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workbookProtection workbookPassword="CC34" lockStructure="1"/>
  <bookViews>
    <workbookView xWindow="0" yWindow="0" windowWidth="5640" windowHeight="3975" tabRatio="500"/>
  </bookViews>
  <sheets>
    <sheet name="1. Tarievenblad" sheetId="4" r:id="rId1"/>
    <sheet name="2. Opbrengst per locatie" sheetId="5" r:id="rId2"/>
    <sheet name="3. Beschikbare ruimte" sheetId="6" r:id="rId3"/>
    <sheet name="4. Investering +Service-kosten" sheetId="7" r:id="rId4"/>
    <sheet name="5. Hespul" sheetId="9" r:id="rId5"/>
  </sheets>
  <definedNames>
    <definedName name="_xlnm.Print_Area" localSheetId="0">'1. Tarievenblad'!$A$1:$AA$62</definedName>
    <definedName name="_xlnm.Print_Area" localSheetId="1">'2. Opbrengst per locatie'!$A$1:$V$59</definedName>
    <definedName name="_xlnm.Print_Area" localSheetId="2">'3. Beschikbare ruimte'!$A$1:$F$29</definedName>
    <definedName name="_xlnm.Print_Area" localSheetId="3">'4. Investering +Service-kosten'!$A$1:$U$35</definedName>
    <definedName name="_xlnm.Print_Area" localSheetId="4">'5. Hespul'!$A$1:$BD$45</definedName>
    <definedName name="gradenhespul">'5. Hespul'!$B$17:$B$26</definedName>
    <definedName name="hespul">'5. Hespul'!$B$17:$BC$26</definedName>
    <definedName name="orientatiehespul">'5. Hespul'!$B$17:$BC$17</definedName>
  </definedNames>
  <calcPr calcId="145621"/>
</workbook>
</file>

<file path=xl/calcChain.xml><?xml version="1.0" encoding="utf-8"?>
<calcChain xmlns="http://schemas.openxmlformats.org/spreadsheetml/2006/main">
  <c r="Y27" i="4" l="1"/>
  <c r="Y26" i="4"/>
  <c r="Y28" i="4"/>
  <c r="Y24" i="4"/>
  <c r="Y23" i="4"/>
  <c r="Y21" i="4"/>
  <c r="Y20" i="4"/>
  <c r="Y19" i="4"/>
  <c r="Y17" i="4"/>
  <c r="Y16" i="4"/>
  <c r="Y13" i="4"/>
  <c r="Y14" i="4"/>
  <c r="I11" i="4"/>
  <c r="X11" i="4" s="1"/>
  <c r="Y11" i="4" s="1"/>
  <c r="X16" i="4"/>
  <c r="I28" i="4"/>
  <c r="I27" i="4"/>
  <c r="I26" i="4"/>
  <c r="I24" i="4"/>
  <c r="I23" i="4"/>
  <c r="I22" i="4"/>
  <c r="X22" i="4" s="1"/>
  <c r="Y22" i="4" s="1"/>
  <c r="I21" i="4"/>
  <c r="I20" i="4"/>
  <c r="I19" i="4"/>
  <c r="I17" i="4"/>
  <c r="I16" i="4"/>
  <c r="I14" i="4"/>
  <c r="I13" i="4"/>
  <c r="I12" i="4"/>
  <c r="X12" i="4" s="1"/>
  <c r="Y12" i="4" s="1"/>
  <c r="W30" i="4" l="1"/>
  <c r="L43" i="9"/>
  <c r="K43" i="9"/>
  <c r="J43" i="9"/>
  <c r="I43" i="9"/>
  <c r="H43" i="9"/>
  <c r="G43" i="9"/>
  <c r="F43" i="9"/>
  <c r="E43" i="9"/>
  <c r="D43" i="9"/>
  <c r="C43" i="9"/>
  <c r="M43" i="9" s="1"/>
  <c r="C3" i="7"/>
  <c r="X28" i="4" l="1"/>
  <c r="X27" i="4"/>
  <c r="X26" i="4"/>
  <c r="X24" i="4"/>
  <c r="X23" i="4"/>
  <c r="X21" i="4"/>
  <c r="X20" i="4"/>
  <c r="X19" i="4"/>
  <c r="X17" i="4"/>
  <c r="X14" i="4"/>
  <c r="X13" i="4"/>
  <c r="D30" i="4" l="1"/>
  <c r="H23" i="4" l="1"/>
  <c r="C18" i="7" l="1"/>
  <c r="C14" i="6"/>
  <c r="C53" i="5"/>
  <c r="C25" i="5"/>
  <c r="C24" i="5"/>
  <c r="C52" i="5" s="1"/>
  <c r="E17" i="6" l="1"/>
  <c r="C17" i="6"/>
  <c r="C16" i="6"/>
  <c r="B16" i="6"/>
  <c r="H28" i="4"/>
  <c r="C28" i="5"/>
  <c r="C56" i="5" s="1"/>
  <c r="C27" i="5"/>
  <c r="C55" i="5" s="1"/>
  <c r="D7" i="7"/>
  <c r="B11" i="6" l="1"/>
  <c r="C11" i="6"/>
  <c r="C12" i="6"/>
  <c r="B12" i="6"/>
  <c r="C16" i="7"/>
  <c r="B16" i="7"/>
  <c r="C15" i="7"/>
  <c r="U16" i="7" l="1"/>
  <c r="C19" i="7" l="1"/>
  <c r="B19" i="7"/>
  <c r="B20" i="7"/>
  <c r="B18" i="7"/>
  <c r="B17" i="7"/>
  <c r="B15" i="7"/>
  <c r="B14" i="7"/>
  <c r="B13" i="7"/>
  <c r="B12" i="7"/>
  <c r="C15" i="6"/>
  <c r="B15" i="6"/>
  <c r="B9" i="6"/>
  <c r="B17" i="6"/>
  <c r="B14" i="6"/>
  <c r="B13" i="6"/>
  <c r="B10" i="6"/>
  <c r="B8" i="6"/>
  <c r="U19" i="7" l="1"/>
  <c r="C26" i="5"/>
  <c r="C54" i="5" s="1"/>
  <c r="C21" i="5"/>
  <c r="C49" i="5" s="1"/>
  <c r="D19" i="6" l="1"/>
  <c r="F22" i="7" l="1"/>
  <c r="C23" i="5"/>
  <c r="C13" i="7" l="1"/>
  <c r="C9" i="6"/>
  <c r="C46" i="5"/>
  <c r="C18" i="5"/>
  <c r="C17" i="5"/>
  <c r="C45" i="5" s="1"/>
  <c r="H17" i="4"/>
  <c r="G22" i="7" l="1"/>
  <c r="H22" i="7" l="1"/>
  <c r="U14" i="7"/>
  <c r="C14" i="7"/>
  <c r="C10" i="6"/>
  <c r="C19" i="5"/>
  <c r="C47" i="5" s="1"/>
  <c r="E9" i="6" l="1"/>
  <c r="I22" i="7"/>
  <c r="E13" i="6"/>
  <c r="H14" i="4"/>
  <c r="I29" i="4"/>
  <c r="X29" i="4"/>
  <c r="C14" i="5"/>
  <c r="C42" i="5" s="1"/>
  <c r="H19" i="4" l="1"/>
  <c r="H24" i="4"/>
  <c r="E16" i="6"/>
  <c r="F16" i="6" s="1"/>
  <c r="H27" i="4"/>
  <c r="E14" i="6"/>
  <c r="I30" i="4"/>
  <c r="F17" i="6"/>
  <c r="H26" i="4"/>
  <c r="E15" i="6"/>
  <c r="F15" i="6" s="1"/>
  <c r="H21" i="4"/>
  <c r="E12" i="6"/>
  <c r="F12" i="6" s="1"/>
  <c r="J22" i="7"/>
  <c r="E10" i="6"/>
  <c r="F10" i="6" s="1"/>
  <c r="E8" i="6"/>
  <c r="K22" i="7" l="1"/>
  <c r="E11" i="6"/>
  <c r="E19" i="6" s="1"/>
  <c r="C43" i="5"/>
  <c r="C12" i="7"/>
  <c r="L22" i="7" l="1"/>
  <c r="C8" i="6"/>
  <c r="C3" i="6"/>
  <c r="C13" i="5"/>
  <c r="C41" i="5" s="1"/>
  <c r="C15" i="5"/>
  <c r="C12" i="5"/>
  <c r="C40" i="5" s="1"/>
  <c r="H13" i="4"/>
  <c r="H12" i="4"/>
  <c r="C3" i="5"/>
  <c r="M22" i="7" l="1"/>
  <c r="U20" i="7"/>
  <c r="C17" i="7"/>
  <c r="C13" i="6"/>
  <c r="N22" i="7" l="1"/>
  <c r="C16" i="5"/>
  <c r="C44" i="5" s="1"/>
  <c r="C20" i="5"/>
  <c r="C22" i="5"/>
  <c r="C50" i="5" s="1"/>
  <c r="C51" i="5"/>
  <c r="C11" i="5"/>
  <c r="C39" i="5" s="1"/>
  <c r="H11" i="4"/>
  <c r="O22" i="7" l="1"/>
  <c r="C48" i="5"/>
  <c r="BC18" i="9" l="1"/>
  <c r="BA18" i="9"/>
  <c r="AY18" i="9"/>
  <c r="BB18" i="9"/>
  <c r="AZ18" i="9"/>
  <c r="AX18" i="9"/>
  <c r="AV18" i="9"/>
  <c r="AW18" i="9"/>
  <c r="AU18" i="9"/>
  <c r="C18" i="9"/>
  <c r="E18" i="9"/>
  <c r="G18" i="9"/>
  <c r="I18" i="9"/>
  <c r="H18" i="9"/>
  <c r="J18" i="9"/>
  <c r="D18" i="9"/>
  <c r="F18" i="9"/>
  <c r="P22" i="7"/>
  <c r="L18" i="9"/>
  <c r="N18" i="9"/>
  <c r="P18" i="9"/>
  <c r="R18" i="9"/>
  <c r="T18" i="9"/>
  <c r="V18" i="9"/>
  <c r="X18" i="9"/>
  <c r="Z18" i="9"/>
  <c r="AB18" i="9"/>
  <c r="AD18" i="9"/>
  <c r="AF18" i="9"/>
  <c r="AH18" i="9"/>
  <c r="AJ18" i="9"/>
  <c r="AL18" i="9"/>
  <c r="AN18" i="9"/>
  <c r="AP18" i="9"/>
  <c r="AR18" i="9"/>
  <c r="AT18" i="9"/>
  <c r="K18" i="9"/>
  <c r="M18" i="9"/>
  <c r="Q18" i="9"/>
  <c r="U18" i="9"/>
  <c r="Y18" i="9"/>
  <c r="AC18" i="9"/>
  <c r="AG18" i="9"/>
  <c r="AK18" i="9"/>
  <c r="AO18" i="9"/>
  <c r="AS18" i="9"/>
  <c r="O18" i="9"/>
  <c r="S18" i="9"/>
  <c r="W18" i="9"/>
  <c r="AA18" i="9"/>
  <c r="AE18" i="9"/>
  <c r="AI18" i="9"/>
  <c r="AM18" i="9"/>
  <c r="AQ18" i="9"/>
  <c r="BC26" i="9" l="1"/>
  <c r="BC24" i="9"/>
  <c r="BC22" i="9"/>
  <c r="BC20" i="9"/>
  <c r="BB25" i="9"/>
  <c r="BB23" i="9"/>
  <c r="BB21" i="9"/>
  <c r="BB19" i="9"/>
  <c r="BA26" i="9"/>
  <c r="BA24" i="9"/>
  <c r="BA22" i="9"/>
  <c r="BA20" i="9"/>
  <c r="AZ25" i="9"/>
  <c r="AZ23" i="9"/>
  <c r="AZ21" i="9"/>
  <c r="AZ19" i="9"/>
  <c r="AY24" i="9"/>
  <c r="AX19" i="9"/>
  <c r="AW20" i="9"/>
  <c r="AV25" i="9"/>
  <c r="AV19" i="9"/>
  <c r="AU22" i="9"/>
  <c r="BC25" i="9"/>
  <c r="BC23" i="9"/>
  <c r="BC21" i="9"/>
  <c r="BC19" i="9"/>
  <c r="BB26" i="9"/>
  <c r="BB24" i="9"/>
  <c r="BB22" i="9"/>
  <c r="BB20" i="9"/>
  <c r="BA25" i="9"/>
  <c r="BA23" i="9"/>
  <c r="BA21" i="9"/>
  <c r="BA19" i="9"/>
  <c r="AZ26" i="9"/>
  <c r="AZ24" i="9"/>
  <c r="AZ22" i="9"/>
  <c r="AZ20" i="9"/>
  <c r="AY25" i="9"/>
  <c r="AY23" i="9"/>
  <c r="AY21" i="9"/>
  <c r="AY19" i="9"/>
  <c r="AX26" i="9"/>
  <c r="AX24" i="9"/>
  <c r="AX22" i="9"/>
  <c r="AX20" i="9"/>
  <c r="AW25" i="9"/>
  <c r="AW23" i="9"/>
  <c r="AW21" i="9"/>
  <c r="AW19" i="9"/>
  <c r="AV26" i="9"/>
  <c r="AV24" i="9"/>
  <c r="AV22" i="9"/>
  <c r="AV20" i="9"/>
  <c r="AU25" i="9"/>
  <c r="AU23" i="9"/>
  <c r="AU21" i="9"/>
  <c r="AU19" i="9"/>
  <c r="AY26" i="9"/>
  <c r="AY22" i="9"/>
  <c r="AY20" i="9"/>
  <c r="AX25" i="9"/>
  <c r="AX23" i="9"/>
  <c r="AX21" i="9"/>
  <c r="AW26" i="9"/>
  <c r="AW24" i="9"/>
  <c r="AW22" i="9"/>
  <c r="AV23" i="9"/>
  <c r="AV21" i="9"/>
  <c r="AU26" i="9"/>
  <c r="AU24" i="9"/>
  <c r="AU20" i="9"/>
  <c r="C25" i="9"/>
  <c r="C23" i="9"/>
  <c r="C21" i="9"/>
  <c r="C19" i="9"/>
  <c r="F20" i="9"/>
  <c r="F24" i="9"/>
  <c r="D19" i="9"/>
  <c r="D25" i="9"/>
  <c r="D23" i="9"/>
  <c r="D21" i="9"/>
  <c r="M24" i="4" s="1"/>
  <c r="F25" i="9"/>
  <c r="F21" i="9"/>
  <c r="H19" i="9"/>
  <c r="H23" i="9"/>
  <c r="J26" i="9"/>
  <c r="J22" i="9"/>
  <c r="I26" i="9"/>
  <c r="I23" i="9"/>
  <c r="G26" i="9"/>
  <c r="G24" i="9"/>
  <c r="G22" i="9"/>
  <c r="G20" i="9"/>
  <c r="H24" i="9"/>
  <c r="H20" i="9"/>
  <c r="I25" i="9"/>
  <c r="I20" i="9"/>
  <c r="J23" i="9"/>
  <c r="J19" i="9"/>
  <c r="G23" i="9"/>
  <c r="H26" i="9"/>
  <c r="I19" i="9"/>
  <c r="J25" i="9"/>
  <c r="C26" i="9"/>
  <c r="C24" i="9"/>
  <c r="C22" i="9"/>
  <c r="C20" i="9"/>
  <c r="D26" i="9"/>
  <c r="F22" i="9"/>
  <c r="F26" i="9"/>
  <c r="D24" i="9"/>
  <c r="D22" i="9"/>
  <c r="D20" i="9"/>
  <c r="F23" i="9"/>
  <c r="F19" i="9"/>
  <c r="H25" i="9"/>
  <c r="H21" i="9"/>
  <c r="J24" i="9"/>
  <c r="J20" i="9"/>
  <c r="I24" i="9"/>
  <c r="I21" i="9"/>
  <c r="G25" i="9"/>
  <c r="G21" i="9"/>
  <c r="G19" i="9"/>
  <c r="H22" i="9"/>
  <c r="I22" i="9"/>
  <c r="J21" i="9"/>
  <c r="AS25" i="9"/>
  <c r="AQ25" i="9"/>
  <c r="AO25" i="9"/>
  <c r="AM25" i="9"/>
  <c r="AI25" i="9"/>
  <c r="AE25" i="9"/>
  <c r="AA25" i="9"/>
  <c r="W25" i="9"/>
  <c r="S25" i="9"/>
  <c r="O25" i="9"/>
  <c r="K25" i="9"/>
  <c r="AT25" i="9"/>
  <c r="AR25" i="9"/>
  <c r="AP25" i="9"/>
  <c r="AN25" i="9"/>
  <c r="AL25" i="9"/>
  <c r="AJ25" i="9"/>
  <c r="AH25" i="9"/>
  <c r="AF25" i="9"/>
  <c r="AD25" i="9"/>
  <c r="AB25" i="9"/>
  <c r="Z25" i="9"/>
  <c r="X25" i="9"/>
  <c r="V25" i="9"/>
  <c r="T25" i="9"/>
  <c r="R25" i="9"/>
  <c r="P25" i="9"/>
  <c r="N25" i="9"/>
  <c r="L25" i="9"/>
  <c r="AK25" i="9"/>
  <c r="AG25" i="9"/>
  <c r="AC25" i="9"/>
  <c r="Y25" i="9"/>
  <c r="U25" i="9"/>
  <c r="Q25" i="9"/>
  <c r="M25" i="9"/>
  <c r="Q22" i="7"/>
  <c r="AT26" i="9"/>
  <c r="AR26" i="9"/>
  <c r="AP26" i="9"/>
  <c r="AN26" i="9"/>
  <c r="AL26" i="9"/>
  <c r="AJ26" i="9"/>
  <c r="AH26" i="9"/>
  <c r="AF26" i="9"/>
  <c r="AD26" i="9"/>
  <c r="AB26" i="9"/>
  <c r="Z26" i="9"/>
  <c r="X26" i="9"/>
  <c r="V26" i="9"/>
  <c r="T26" i="9"/>
  <c r="R26" i="9"/>
  <c r="P26" i="9"/>
  <c r="N26" i="9"/>
  <c r="L26" i="9"/>
  <c r="AS26" i="9"/>
  <c r="AQ26" i="9"/>
  <c r="AO26" i="9"/>
  <c r="AM26" i="9"/>
  <c r="AK26" i="9"/>
  <c r="AI26" i="9"/>
  <c r="AG26" i="9"/>
  <c r="AE26" i="9"/>
  <c r="AC26" i="9"/>
  <c r="AA26" i="9"/>
  <c r="Y26" i="9"/>
  <c r="W26" i="9"/>
  <c r="U26" i="9"/>
  <c r="S26" i="9"/>
  <c r="Q26" i="9"/>
  <c r="O26" i="9"/>
  <c r="M26" i="9"/>
  <c r="K26" i="9"/>
  <c r="Z19" i="9"/>
  <c r="AB19" i="9"/>
  <c r="AD19" i="9"/>
  <c r="AF19" i="9"/>
  <c r="AH19" i="9"/>
  <c r="AJ19" i="9"/>
  <c r="AL19" i="9"/>
  <c r="AN19" i="9"/>
  <c r="AP19" i="9"/>
  <c r="AR19" i="9"/>
  <c r="AT19" i="9"/>
  <c r="Z20" i="9"/>
  <c r="AB20" i="9"/>
  <c r="AD20" i="9"/>
  <c r="AF20" i="9"/>
  <c r="AH20" i="9"/>
  <c r="AJ20" i="9"/>
  <c r="AL20" i="9"/>
  <c r="AN20" i="9"/>
  <c r="AP20" i="9"/>
  <c r="AR20" i="9"/>
  <c r="AT20" i="9"/>
  <c r="Z21" i="9"/>
  <c r="AB21" i="9"/>
  <c r="AD21" i="9"/>
  <c r="M21" i="4" s="1"/>
  <c r="D21" i="5" s="1"/>
  <c r="E21" i="5" s="1"/>
  <c r="AF21" i="9"/>
  <c r="AH21" i="9"/>
  <c r="AJ21" i="9"/>
  <c r="AL21" i="9"/>
  <c r="AN21" i="9"/>
  <c r="AP21" i="9"/>
  <c r="AR21" i="9"/>
  <c r="AT21" i="9"/>
  <c r="Z22" i="9"/>
  <c r="AB22" i="9"/>
  <c r="AD22" i="9"/>
  <c r="AF22" i="9"/>
  <c r="AH22" i="9"/>
  <c r="AJ22" i="9"/>
  <c r="AL22" i="9"/>
  <c r="AN22" i="9"/>
  <c r="AP22" i="9"/>
  <c r="AR22" i="9"/>
  <c r="AT22" i="9"/>
  <c r="Z23" i="9"/>
  <c r="AB23" i="9"/>
  <c r="AD23" i="9"/>
  <c r="AF23" i="9"/>
  <c r="AH23" i="9"/>
  <c r="AJ23" i="9"/>
  <c r="AL23" i="9"/>
  <c r="AN23" i="9"/>
  <c r="AP23" i="9"/>
  <c r="AR23" i="9"/>
  <c r="AT23" i="9"/>
  <c r="Z24" i="9"/>
  <c r="AB24" i="9"/>
  <c r="AD24" i="9"/>
  <c r="AF24" i="9"/>
  <c r="AA19" i="9"/>
  <c r="AC19" i="9"/>
  <c r="AE19" i="9"/>
  <c r="AG19" i="9"/>
  <c r="AI19" i="9"/>
  <c r="AK19" i="9"/>
  <c r="AM19" i="9"/>
  <c r="AO19" i="9"/>
  <c r="AQ19" i="9"/>
  <c r="AS19" i="9"/>
  <c r="AA20" i="9"/>
  <c r="AC20" i="9"/>
  <c r="AE20" i="9"/>
  <c r="AG20" i="9"/>
  <c r="AI20" i="9"/>
  <c r="AK20" i="9"/>
  <c r="AM20" i="9"/>
  <c r="AO20" i="9"/>
  <c r="AQ20" i="9"/>
  <c r="AS20" i="9"/>
  <c r="AA21" i="9"/>
  <c r="AC21" i="9"/>
  <c r="AE21" i="9"/>
  <c r="AG21" i="9"/>
  <c r="AI21" i="9"/>
  <c r="AK21" i="9"/>
  <c r="AM21" i="9"/>
  <c r="AO21" i="9"/>
  <c r="AQ21" i="9"/>
  <c r="AS21" i="9"/>
  <c r="AA22" i="9"/>
  <c r="AC22" i="9"/>
  <c r="AE22" i="9"/>
  <c r="AG22" i="9"/>
  <c r="AI22" i="9"/>
  <c r="AK22" i="9"/>
  <c r="AM22" i="9"/>
  <c r="AO22" i="9"/>
  <c r="AQ22" i="9"/>
  <c r="AS22" i="9"/>
  <c r="AA23" i="9"/>
  <c r="AC23" i="9"/>
  <c r="AE23" i="9"/>
  <c r="AG23" i="9"/>
  <c r="AI23" i="9"/>
  <c r="AK23" i="9"/>
  <c r="AM23" i="9"/>
  <c r="AO23" i="9"/>
  <c r="AQ23" i="9"/>
  <c r="AS23" i="9"/>
  <c r="AA24" i="9"/>
  <c r="AC24" i="9"/>
  <c r="AE24" i="9"/>
  <c r="AG24" i="9"/>
  <c r="AI24" i="9"/>
  <c r="AK24" i="9"/>
  <c r="AM24" i="9"/>
  <c r="AO24" i="9"/>
  <c r="AQ24" i="9"/>
  <c r="AS24" i="9"/>
  <c r="M19" i="9"/>
  <c r="O19" i="9"/>
  <c r="Q19" i="9"/>
  <c r="S19" i="9"/>
  <c r="U19" i="9"/>
  <c r="M16" i="4" s="1"/>
  <c r="D16" i="5" s="1"/>
  <c r="E16" i="5" s="1"/>
  <c r="W19" i="9"/>
  <c r="Y19" i="9"/>
  <c r="M20" i="9"/>
  <c r="O20" i="9"/>
  <c r="Q20" i="9"/>
  <c r="S20" i="9"/>
  <c r="U20" i="9"/>
  <c r="W20" i="9"/>
  <c r="Y20" i="9"/>
  <c r="M21" i="9"/>
  <c r="O21" i="9"/>
  <c r="Q21" i="9"/>
  <c r="S21" i="9"/>
  <c r="U21" i="9"/>
  <c r="AH24" i="9"/>
  <c r="AL24" i="9"/>
  <c r="AP24" i="9"/>
  <c r="AT24" i="9"/>
  <c r="N19" i="9"/>
  <c r="R19" i="9"/>
  <c r="V19" i="9"/>
  <c r="L20" i="9"/>
  <c r="P20" i="9"/>
  <c r="T20" i="9"/>
  <c r="X20" i="9"/>
  <c r="N21" i="9"/>
  <c r="R21" i="9"/>
  <c r="V21" i="9"/>
  <c r="X21" i="9"/>
  <c r="L22" i="9"/>
  <c r="N22" i="9"/>
  <c r="P22" i="9"/>
  <c r="R22" i="9"/>
  <c r="T22" i="9"/>
  <c r="V22" i="9"/>
  <c r="X22" i="9"/>
  <c r="L23" i="9"/>
  <c r="N23" i="9"/>
  <c r="P23" i="9"/>
  <c r="R23" i="9"/>
  <c r="T23" i="9"/>
  <c r="V23" i="9"/>
  <c r="X23" i="9"/>
  <c r="L24" i="9"/>
  <c r="N24" i="9"/>
  <c r="P24" i="9"/>
  <c r="R24" i="9"/>
  <c r="T24" i="9"/>
  <c r="V24" i="9"/>
  <c r="X24" i="9"/>
  <c r="K20" i="9"/>
  <c r="K22" i="9"/>
  <c r="K24" i="9"/>
  <c r="AJ24" i="9"/>
  <c r="AN24" i="9"/>
  <c r="AR24" i="9"/>
  <c r="L19" i="9"/>
  <c r="P19" i="9"/>
  <c r="T19" i="9"/>
  <c r="X19" i="9"/>
  <c r="N20" i="9"/>
  <c r="R20" i="9"/>
  <c r="V20" i="9"/>
  <c r="L21" i="9"/>
  <c r="P21" i="9"/>
  <c r="T21" i="9"/>
  <c r="W21" i="9"/>
  <c r="Y21" i="9"/>
  <c r="M22" i="9"/>
  <c r="O22" i="9"/>
  <c r="Q22" i="9"/>
  <c r="S22" i="9"/>
  <c r="U22" i="9"/>
  <c r="W22" i="9"/>
  <c r="Y22" i="9"/>
  <c r="M23" i="9"/>
  <c r="O23" i="9"/>
  <c r="Q23" i="9"/>
  <c r="S23" i="9"/>
  <c r="U23" i="9"/>
  <c r="W23" i="9"/>
  <c r="M24" i="9"/>
  <c r="Q24" i="9"/>
  <c r="U24" i="9"/>
  <c r="Y24" i="9"/>
  <c r="K23" i="9"/>
  <c r="Y23" i="9"/>
  <c r="O24" i="9"/>
  <c r="S24" i="9"/>
  <c r="W24" i="9"/>
  <c r="K21" i="9"/>
  <c r="K19" i="9"/>
  <c r="M20" i="4"/>
  <c r="D20" i="5" s="1"/>
  <c r="E20" i="5" s="1"/>
  <c r="M11" i="4"/>
  <c r="M22" i="4"/>
  <c r="D22" i="5" s="1"/>
  <c r="E22" i="5" s="1"/>
  <c r="F19" i="6"/>
  <c r="V24" i="4" l="1"/>
  <c r="D52" i="5" s="1"/>
  <c r="E52" i="5" s="1"/>
  <c r="D24" i="5"/>
  <c r="E24" i="5" s="1"/>
  <c r="V11" i="4"/>
  <c r="D39" i="5" s="1"/>
  <c r="E39" i="5" s="1"/>
  <c r="D11" i="5"/>
  <c r="E11" i="5" s="1"/>
  <c r="M19" i="4"/>
  <c r="D19" i="5" s="1"/>
  <c r="E19" i="5" s="1"/>
  <c r="M23" i="4"/>
  <c r="M12" i="4"/>
  <c r="M13" i="4"/>
  <c r="M26" i="4"/>
  <c r="D26" i="5" s="1"/>
  <c r="E26" i="5" s="1"/>
  <c r="M27" i="4"/>
  <c r="D27" i="5" s="1"/>
  <c r="E27" i="5" s="1"/>
  <c r="M28" i="4"/>
  <c r="D28" i="5" s="1"/>
  <c r="E28" i="5" s="1"/>
  <c r="V21" i="4"/>
  <c r="D49" i="5" s="1"/>
  <c r="E49" i="5" s="1"/>
  <c r="M17" i="4"/>
  <c r="M14" i="4"/>
  <c r="R22" i="7"/>
  <c r="V22" i="4"/>
  <c r="D50" i="5" s="1"/>
  <c r="E50" i="5" s="1"/>
  <c r="F22" i="5"/>
  <c r="G22" i="5" s="1"/>
  <c r="H22" i="5" s="1"/>
  <c r="J22" i="5" s="1"/>
  <c r="K22" i="5" s="1"/>
  <c r="L22" i="5" s="1"/>
  <c r="M22" i="5" s="1"/>
  <c r="N22" i="5" s="1"/>
  <c r="P22" i="5" s="1"/>
  <c r="V20" i="4"/>
  <c r="D48" i="5" s="1"/>
  <c r="E48" i="5" s="1"/>
  <c r="V16" i="4"/>
  <c r="D44" i="5" s="1"/>
  <c r="E44" i="5" s="1"/>
  <c r="V13" i="4"/>
  <c r="D41" i="5" s="1"/>
  <c r="E41" i="5" s="1"/>
  <c r="V19" i="4" l="1"/>
  <c r="D47" i="5" s="1"/>
  <c r="E47" i="5" s="1"/>
  <c r="F47" i="5" s="1"/>
  <c r="G47" i="5" s="1"/>
  <c r="H47" i="5" s="1"/>
  <c r="J47" i="5" s="1"/>
  <c r="V23" i="4"/>
  <c r="D51" i="5" s="1"/>
  <c r="E51" i="5" s="1"/>
  <c r="D23" i="5"/>
  <c r="E23" i="5" s="1"/>
  <c r="V14" i="4"/>
  <c r="D14" i="5"/>
  <c r="E14" i="5" s="1"/>
  <c r="D13" i="5"/>
  <c r="E13" i="5" s="1"/>
  <c r="V17" i="4"/>
  <c r="D17" i="5"/>
  <c r="V12" i="4"/>
  <c r="D40" i="5" s="1"/>
  <c r="E40" i="5" s="1"/>
  <c r="D12" i="5"/>
  <c r="E12" i="5" s="1"/>
  <c r="F24" i="5"/>
  <c r="G24" i="5" s="1"/>
  <c r="H24" i="5" s="1"/>
  <c r="J24" i="5" s="1"/>
  <c r="K24" i="5" s="1"/>
  <c r="L24" i="5" s="1"/>
  <c r="M24" i="5" s="1"/>
  <c r="N24" i="5" s="1"/>
  <c r="P24" i="5" s="1"/>
  <c r="Q24" i="5" s="1"/>
  <c r="R24" i="5" s="1"/>
  <c r="S24" i="5" s="1"/>
  <c r="T24" i="5" s="1"/>
  <c r="F52" i="5"/>
  <c r="G52" i="5" s="1"/>
  <c r="H52" i="5" s="1"/>
  <c r="J52" i="5" s="1"/>
  <c r="K52" i="5" s="1"/>
  <c r="L52" i="5" s="1"/>
  <c r="M52" i="5" s="1"/>
  <c r="N52" i="5" s="1"/>
  <c r="P52" i="5" s="1"/>
  <c r="Q52" i="5" s="1"/>
  <c r="R52" i="5" s="1"/>
  <c r="S52" i="5" s="1"/>
  <c r="T52" i="5" s="1"/>
  <c r="F21" i="5"/>
  <c r="G21" i="5" s="1"/>
  <c r="H21" i="5" s="1"/>
  <c r="J21" i="5" s="1"/>
  <c r="V28" i="4"/>
  <c r="V26" i="4"/>
  <c r="D54" i="5" s="1"/>
  <c r="E54" i="5" s="1"/>
  <c r="V27" i="4"/>
  <c r="D55" i="5" s="1"/>
  <c r="E55" i="5" s="1"/>
  <c r="T22" i="7"/>
  <c r="S22" i="7"/>
  <c r="Q22" i="5"/>
  <c r="R22" i="5" s="1"/>
  <c r="S22" i="5" s="1"/>
  <c r="T22" i="5" s="1"/>
  <c r="F19" i="5"/>
  <c r="G19" i="5" s="1"/>
  <c r="H19" i="5" s="1"/>
  <c r="J19" i="5" s="1"/>
  <c r="F39" i="5"/>
  <c r="G39" i="5" s="1"/>
  <c r="H39" i="5" s="1"/>
  <c r="J39" i="5" s="1"/>
  <c r="K39" i="5" s="1"/>
  <c r="L39" i="5" s="1"/>
  <c r="M39" i="5" s="1"/>
  <c r="N39" i="5" s="1"/>
  <c r="P39" i="5" s="1"/>
  <c r="Q39" i="5" s="1"/>
  <c r="R39" i="5" s="1"/>
  <c r="S39" i="5" s="1"/>
  <c r="T39" i="5" s="1"/>
  <c r="D53" i="5" l="1"/>
  <c r="D56" i="5"/>
  <c r="E17" i="5"/>
  <c r="F17" i="5" s="1"/>
  <c r="G17" i="5" s="1"/>
  <c r="H17" i="5" s="1"/>
  <c r="J17" i="5" s="1"/>
  <c r="K17" i="5" s="1"/>
  <c r="L17" i="5" s="1"/>
  <c r="M17" i="5" s="1"/>
  <c r="N17" i="5" s="1"/>
  <c r="P17" i="5" s="1"/>
  <c r="Q17" i="5" s="1"/>
  <c r="R17" i="5" s="1"/>
  <c r="S17" i="5" s="1"/>
  <c r="T17" i="5" s="1"/>
  <c r="V17" i="5" s="1"/>
  <c r="N17" i="4" s="1"/>
  <c r="F14" i="5"/>
  <c r="G14" i="5" s="1"/>
  <c r="H14" i="5" s="1"/>
  <c r="J14" i="5" s="1"/>
  <c r="K14" i="5" s="1"/>
  <c r="L14" i="5" s="1"/>
  <c r="M14" i="5" s="1"/>
  <c r="N14" i="5" s="1"/>
  <c r="P14" i="5" s="1"/>
  <c r="Q14" i="5" s="1"/>
  <c r="R14" i="5" s="1"/>
  <c r="S14" i="5" s="1"/>
  <c r="T14" i="5" s="1"/>
  <c r="F13" i="5"/>
  <c r="G13" i="5" s="1"/>
  <c r="H13" i="5" s="1"/>
  <c r="J13" i="5" s="1"/>
  <c r="K13" i="5" s="1"/>
  <c r="L13" i="5" s="1"/>
  <c r="M13" i="5" s="1"/>
  <c r="N13" i="5" s="1"/>
  <c r="P13" i="5" s="1"/>
  <c r="Q13" i="5" s="1"/>
  <c r="R13" i="5" s="1"/>
  <c r="S13" i="5" s="1"/>
  <c r="T13" i="5" s="1"/>
  <c r="F40" i="5"/>
  <c r="F12" i="5"/>
  <c r="G12" i="5" s="1"/>
  <c r="H12" i="5" s="1"/>
  <c r="J12" i="5" s="1"/>
  <c r="K12" i="5" s="1"/>
  <c r="L12" i="5" s="1"/>
  <c r="M12" i="5" s="1"/>
  <c r="N12" i="5" s="1"/>
  <c r="P12" i="5" s="1"/>
  <c r="Q12" i="5" s="1"/>
  <c r="R12" i="5" s="1"/>
  <c r="S12" i="5" s="1"/>
  <c r="T12" i="5" s="1"/>
  <c r="D45" i="5"/>
  <c r="D42" i="5"/>
  <c r="E42" i="5" s="1"/>
  <c r="D25" i="5"/>
  <c r="V52" i="5"/>
  <c r="V24" i="5"/>
  <c r="N24" i="4" s="1"/>
  <c r="D18" i="5"/>
  <c r="F51" i="5"/>
  <c r="E53" i="5"/>
  <c r="D15" i="5"/>
  <c r="F23" i="5"/>
  <c r="E25" i="5"/>
  <c r="F55" i="5"/>
  <c r="G55" i="5" s="1"/>
  <c r="H55" i="5" s="1"/>
  <c r="J55" i="5" s="1"/>
  <c r="F26" i="5"/>
  <c r="G26" i="5" s="1"/>
  <c r="H26" i="5" s="1"/>
  <c r="J26" i="5" s="1"/>
  <c r="F28" i="5"/>
  <c r="G28" i="5" s="1"/>
  <c r="H28" i="5" s="1"/>
  <c r="J28" i="5" s="1"/>
  <c r="K28" i="5" s="1"/>
  <c r="L28" i="5" s="1"/>
  <c r="M28" i="5" s="1"/>
  <c r="N28" i="5" s="1"/>
  <c r="O28" i="5" s="1"/>
  <c r="I21" i="5"/>
  <c r="F27" i="5"/>
  <c r="G27" i="5" s="1"/>
  <c r="H27" i="5" s="1"/>
  <c r="J27" i="5" s="1"/>
  <c r="F49" i="5"/>
  <c r="G49" i="5" s="1"/>
  <c r="H49" i="5" s="1"/>
  <c r="J49" i="5" s="1"/>
  <c r="F54" i="5"/>
  <c r="G54" i="5" s="1"/>
  <c r="H54" i="5" s="1"/>
  <c r="J54" i="5" s="1"/>
  <c r="K21" i="5"/>
  <c r="L21" i="5" s="1"/>
  <c r="M21" i="5" s="1"/>
  <c r="N21" i="5" s="1"/>
  <c r="P21" i="5" s="1"/>
  <c r="F48" i="5"/>
  <c r="F20" i="5"/>
  <c r="U22" i="5"/>
  <c r="I47" i="5"/>
  <c r="I19" i="5"/>
  <c r="K47" i="5"/>
  <c r="K19" i="5"/>
  <c r="L19" i="5" s="1"/>
  <c r="M19" i="5" s="1"/>
  <c r="N19" i="5" s="1"/>
  <c r="P19" i="5" s="1"/>
  <c r="F44" i="5"/>
  <c r="F50" i="5"/>
  <c r="F16" i="5"/>
  <c r="E18" i="5"/>
  <c r="V39" i="5"/>
  <c r="F41" i="5"/>
  <c r="F11" i="5"/>
  <c r="E56" i="5" l="1"/>
  <c r="F56" i="5" s="1"/>
  <c r="G56" i="5" s="1"/>
  <c r="H56" i="5" s="1"/>
  <c r="J56" i="5" s="1"/>
  <c r="K56" i="5" s="1"/>
  <c r="L56" i="5" s="1"/>
  <c r="M56" i="5" s="1"/>
  <c r="N56" i="5" s="1"/>
  <c r="O56" i="5" s="1"/>
  <c r="D46" i="5"/>
  <c r="E45" i="5"/>
  <c r="E15" i="5"/>
  <c r="E30" i="5" s="1"/>
  <c r="V14" i="5"/>
  <c r="N14" i="4" s="1"/>
  <c r="G40" i="5"/>
  <c r="H40" i="5" s="1"/>
  <c r="J40" i="5" s="1"/>
  <c r="K40" i="5" s="1"/>
  <c r="L40" i="5" s="1"/>
  <c r="M40" i="5" s="1"/>
  <c r="N40" i="5" s="1"/>
  <c r="P40" i="5" s="1"/>
  <c r="Q40" i="5" s="1"/>
  <c r="R40" i="5" s="1"/>
  <c r="S40" i="5" s="1"/>
  <c r="T40" i="5" s="1"/>
  <c r="V12" i="5"/>
  <c r="N12" i="4" s="1"/>
  <c r="D43" i="5"/>
  <c r="D58" i="5" s="1"/>
  <c r="V13" i="5"/>
  <c r="N13" i="4" s="1"/>
  <c r="F42" i="5"/>
  <c r="G42" i="5" s="1"/>
  <c r="H42" i="5" s="1"/>
  <c r="J42" i="5" s="1"/>
  <c r="K42" i="5" s="1"/>
  <c r="L42" i="5" s="1"/>
  <c r="M42" i="5" s="1"/>
  <c r="N42" i="5" s="1"/>
  <c r="P42" i="5" s="1"/>
  <c r="Q42" i="5" s="1"/>
  <c r="R42" i="5" s="1"/>
  <c r="F45" i="5"/>
  <c r="G45" i="5" s="1"/>
  <c r="H45" i="5" s="1"/>
  <c r="J45" i="5" s="1"/>
  <c r="K45" i="5" s="1"/>
  <c r="L45" i="5" s="1"/>
  <c r="M45" i="5" s="1"/>
  <c r="N45" i="5" s="1"/>
  <c r="P45" i="5" s="1"/>
  <c r="Q45" i="5" s="1"/>
  <c r="R45" i="5" s="1"/>
  <c r="S45" i="5" s="1"/>
  <c r="T45" i="5" s="1"/>
  <c r="V45" i="5" s="1"/>
  <c r="Z17" i="4" s="1"/>
  <c r="E43" i="5"/>
  <c r="E46" i="5"/>
  <c r="Z24" i="4"/>
  <c r="AA24" i="4"/>
  <c r="P28" i="5"/>
  <c r="Q28" i="5" s="1"/>
  <c r="D30" i="5"/>
  <c r="G51" i="5"/>
  <c r="F53" i="5"/>
  <c r="G23" i="5"/>
  <c r="F25" i="5"/>
  <c r="I54" i="5"/>
  <c r="Q21" i="5"/>
  <c r="R21" i="5" s="1"/>
  <c r="S21" i="5" s="1"/>
  <c r="T21" i="5" s="1"/>
  <c r="V21" i="5" s="1"/>
  <c r="N21" i="4" s="1"/>
  <c r="K27" i="5"/>
  <c r="K26" i="5"/>
  <c r="L26" i="5" s="1"/>
  <c r="M26" i="5" s="1"/>
  <c r="N26" i="5" s="1"/>
  <c r="P26" i="5" s="1"/>
  <c r="K55" i="5"/>
  <c r="O21" i="5"/>
  <c r="K54" i="5"/>
  <c r="K49" i="5"/>
  <c r="I27" i="5"/>
  <c r="I28" i="5"/>
  <c r="I26" i="5"/>
  <c r="I55" i="5"/>
  <c r="I49" i="5"/>
  <c r="G48" i="5"/>
  <c r="G20" i="5"/>
  <c r="O19" i="5"/>
  <c r="Q19" i="5"/>
  <c r="R19" i="5" s="1"/>
  <c r="S19" i="5" s="1"/>
  <c r="T19" i="5" s="1"/>
  <c r="V19" i="5" s="1"/>
  <c r="N19" i="4" s="1"/>
  <c r="L47" i="5"/>
  <c r="G44" i="5"/>
  <c r="G50" i="5"/>
  <c r="G16" i="5"/>
  <c r="F18" i="5"/>
  <c r="G41" i="5"/>
  <c r="G11" i="5"/>
  <c r="F15" i="5"/>
  <c r="P56" i="5" l="1"/>
  <c r="Q56" i="5" s="1"/>
  <c r="R56" i="5" s="1"/>
  <c r="F43" i="5"/>
  <c r="I56" i="5"/>
  <c r="V40" i="5"/>
  <c r="F46" i="5"/>
  <c r="E58" i="5"/>
  <c r="AA17" i="4"/>
  <c r="H51" i="5"/>
  <c r="G53" i="5"/>
  <c r="F30" i="5"/>
  <c r="H23" i="5"/>
  <c r="G25" i="5"/>
  <c r="L49" i="5"/>
  <c r="L54" i="5"/>
  <c r="O26" i="5"/>
  <c r="U21" i="5"/>
  <c r="L55" i="5"/>
  <c r="M55" i="5" s="1"/>
  <c r="N55" i="5" s="1"/>
  <c r="P55" i="5" s="1"/>
  <c r="Q26" i="5"/>
  <c r="R26" i="5" s="1"/>
  <c r="S26" i="5" s="1"/>
  <c r="T26" i="5" s="1"/>
  <c r="V26" i="5" s="1"/>
  <c r="L27" i="5"/>
  <c r="M27" i="5" s="1"/>
  <c r="N27" i="5" s="1"/>
  <c r="P27" i="5" s="1"/>
  <c r="R28" i="5"/>
  <c r="H48" i="5"/>
  <c r="H20" i="5"/>
  <c r="U19" i="5"/>
  <c r="M47" i="5"/>
  <c r="H44" i="5"/>
  <c r="G46" i="5"/>
  <c r="H50" i="5"/>
  <c r="H16" i="5"/>
  <c r="G18" i="5"/>
  <c r="H41" i="5"/>
  <c r="G43" i="5"/>
  <c r="S42" i="5"/>
  <c r="H11" i="5"/>
  <c r="G15" i="5"/>
  <c r="F58" i="5" l="1"/>
  <c r="AA12" i="4"/>
  <c r="Z12" i="4"/>
  <c r="G58" i="5"/>
  <c r="J51" i="5"/>
  <c r="H53" i="5"/>
  <c r="G30" i="5"/>
  <c r="J23" i="5"/>
  <c r="H25" i="5"/>
  <c r="N26" i="4"/>
  <c r="U26" i="5"/>
  <c r="O27" i="5"/>
  <c r="Q27" i="5"/>
  <c r="Q55" i="5"/>
  <c r="M54" i="5"/>
  <c r="M49" i="5"/>
  <c r="O55" i="5"/>
  <c r="I20" i="5"/>
  <c r="I48" i="5"/>
  <c r="S56" i="5"/>
  <c r="S28" i="5"/>
  <c r="J48" i="5"/>
  <c r="J20" i="5"/>
  <c r="N47" i="5"/>
  <c r="P47" i="5" s="1"/>
  <c r="J44" i="5"/>
  <c r="H46" i="5"/>
  <c r="I46" i="5" s="1"/>
  <c r="J50" i="5"/>
  <c r="I50" i="5"/>
  <c r="J16" i="5"/>
  <c r="H18" i="5"/>
  <c r="J41" i="5"/>
  <c r="H43" i="5"/>
  <c r="T42" i="5"/>
  <c r="V42" i="5" s="1"/>
  <c r="J11" i="5"/>
  <c r="H15" i="5"/>
  <c r="I15" i="5" s="1"/>
  <c r="H58" i="5" l="1"/>
  <c r="I53" i="5"/>
  <c r="J53" i="5"/>
  <c r="K51" i="5"/>
  <c r="H30" i="5"/>
  <c r="I25" i="5"/>
  <c r="K23" i="5"/>
  <c r="J25" i="5"/>
  <c r="N49" i="5"/>
  <c r="N54" i="5"/>
  <c r="R55" i="5"/>
  <c r="R27" i="5"/>
  <c r="T28" i="5"/>
  <c r="T56" i="5"/>
  <c r="K48" i="5"/>
  <c r="K20" i="5"/>
  <c r="AA14" i="4"/>
  <c r="Z14" i="4"/>
  <c r="O47" i="5"/>
  <c r="Q47" i="5"/>
  <c r="K44" i="5"/>
  <c r="J46" i="5"/>
  <c r="K50" i="5"/>
  <c r="K16" i="5"/>
  <c r="J18" i="5"/>
  <c r="I18" i="5"/>
  <c r="K41" i="5"/>
  <c r="J43" i="5"/>
  <c r="K11" i="5"/>
  <c r="J15" i="5"/>
  <c r="J30" i="5" l="1"/>
  <c r="K53" i="5"/>
  <c r="L51" i="5"/>
  <c r="J58" i="5"/>
  <c r="L23" i="5"/>
  <c r="K25" i="5"/>
  <c r="S27" i="5"/>
  <c r="S55" i="5"/>
  <c r="P54" i="5"/>
  <c r="Q54" i="5" s="1"/>
  <c r="R54" i="5" s="1"/>
  <c r="S54" i="5" s="1"/>
  <c r="T54" i="5" s="1"/>
  <c r="U54" i="5" s="1"/>
  <c r="O54" i="5"/>
  <c r="P49" i="5"/>
  <c r="O49" i="5"/>
  <c r="V28" i="5"/>
  <c r="U28" i="5"/>
  <c r="V56" i="5"/>
  <c r="U56" i="5"/>
  <c r="L48" i="5"/>
  <c r="L20" i="5"/>
  <c r="R47" i="5"/>
  <c r="L44" i="5"/>
  <c r="K46" i="5"/>
  <c r="L50" i="5"/>
  <c r="L16" i="5"/>
  <c r="K18" i="5"/>
  <c r="L41" i="5"/>
  <c r="K43" i="5"/>
  <c r="L11" i="5"/>
  <c r="K15" i="5"/>
  <c r="K58" i="5" l="1"/>
  <c r="L53" i="5"/>
  <c r="M51" i="5"/>
  <c r="K30" i="5"/>
  <c r="M23" i="5"/>
  <c r="L25" i="5"/>
  <c r="Q49" i="5"/>
  <c r="R49" i="5" s="1"/>
  <c r="S49" i="5" s="1"/>
  <c r="T49" i="5" s="1"/>
  <c r="V49" i="5" s="1"/>
  <c r="T55" i="5"/>
  <c r="U55" i="5" s="1"/>
  <c r="T27" i="5"/>
  <c r="U27" i="5" s="1"/>
  <c r="V54" i="5"/>
  <c r="Z26" i="4" s="1"/>
  <c r="N28" i="4"/>
  <c r="M48" i="5"/>
  <c r="M20" i="5"/>
  <c r="S47" i="5"/>
  <c r="T47" i="5" s="1"/>
  <c r="M44" i="5"/>
  <c r="L46" i="5"/>
  <c r="M50" i="5"/>
  <c r="M16" i="5"/>
  <c r="L18" i="5"/>
  <c r="M41" i="5"/>
  <c r="L43" i="5"/>
  <c r="M11" i="5"/>
  <c r="L15" i="5"/>
  <c r="M53" i="5" l="1"/>
  <c r="N51" i="5"/>
  <c r="L58" i="5"/>
  <c r="L30" i="5"/>
  <c r="N23" i="5"/>
  <c r="M25" i="5"/>
  <c r="V27" i="5"/>
  <c r="N27" i="4" s="1"/>
  <c r="V55" i="5"/>
  <c r="AA26" i="4"/>
  <c r="U49" i="5"/>
  <c r="Z21" i="4"/>
  <c r="AA21" i="4"/>
  <c r="AA28" i="4"/>
  <c r="Z28" i="4"/>
  <c r="N48" i="5"/>
  <c r="N20" i="5"/>
  <c r="U47" i="5"/>
  <c r="V47" i="5"/>
  <c r="N44" i="5"/>
  <c r="M46" i="5"/>
  <c r="N50" i="5"/>
  <c r="O50" i="5" s="1"/>
  <c r="N16" i="5"/>
  <c r="M18" i="5"/>
  <c r="N41" i="5"/>
  <c r="M43" i="5"/>
  <c r="N11" i="5"/>
  <c r="M15" i="5"/>
  <c r="M58" i="5" l="1"/>
  <c r="N53" i="5"/>
  <c r="P51" i="5"/>
  <c r="M30" i="5"/>
  <c r="P23" i="5"/>
  <c r="N25" i="5"/>
  <c r="O25" i="5" s="1"/>
  <c r="Z27" i="4"/>
  <c r="AA27" i="4"/>
  <c r="O48" i="5"/>
  <c r="O20" i="5"/>
  <c r="P48" i="5"/>
  <c r="P20" i="5"/>
  <c r="AA19" i="4"/>
  <c r="Z19" i="4"/>
  <c r="P44" i="5"/>
  <c r="N46" i="5"/>
  <c r="O46" i="5" s="1"/>
  <c r="P50" i="5"/>
  <c r="P16" i="5"/>
  <c r="N18" i="5"/>
  <c r="P41" i="5"/>
  <c r="N43" i="5"/>
  <c r="P11" i="5"/>
  <c r="N15" i="5"/>
  <c r="O15" i="5" s="1"/>
  <c r="G26" i="7"/>
  <c r="P53" i="5" l="1"/>
  <c r="Q51" i="5"/>
  <c r="N58" i="5"/>
  <c r="O53" i="5"/>
  <c r="N30" i="5"/>
  <c r="P25" i="5"/>
  <c r="Q23" i="5"/>
  <c r="Q48" i="5"/>
  <c r="Q20" i="5"/>
  <c r="Q44" i="5"/>
  <c r="P46" i="5"/>
  <c r="Q50" i="5"/>
  <c r="Q16" i="5"/>
  <c r="P18" i="5"/>
  <c r="O18" i="5"/>
  <c r="Q41" i="5"/>
  <c r="P43" i="5"/>
  <c r="Q11" i="5"/>
  <c r="P15" i="5"/>
  <c r="U13" i="7"/>
  <c r="U15" i="7"/>
  <c r="U17" i="7"/>
  <c r="U18" i="7"/>
  <c r="U12" i="7"/>
  <c r="R51" i="5" l="1"/>
  <c r="Q53" i="5"/>
  <c r="P58" i="5"/>
  <c r="P30" i="5"/>
  <c r="R23" i="5"/>
  <c r="Q25" i="5"/>
  <c r="U22" i="7"/>
  <c r="R48" i="5"/>
  <c r="R20" i="5"/>
  <c r="R44" i="5"/>
  <c r="Q46" i="5"/>
  <c r="R50" i="5"/>
  <c r="R16" i="5"/>
  <c r="Q18" i="5"/>
  <c r="R41" i="5"/>
  <c r="Q43" i="5"/>
  <c r="R11" i="5"/>
  <c r="Q15" i="5"/>
  <c r="H26" i="7"/>
  <c r="N26" i="7"/>
  <c r="J26" i="7"/>
  <c r="M26" i="7"/>
  <c r="T26" i="7"/>
  <c r="P26" i="7"/>
  <c r="L26" i="7"/>
  <c r="S26" i="7"/>
  <c r="O26" i="7"/>
  <c r="K26" i="7"/>
  <c r="R26" i="7"/>
  <c r="Q26" i="7"/>
  <c r="I26" i="7"/>
  <c r="F26" i="7"/>
  <c r="F9" i="6"/>
  <c r="F11" i="6"/>
  <c r="F13" i="6"/>
  <c r="F14" i="6"/>
  <c r="Q58" i="5" l="1"/>
  <c r="S51" i="5"/>
  <c r="R53" i="5"/>
  <c r="Q30" i="5"/>
  <c r="S23" i="5"/>
  <c r="R25" i="5"/>
  <c r="U26" i="7"/>
  <c r="S48" i="5"/>
  <c r="S20" i="5"/>
  <c r="S44" i="5"/>
  <c r="R46" i="5"/>
  <c r="S50" i="5"/>
  <c r="S16" i="5"/>
  <c r="R18" i="5"/>
  <c r="S41" i="5"/>
  <c r="R43" i="5"/>
  <c r="S11" i="5"/>
  <c r="R15" i="5"/>
  <c r="R58" i="5" l="1"/>
  <c r="T51" i="5"/>
  <c r="T53" i="5" s="1"/>
  <c r="S53" i="5"/>
  <c r="V51" i="5"/>
  <c r="R30" i="5"/>
  <c r="T23" i="5"/>
  <c r="T25" i="5" s="1"/>
  <c r="S25" i="5"/>
  <c r="T48" i="5"/>
  <c r="T20" i="5"/>
  <c r="T44" i="5"/>
  <c r="T46" i="5" s="1"/>
  <c r="S46" i="5"/>
  <c r="T50" i="5"/>
  <c r="V50" i="5" s="1"/>
  <c r="T16" i="5"/>
  <c r="T18" i="5" s="1"/>
  <c r="S18" i="5"/>
  <c r="T41" i="5"/>
  <c r="T43" i="5" s="1"/>
  <c r="S43" i="5"/>
  <c r="T11" i="5"/>
  <c r="S15" i="5"/>
  <c r="T30" i="4"/>
  <c r="H22" i="4"/>
  <c r="H20" i="4"/>
  <c r="H16" i="4"/>
  <c r="T58" i="5" l="1"/>
  <c r="U25" i="5"/>
  <c r="S58" i="5"/>
  <c r="U53" i="5"/>
  <c r="V53" i="5"/>
  <c r="S30" i="5"/>
  <c r="V25" i="5"/>
  <c r="U48" i="5"/>
  <c r="U20" i="5"/>
  <c r="V48" i="5"/>
  <c r="V46" i="5"/>
  <c r="V44" i="5"/>
  <c r="U46" i="5"/>
  <c r="U50" i="5"/>
  <c r="V18" i="5"/>
  <c r="U18" i="5"/>
  <c r="V41" i="5"/>
  <c r="T15" i="5"/>
  <c r="V15" i="5" s="1"/>
  <c r="N15" i="4" s="1"/>
  <c r="V11" i="5"/>
  <c r="N11" i="4" s="1"/>
  <c r="H30" i="4"/>
  <c r="T30" i="5" l="1"/>
  <c r="U15" i="5"/>
  <c r="U30" i="5" s="1"/>
  <c r="AA11" i="4"/>
  <c r="Z11" i="4"/>
  <c r="AA13" i="4"/>
  <c r="Z13" i="4"/>
  <c r="I22" i="5"/>
  <c r="V16" i="5" l="1"/>
  <c r="N16" i="4" l="1"/>
  <c r="O22" i="5"/>
  <c r="AA16" i="4" l="1"/>
  <c r="Z16" i="4"/>
  <c r="N18" i="4"/>
  <c r="V22" i="5"/>
  <c r="N22" i="4" l="1"/>
  <c r="Z22" i="4" s="1"/>
  <c r="AA18" i="4"/>
  <c r="Z18" i="4"/>
  <c r="AA22" i="4" l="1"/>
  <c r="V20" i="5"/>
  <c r="V30" i="5" s="1"/>
  <c r="N20" i="4" l="1"/>
  <c r="Z20" i="4" l="1"/>
  <c r="AA20" i="4"/>
  <c r="I30" i="5"/>
  <c r="O30" i="5" l="1"/>
  <c r="V23" i="5" l="1"/>
  <c r="N23" i="4" l="1"/>
  <c r="Z23" i="4" s="1"/>
  <c r="Z25" i="4" s="1"/>
  <c r="F8" i="6"/>
  <c r="N25" i="4" l="1"/>
  <c r="AA23" i="4"/>
  <c r="I43" i="5"/>
  <c r="I58" i="5" s="1"/>
  <c r="N30" i="4" l="1"/>
  <c r="AA25" i="4"/>
  <c r="O43" i="5"/>
  <c r="O58" i="5" s="1"/>
  <c r="U43" i="5" l="1"/>
  <c r="U58" i="5" s="1"/>
  <c r="V43" i="5" l="1"/>
  <c r="V58" i="5" s="1"/>
  <c r="AA15" i="4" l="1"/>
  <c r="O30" i="4" s="1"/>
  <c r="Z15" i="4"/>
  <c r="P30" i="4" l="1"/>
  <c r="AA30" i="4"/>
  <c r="Z30" i="4"/>
  <c r="S36" i="4" l="1"/>
  <c r="G27" i="4" s="1"/>
  <c r="S33" i="4" l="1"/>
  <c r="G12" i="4"/>
  <c r="G19" i="4"/>
  <c r="G26" i="4"/>
  <c r="G13" i="4"/>
  <c r="G23" i="4"/>
  <c r="G20" i="4"/>
  <c r="G24" i="4"/>
  <c r="S35" i="4"/>
  <c r="G11" i="4"/>
  <c r="G16" i="4"/>
  <c r="G21" i="4"/>
  <c r="G14" i="4"/>
  <c r="G17" i="4"/>
  <c r="G22" i="4"/>
  <c r="G28" i="4"/>
  <c r="G30" i="4" l="1"/>
  <c r="D22" i="7"/>
  <c r="F24" i="7" s="1"/>
  <c r="D26" i="7" l="1"/>
  <c r="S30" i="4" s="1"/>
  <c r="S34" i="4" s="1"/>
  <c r="E22" i="9"/>
  <c r="E23" i="9"/>
  <c r="E20" i="9"/>
  <c r="E25" i="9"/>
  <c r="E24" i="9"/>
  <c r="E26" i="9"/>
  <c r="E19" i="9"/>
  <c r="E21" i="9"/>
</calcChain>
</file>

<file path=xl/sharedStrings.xml><?xml version="1.0" encoding="utf-8"?>
<sst xmlns="http://schemas.openxmlformats.org/spreadsheetml/2006/main" count="299" uniqueCount="174">
  <si>
    <t>Objectomschrijving</t>
  </si>
  <si>
    <t>Object-code</t>
  </si>
  <si>
    <t>Hellingshoek</t>
  </si>
  <si>
    <t>Gebruikte Performance Ratio:</t>
  </si>
  <si>
    <t>TOTAAL</t>
  </si>
  <si>
    <t>Toelichting</t>
  </si>
  <si>
    <t>1</t>
  </si>
  <si>
    <t>2</t>
  </si>
  <si>
    <t>3</t>
  </si>
  <si>
    <t>4</t>
  </si>
  <si>
    <t>5</t>
  </si>
  <si>
    <t>Het rendement (of: efficiency) van de modules uit de product-sheet van de moduleleverancier</t>
  </si>
  <si>
    <t>De waarde van deze cel wordt gebruikt voor de puntentelling</t>
  </si>
  <si>
    <t>Ziet u een rode cel of rode tekst? Dan voldoet uw aanbod niet aan de minimum-eisen. Uw aanbod zal niet worden meegenomen</t>
  </si>
  <si>
    <t>De blauwe cellen vult u verplicht in</t>
  </si>
  <si>
    <t>De oranje cellen vult u optioneel in</t>
  </si>
  <si>
    <t>N.B.</t>
  </si>
  <si>
    <t>Optioneel: aanvullende opbrengstgarantie</t>
  </si>
  <si>
    <t>Input ten behoeve van minimum opbrengstgarantie</t>
  </si>
  <si>
    <t>Kies hier de hellingshoek die het dichtst in de buurt komt van de opstelling die u aanbiedt</t>
  </si>
  <si>
    <t xml:space="preserve">De door aanbesteder opgegeven instraling per m2 per jaar voor de door u opgegeven hellingshoek. </t>
  </si>
  <si>
    <t>Voor deze berekening maken we gebruik van een standaard Performance Ratio van 75% (Opgebouwd uit o.a.: percentageverlies temperatuur paneel, verlies omvormer en verlies bekabeling)</t>
  </si>
  <si>
    <t>Totalen</t>
  </si>
  <si>
    <t>Object-informatie</t>
  </si>
  <si>
    <t>Betreft: Maximaal beschikbare ruimte per locatie</t>
  </si>
  <si>
    <t>Betreft: Input t.b.v. minimum opbrengstgarantie</t>
  </si>
  <si>
    <t>Prijs Investering</t>
  </si>
  <si>
    <t>[kWh]</t>
  </si>
  <si>
    <t>Productie - Jaar 1</t>
  </si>
  <si>
    <t>Productie - Jaar 2</t>
  </si>
  <si>
    <t>Productie - Jaar 3</t>
  </si>
  <si>
    <t>Productie - Jaar 4</t>
  </si>
  <si>
    <t>Productie - Jaar 5</t>
  </si>
  <si>
    <t>Productie - Jaar 6</t>
  </si>
  <si>
    <t>Productie - Jaar 7</t>
  </si>
  <si>
    <t>Productie - Jaar 8</t>
  </si>
  <si>
    <t>Productie - Jaar 9</t>
  </si>
  <si>
    <t>Productie - Jaar 10</t>
  </si>
  <si>
    <t>Productie - Jaar 11</t>
  </si>
  <si>
    <t>Productie - Jaar 12</t>
  </si>
  <si>
    <t>Productie - Jaar 13</t>
  </si>
  <si>
    <t>Productie - Jaar 14</t>
  </si>
  <si>
    <t>Productie - Jaar 15</t>
  </si>
  <si>
    <t xml:space="preserve">Gemiddeld </t>
  </si>
  <si>
    <t>Objectinformatie</t>
  </si>
  <si>
    <t xml:space="preserve">  Benut oppervlakte [ kWh / m2 ]</t>
  </si>
  <si>
    <t>Investering, excl. btw (€)</t>
  </si>
  <si>
    <t>Netto Contante Waarde</t>
  </si>
  <si>
    <t>Plafondbedrag</t>
  </si>
  <si>
    <t>voorwaarde: aanvullende opbrengsgarantie pas nadat mimumum garantie bereikt is!!!</t>
  </si>
  <si>
    <t>Te plaatsen vermogen [Wp]</t>
  </si>
  <si>
    <t>(1) 
Totale opp. modules 
[m2]</t>
  </si>
  <si>
    <t>(2) 
Rendement van modules 
[%]</t>
  </si>
  <si>
    <t xml:space="preserve">  Totale gegarandeerde gemiddelde opbrengst over 15 jaar [kWh/jaar]</t>
  </si>
  <si>
    <t>Aanneemsom voor de realisatie van de PV-installaties</t>
  </si>
  <si>
    <t>De totale elektriciteitsproductie inclusief extra opbrengst, gemiddeld over een periode van 15 jaar</t>
  </si>
  <si>
    <t>Maximale beschikbare bruto vloeroppervlakte dak(en) voor het plaatsen van een PV-installatie</t>
  </si>
  <si>
    <t>De aanbiedende partij dient aan te geven hoeveel BVO hij nodig heeft voor het plaatsen van de PV-installatie op de dak(en) per locatie</t>
  </si>
  <si>
    <t>Servicekosten over 15 jaar, excl. btw (€)</t>
  </si>
  <si>
    <t>Prijs Service</t>
  </si>
  <si>
    <t>Betreft: Inschrijfbedrag Investering en servicekosten per locatie over een periode van 15 jaar</t>
  </si>
  <si>
    <t>Sporthal de Burghthof</t>
  </si>
  <si>
    <t>Veluwehal</t>
  </si>
  <si>
    <t>Zuid</t>
  </si>
  <si>
    <t>Oost</t>
  </si>
  <si>
    <t>West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</si>
  <si>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</si>
  <si>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</si>
  <si>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</si>
  <si>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</si>
  <si>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</si>
  <si>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</si>
  <si>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</si>
  <si>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</si>
  <si>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</si>
  <si>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</si>
  <si>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</si>
  <si>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>(4) Helling</t>
  </si>
  <si>
    <t xml:space="preserve">Gemiddeld 6 t/m 10 jaar </t>
  </si>
  <si>
    <t xml:space="preserve">Gemiddeld   1 t/m 5 jaar </t>
  </si>
  <si>
    <t xml:space="preserve">Gemiddeld 11 t/m 15 jaar </t>
  </si>
  <si>
    <t>Rekenblad ten behoeve van gemiddelde minimum opbrengstgarantie over 15 jaar door Ondernemer</t>
  </si>
  <si>
    <t>Wanneer dit vak/cel groen is voldoet uw opgave aan de eis van minimum gemiddelde opbrengstgarantie op jaarbasis over een periode van 15 jaar</t>
  </si>
  <si>
    <t xml:space="preserve">Wilt u een optionele, aanvullende opbrengstgarantie afgeven? Dit kan voor 1 of meerdere locaties. Verander hier eventueelde de vastgestelde instraling naar de instraling van uw keuze. </t>
  </si>
  <si>
    <t xml:space="preserve">Wilt u een optionele, aanvullende opbrengsgarantie afgeven? Dit kan voor 1 of meerdere locaties. Verander hier eventueelde de vastgestelde performance ratio naar de performancie ratio van uw keuze. </t>
  </si>
  <si>
    <t xml:space="preserve">Wanneer uw gegarandeerde productie hoger is dan het vereiste in 7, wordt deze opgeteld bij de totale gegarandeerde productie. U maakt hierdoor meer kans op het winnen van de aanbesteding. </t>
  </si>
  <si>
    <t xml:space="preserve">We gebruiken voor de puntenverdeling en rangschikking de totale (aanvullende) gegarandeerde productie. </t>
  </si>
  <si>
    <t>Maar let op: u geeft per 5 jaar (jaarlijkse) gemiddelde garantie per locatie voor een periode van 15 jaar.</t>
  </si>
  <si>
    <r>
      <t xml:space="preserve">Rekenblad ten behoeve van gemiddelde </t>
    </r>
    <r>
      <rPr>
        <b/>
        <sz val="14"/>
        <color rgb="FFFF0000"/>
        <rFont val="Arial"/>
        <family val="2"/>
      </rPr>
      <t>AANVULLENDE</t>
    </r>
    <r>
      <rPr>
        <b/>
        <sz val="14"/>
        <color theme="1"/>
        <rFont val="Arial"/>
        <family val="2"/>
      </rPr>
      <t xml:space="preserve"> opbrengstgarantie over 15 jaar door Ondernemer</t>
    </r>
  </si>
  <si>
    <t>Gemiddelde productie opbrengst over 15 jaar [kWh/jaar] door ondernemer</t>
  </si>
  <si>
    <t>(1) 
Totale opp. daken (m2- BVO)</t>
  </si>
  <si>
    <t>(3) 
Totalen</t>
  </si>
  <si>
    <t>Totaal benodigde bruto vloer oppervlakte per locatie door ondernemer</t>
  </si>
  <si>
    <t>Totaal netto contante waarde: Investering + Servicekosten</t>
  </si>
  <si>
    <t xml:space="preserve">De aanbieder dient rekening te houden dat de vervangingsinvesteringen van de omvormers niet binnen 15 jaar mogen plaatsvinden. </t>
  </si>
  <si>
    <t xml:space="preserve">Gemeente Barneveld eist een garantie van 15 jaar over de omvormers. </t>
  </si>
  <si>
    <t>Bedrijfsnaam:</t>
  </si>
  <si>
    <t>Productie gemiddeld over 15 jaar met een degradatie van 0,7% per jaar</t>
  </si>
  <si>
    <t xml:space="preserve">ter inzage om de gemiddelde productie per jaar te garanderen met een degradatie van 0,7% per jaar. </t>
  </si>
  <si>
    <r>
      <t xml:space="preserve">ter inzage om de gemiddelde </t>
    </r>
    <r>
      <rPr>
        <b/>
        <sz val="10"/>
        <color rgb="FFFF0000"/>
        <rFont val="Plantin"/>
      </rPr>
      <t>AANVULLENDE</t>
    </r>
    <r>
      <rPr>
        <b/>
        <sz val="10"/>
        <rFont val="Plantin"/>
      </rPr>
      <t xml:space="preserve"> productie per jaar te garanderen met een degradatie van 0,7% per jaar. </t>
    </r>
  </si>
  <si>
    <t>Gemeentehuis (Totaal)</t>
  </si>
  <si>
    <t>Gemeentehuis (orientatie gevel 1)</t>
  </si>
  <si>
    <t>Gemeentehuis (orientatie gevel 2)</t>
  </si>
  <si>
    <t>Gemeentehuis (orientatie gevel 3 )</t>
  </si>
  <si>
    <t>Gemiddelde degradatie (maximaal 0,7% per Jaar, over totale looptijd van 15 jaar)</t>
  </si>
  <si>
    <t>Maximale degradatie:</t>
  </si>
  <si>
    <t>Gemeentehuis (orientatie gevel 4 )</t>
  </si>
  <si>
    <t>(2) 
Benodigd opp. Modules (m2)</t>
  </si>
  <si>
    <t>De Voorde</t>
  </si>
  <si>
    <t>6</t>
  </si>
  <si>
    <t>Plafondbedrag/ NCW servicekosten</t>
  </si>
  <si>
    <t>Bedrijf X</t>
  </si>
  <si>
    <t>Ja</t>
  </si>
  <si>
    <t>Nee</t>
  </si>
  <si>
    <t>(5) Orientatie</t>
  </si>
  <si>
    <t>(6) Instraling 
[kWh/m2/jaar]</t>
  </si>
  <si>
    <t>(7) 
Gemiddelde productie opbrengstgarantie over 15 jaar door ondernemer 
[kWh/jaar]
(tabblad 2)</t>
  </si>
  <si>
    <t>(9) 
Investering, excl. btw 
[€]
(tabblad 4)</t>
  </si>
  <si>
    <t>(10)  
Service-kosten over 15 jaar, contante waarde, excl. btw 
(Tabblad 4)</t>
  </si>
  <si>
    <t>Totaal prijs servicekosten o.b.v. constante waarde over 15 jaar</t>
  </si>
  <si>
    <t>(11) 
Verwachte instraling  [kWh/m2/jaar]</t>
  </si>
  <si>
    <t>(12) 
Verwachte Performance Ratio  
[%]</t>
  </si>
  <si>
    <t>(13) 
Gemiddelde degradatie (maximaal 0,7% per Jaar, over totale looptijd van 15 jaar)</t>
  </si>
  <si>
    <t>Percentage (%) PV paneel in de database BCRG op basis van gem. productieopbrengst (14)</t>
  </si>
  <si>
    <t>(3) 
hebben  PV panelen een gecontroleerd kwaliteits verklaring volgens BCRG</t>
  </si>
  <si>
    <t>kies</t>
  </si>
  <si>
    <t>Aantal modules maal de breedte maal de lengte uit de product sheet van de moduleleverancier om totaal m2 modules te formuleren</t>
  </si>
  <si>
    <t>Kies hier of minimaal 90% van het desbetreffende dakvlak gelegde PV modules een gecontroleerd kwaliteitsverklaring (met toepassingsgebied Utiliteitsbouw) heeft, conform https://www.bcrg.nl</t>
  </si>
  <si>
    <t>Wilt u een optionele, aanvullende opbrengsgarantie afgeven? Dit kan voor 1 of meerdere locaties. Verander hier eventueelde vastgestelde gemiddelde degradatie (maximaal 0,7% per Jaar, over totale looptijd van 15 jaar) naar een gemiddelde degradatie van uw keuze</t>
  </si>
  <si>
    <t xml:space="preserve">  € / kWh gerelateerd aan de investering</t>
  </si>
  <si>
    <t xml:space="preserve">  € / kWh gerelateerd aan de service kosten</t>
  </si>
  <si>
    <t>HVC (Totaal)</t>
  </si>
  <si>
    <t>HVC, hellend dak</t>
  </si>
  <si>
    <t>HVC, mogelijke buitenopstelling</t>
  </si>
  <si>
    <t>(15)
 gemiddeld aanvullende opbrengstgarantie over 15 jaar
[kWh/jaar] 
(14-6)</t>
  </si>
  <si>
    <t>8B</t>
  </si>
  <si>
    <t>8A</t>
  </si>
  <si>
    <t>(8A) 
Minimum opbrengstgarantie gehaald, gemiddeld over 15 jaar met een degradatie van 0,7% per jaar
[kWh/jaar]</t>
  </si>
  <si>
    <t>(8B) 
Maximum kWh vermogen op aansluiting
[kWh/jaar]</t>
  </si>
  <si>
    <t>Wanneer dit vak/cel groen is voldoet uw opgave aan de eis van niet overschrijden van maximun kWh eis</t>
  </si>
  <si>
    <t>(14) 
Totaal incl aanvullende opbrengstgarantie over 15 jaar door Ondernemer 
[kWh/jaar]
(tabblad 2)</t>
  </si>
  <si>
    <t>7</t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</si>
  <si>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De Brug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</si>
  <si>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Dorpshuis Voorthuizen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</si>
  <si>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Dorpshuis Voorthuizen (extra lage dak)</t>
    </r>
  </si>
  <si>
    <t xml:space="preserve">Nieuw: Dorpshuis Voorthuizen </t>
  </si>
  <si>
    <t>voor Dorpshuis Voorthuizen = 144,900 kWh</t>
  </si>
  <si>
    <t xml:space="preserve">maximaal kWh/Jaar vermogen </t>
  </si>
  <si>
    <t>De waarde in cel F19 wordt gebruikt in tabblad 1. Tarievenblad</t>
  </si>
  <si>
    <t>Plafondbedrag totaal (incl 4)/ NCW Investering</t>
  </si>
  <si>
    <t>Sporthal Oosterbos</t>
  </si>
  <si>
    <t>Kies hier de orientatie die het dichtst in de buurt komt van de opstelling die u aanbiedt, bij oost-west orientatie dient u de hoogst scorende instraling te kiezen voor de totale installatie (eventueel te corrigeren in punt 11: verwachte instraling kWh/m2/pj)</t>
  </si>
  <si>
    <t>oppervlaktes van benodigde PV installatie, gegevens zijn gebruikt uit 1. tarievenblad kolom D ((1) Totale opp. modules [m2])</t>
  </si>
  <si>
    <t xml:space="preserve"> gegevens uit blad 1. tarievenblad, kolom D ((1) Totale opp. modules [m2])</t>
  </si>
  <si>
    <t>&lt;-- Noord</t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</si>
  <si>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(Totaal)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</si>
  <si>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(dakvlak zuid-west)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</si>
  <si>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(dakvlak noord-oost)</t>
    </r>
  </si>
  <si>
    <t>Bovenstaande berekeningen zijn indicatief, u dient zeldf aan te tonen dat de waardes behaald worden (deze rekenwaardes worden gebruikt bij de aanbesteding, waardoor u hier minimaal aan dient te conformeren.</t>
  </si>
  <si>
    <t>Noord --&gt;</t>
  </si>
  <si>
    <t>8C</t>
  </si>
  <si>
    <t>(8C) Correctie factor beschaduwing in % (let op maximaal 40%)</t>
  </si>
  <si>
    <t>Inschrijver dient eventueel percentage op te geven van vermindering in kWh garantie op basis van beschaduwing d.m.v. bomen/ overige obstakels (maximaal toelaatbare reductie is 40%)</t>
  </si>
  <si>
    <t>8</t>
  </si>
  <si>
    <t>9</t>
  </si>
  <si>
    <t>Minimaal rendement en minimaal totale oppervlakte, gerelateerd aan minimaal te plaatsen vermogen (Wp) dit in verband met beschaduwing, aanpassingen in 1 + 2 mogelijk let wel op dat minimale vermogen (Wp) wordt behaald. Nieuwbouw Garderen minimale Wp Zuid-westzijde = 42.000 Wp. Garderen minimale Wp Noord-Oost zijde = 27.000 Wp.  en de Brug minimale Wp = 30.000 Wp</t>
  </si>
  <si>
    <t>(eerste jaar 2% degradatie, overige jaren maximaal 0,7% over voorgaande jaar)</t>
  </si>
  <si>
    <t>Degradatie 1ste jaar</t>
  </si>
  <si>
    <t>Sept</t>
  </si>
  <si>
    <t>Totaal</t>
  </si>
  <si>
    <t>http://re.jrc.ec.europa.eu/pvg_tools/en/tools.html</t>
  </si>
  <si>
    <t>Latitude/Longitude: 52.140, 5.587</t>
  </si>
  <si>
    <t>Direct normal irradiation</t>
  </si>
  <si>
    <t>Op basis 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</si>
</sst>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0.0%"/>
    <numFmt numFmtId="167" formatCode="&quot;€&quot;\ #,##0.0000"/>
    <numFmt numFmtId="168" formatCode="_ * #,##0_ ;_ * \-#,##0_ ;_ * &quot;-&quot;??_ ;_ @_ "/>
    <numFmt numFmtId="169" formatCode="0.000000"/>
    <numFmt numFmtId="170" formatCode="#,##0_ ;\-#,##0\ "/>
    <numFmt numFmtId="171" formatCode="#,##0.00_ ;\-#,##0.00\ "/>
    <numFmt numFmtId="172" formatCode="0.000%"/>
    <numFmt numFmtId="173" formatCode="0.0"/>
    <numFmt numFmtId="174" formatCode="#,##0.000"/>
  </numFmts>
  <fonts count="29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Modern"/>
      <family val="3"/>
      <charset val="255"/>
    </font>
    <font>
      <sz val="10"/>
      <color theme="1"/>
      <name val="Arial"/>
      <family val="2"/>
    </font>
    <font>
      <sz val="10"/>
      <name val="Plantin"/>
    </font>
    <font>
      <b/>
      <sz val="11"/>
      <color theme="1"/>
      <name val="Plantin"/>
    </font>
    <font>
      <sz val="10"/>
      <color theme="0"/>
      <name val="Arial"/>
      <family val="2"/>
    </font>
    <font>
      <b/>
      <sz val="10"/>
      <color theme="1"/>
      <name val="Plantin"/>
    </font>
    <font>
      <b/>
      <sz val="10"/>
      <name val="Plantin"/>
    </font>
    <font>
      <b/>
      <sz val="11"/>
      <name val="Plantin"/>
    </font>
    <font>
      <sz val="11"/>
      <color theme="1"/>
      <name val="Arial"/>
      <family val="2"/>
    </font>
    <font>
      <sz val="10"/>
      <color theme="1"/>
      <name val="Plantin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7" tint="-0.499984740745262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2"/>
      <name val="Plantin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Plantin"/>
    </font>
    <font>
      <sz val="10"/>
      <color theme="0"/>
      <name val="Plantin"/>
    </font>
    <font>
      <b/>
      <sz val="14"/>
      <color rgb="FF00B0F0"/>
      <name val="Arial"/>
      <family val="2"/>
    </font>
    <font>
      <sz val="10"/>
      <color rgb="FFFF0000"/>
      <name val="Plantin"/>
    </font>
    <font>
      <u/>
      <sz val="10"/>
      <color theme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317">
    <xf numFmtId="0" fontId="0" fillId="0" borderId="0" xfId="0"/>
    <xf numFmtId="0" fontId="0" fillId="2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1" fillId="0" borderId="0" xfId="0" applyFont="1" applyAlignment="1" applyProtection="1">
      <alignment horizont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9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3" fillId="2" borderId="0" xfId="0" applyFont="1" applyFill="1" applyBorder="1" applyAlignment="1" applyProtection="1">
      <alignment horizontal="center"/>
      <protection hidden="1"/>
    </xf>
    <xf numFmtId="1" fontId="13" fillId="2" borderId="0" xfId="0" applyNumberFormat="1" applyFont="1" applyFill="1" applyBorder="1" applyAlignment="1" applyProtection="1">
      <alignment horizontal="center"/>
      <protection hidden="1"/>
    </xf>
    <xf numFmtId="0" fontId="13" fillId="2" borderId="3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0" fillId="0" borderId="16" xfId="0" applyNumberFormat="1" applyBorder="1" applyAlignment="1" applyProtection="1">
      <alignment horizontal="center" vertical="center"/>
      <protection hidden="1"/>
    </xf>
    <xf numFmtId="0" fontId="0" fillId="0" borderId="17" xfId="0" applyNumberFormat="1" applyBorder="1" applyAlignment="1" applyProtection="1">
      <alignment horizontal="center" vertical="center"/>
      <protection hidden="1"/>
    </xf>
    <xf numFmtId="0" fontId="0" fillId="0" borderId="18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textRotation="90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0" fillId="0" borderId="17" xfId="0" applyNumberFormat="1" applyBorder="1" applyAlignment="1" applyProtection="1">
      <alignment horizontal="center" vertical="center"/>
      <protection hidden="1"/>
    </xf>
    <xf numFmtId="1" fontId="0" fillId="0" borderId="18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1" fontId="0" fillId="0" borderId="22" xfId="0" applyNumberFormat="1" applyBorder="1" applyAlignment="1" applyProtection="1">
      <alignment horizontal="center" vertical="center"/>
      <protection hidden="1"/>
    </xf>
    <xf numFmtId="1" fontId="0" fillId="0" borderId="23" xfId="0" applyNumberFormat="1" applyBorder="1" applyAlignment="1" applyProtection="1">
      <alignment horizontal="center" vertical="center"/>
      <protection hidden="1"/>
    </xf>
    <xf numFmtId="1" fontId="0" fillId="0" borderId="24" xfId="0" applyNumberFormat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7" borderId="1" xfId="0" applyFill="1" applyBorder="1" applyProtection="1">
      <protection hidden="1"/>
    </xf>
    <xf numFmtId="0" fontId="0" fillId="0" borderId="0" xfId="0" applyFont="1" applyProtection="1"/>
    <xf numFmtId="49" fontId="0" fillId="0" borderId="1" xfId="0" applyNumberFormat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49" fontId="1" fillId="2" borderId="0" xfId="0" applyNumberFormat="1" applyFont="1" applyFill="1" applyAlignment="1" applyProtection="1">
      <alignment horizontal="left"/>
    </xf>
    <xf numFmtId="0" fontId="7" fillId="2" borderId="0" xfId="0" applyFont="1" applyFill="1" applyAlignment="1" applyProtection="1">
      <alignment horizontal="center"/>
    </xf>
    <xf numFmtId="9" fontId="7" fillId="2" borderId="0" xfId="0" applyNumberFormat="1" applyFont="1" applyFill="1" applyAlignment="1" applyProtection="1">
      <alignment horizontal="center"/>
    </xf>
    <xf numFmtId="0" fontId="1" fillId="2" borderId="0" xfId="0" applyNumberFormat="1" applyFont="1" applyFill="1" applyAlignment="1" applyProtection="1">
      <alignment horizontal="center"/>
    </xf>
    <xf numFmtId="165" fontId="1" fillId="2" borderId="0" xfId="0" applyNumberFormat="1" applyFont="1" applyFill="1" applyAlignment="1" applyProtection="1">
      <alignment horizontal="center"/>
    </xf>
    <xf numFmtId="0" fontId="0" fillId="2" borderId="0" xfId="0" applyFill="1" applyAlignment="1" applyProtection="1">
      <alignment horizontal="left"/>
    </xf>
    <xf numFmtId="2" fontId="21" fillId="2" borderId="0" xfId="0" applyNumberFormat="1" applyFont="1" applyFill="1" applyAlignment="1" applyProtection="1">
      <alignment horizontal="center"/>
    </xf>
    <xf numFmtId="0" fontId="21" fillId="2" borderId="0" xfId="0" applyFont="1" applyFill="1" applyAlignment="1" applyProtection="1">
      <alignment horizontal="center"/>
    </xf>
    <xf numFmtId="0" fontId="21" fillId="2" borderId="0" xfId="0" applyFont="1" applyFill="1" applyAlignment="1" applyProtection="1">
      <alignment horizontal="left"/>
    </xf>
    <xf numFmtId="49" fontId="7" fillId="2" borderId="0" xfId="0" applyNumberFormat="1" applyFont="1" applyFill="1" applyAlignment="1" applyProtection="1">
      <alignment horizontal="center"/>
    </xf>
    <xf numFmtId="0" fontId="10" fillId="11" borderId="1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1" fillId="2" borderId="0" xfId="0" applyFont="1" applyFill="1" applyAlignment="1" applyProtection="1">
      <alignment horizontal="center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165" fontId="5" fillId="10" borderId="1" xfId="0" applyNumberFormat="1" applyFont="1" applyFill="1" applyBorder="1" applyAlignment="1" applyProtection="1">
      <alignment horizontal="center" vertical="center"/>
      <protection locked="0"/>
    </xf>
    <xf numFmtId="165" fontId="12" fillId="0" borderId="0" xfId="0" applyNumberFormat="1" applyFont="1" applyFill="1" applyBorder="1" applyAlignment="1" applyProtection="1">
      <alignment horizontal="center" vertical="center"/>
    </xf>
    <xf numFmtId="165" fontId="5" fillId="10" borderId="1" xfId="6" applyNumberFormat="1" applyFont="1" applyFill="1" applyBorder="1" applyAlignment="1" applyProtection="1">
      <alignment horizontal="center" vertical="center"/>
      <protection locked="0"/>
    </xf>
    <xf numFmtId="165" fontId="5" fillId="0" borderId="1" xfId="7" applyNumberFormat="1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165" fontId="12" fillId="2" borderId="1" xfId="0" applyNumberFormat="1" applyFont="1" applyFill="1" applyBorder="1" applyAlignment="1" applyProtection="1">
      <alignment horizontal="center" vertical="center"/>
    </xf>
    <xf numFmtId="165" fontId="5" fillId="0" borderId="1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165" fontId="8" fillId="2" borderId="1" xfId="0" applyNumberFormat="1" applyFont="1" applyFill="1" applyBorder="1" applyAlignment="1" applyProtection="1">
      <alignment horizontal="center" vertical="center" wrapText="1"/>
    </xf>
    <xf numFmtId="165" fontId="8" fillId="0" borderId="0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</xf>
    <xf numFmtId="49" fontId="0" fillId="2" borderId="0" xfId="0" applyNumberFormat="1" applyFill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 vertical="center"/>
    </xf>
    <xf numFmtId="165" fontId="0" fillId="0" borderId="0" xfId="0" applyNumberFormat="1" applyFill="1" applyBorder="1" applyAlignment="1" applyProtection="1">
      <alignment horizontal="center" vertical="center"/>
    </xf>
    <xf numFmtId="165" fontId="0" fillId="2" borderId="8" xfId="0" applyNumberFormat="1" applyFill="1" applyBorder="1" applyAlignment="1" applyProtection="1">
      <alignment horizontal="center" vertical="center"/>
    </xf>
    <xf numFmtId="165" fontId="0" fillId="2" borderId="27" xfId="0" applyNumberForma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4" fillId="2" borderId="0" xfId="0" applyFont="1" applyFill="1" applyAlignment="1" applyProtection="1">
      <alignment horizontal="center"/>
    </xf>
    <xf numFmtId="49" fontId="17" fillId="2" borderId="0" xfId="0" applyNumberFormat="1" applyFont="1" applyFill="1" applyAlignment="1" applyProtection="1">
      <alignment horizontal="left"/>
    </xf>
    <xf numFmtId="165" fontId="0" fillId="2" borderId="0" xfId="0" applyNumberFormat="1" applyFont="1" applyFill="1" applyAlignment="1" applyProtection="1">
      <alignment horizontal="center"/>
    </xf>
    <xf numFmtId="0" fontId="14" fillId="10" borderId="0" xfId="0" applyFont="1" applyFill="1" applyAlignment="1" applyProtection="1">
      <alignment horizontal="center"/>
    </xf>
    <xf numFmtId="49" fontId="0" fillId="2" borderId="0" xfId="0" applyNumberFormat="1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4" fillId="7" borderId="0" xfId="0" applyFont="1" applyFill="1" applyAlignment="1" applyProtection="1">
      <alignment horizontal="center"/>
    </xf>
    <xf numFmtId="49" fontId="15" fillId="2" borderId="0" xfId="0" applyNumberFormat="1" applyFont="1" applyFill="1" applyAlignment="1" applyProtection="1">
      <alignment horizontal="center" vertical="center"/>
    </xf>
    <xf numFmtId="0" fontId="23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 vertical="center"/>
    </xf>
    <xf numFmtId="49" fontId="0" fillId="0" borderId="0" xfId="0" applyNumberFormat="1" applyAlignment="1" applyProtection="1">
      <alignment horizontal="center"/>
    </xf>
    <xf numFmtId="0" fontId="0" fillId="0" borderId="0" xfId="0" applyBorder="1" applyProtection="1">
      <protection hidden="1"/>
    </xf>
    <xf numFmtId="0" fontId="28" fillId="0" borderId="0" xfId="8" applyProtection="1">
      <protection hidden="1"/>
    </xf>
    <xf numFmtId="0" fontId="0" fillId="0" borderId="0" xfId="0" applyFill="1" applyBorder="1" applyProtection="1"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26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6" fillId="11" borderId="4" xfId="0" applyFont="1" applyFill="1" applyBorder="1" applyAlignment="1" applyProtection="1">
      <alignment horizontal="center" vertical="center"/>
    </xf>
    <xf numFmtId="0" fontId="6" fillId="11" borderId="1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10" fontId="13" fillId="0" borderId="0" xfId="0" applyNumberFormat="1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166" fontId="13" fillId="0" borderId="0" xfId="0" applyNumberFormat="1" applyFont="1" applyFill="1" applyBorder="1" applyAlignment="1" applyProtection="1">
      <alignment horizontal="center"/>
    </xf>
    <xf numFmtId="49" fontId="0" fillId="0" borderId="5" xfId="0" applyNumberForma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2" fontId="0" fillId="0" borderId="0" xfId="0" applyNumberFormat="1" applyAlignment="1" applyProtection="1">
      <alignment horizontal="center"/>
    </xf>
    <xf numFmtId="0" fontId="10" fillId="11" borderId="5" xfId="1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170" fontId="5" fillId="10" borderId="1" xfId="6" applyNumberFormat="1" applyFont="1" applyFill="1" applyBorder="1" applyAlignment="1" applyProtection="1">
      <alignment horizontal="center" vertical="center"/>
      <protection locked="0"/>
    </xf>
    <xf numFmtId="10" fontId="5" fillId="10" borderId="1" xfId="7" applyNumberFormat="1" applyFont="1" applyFill="1" applyBorder="1" applyAlignment="1" applyProtection="1">
      <alignment horizontal="center" vertical="center"/>
      <protection locked="0"/>
    </xf>
    <xf numFmtId="2" fontId="5" fillId="10" borderId="1" xfId="7" applyNumberFormat="1" applyFont="1" applyFill="1" applyBorder="1" applyAlignment="1" applyProtection="1">
      <alignment horizontal="center" vertical="center"/>
      <protection locked="0"/>
    </xf>
    <xf numFmtId="10" fontId="5" fillId="0" borderId="1" xfId="7" applyNumberFormat="1" applyFont="1" applyFill="1" applyBorder="1" applyAlignment="1" applyProtection="1">
      <alignment horizontal="center" vertical="center"/>
    </xf>
    <xf numFmtId="3" fontId="5" fillId="2" borderId="1" xfId="7" applyNumberFormat="1" applyFont="1" applyFill="1" applyBorder="1" applyAlignment="1" applyProtection="1">
      <alignment horizontal="center" vertical="center"/>
    </xf>
    <xf numFmtId="10" fontId="5" fillId="10" borderId="1" xfId="6" applyNumberFormat="1" applyFont="1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</xf>
    <xf numFmtId="10" fontId="5" fillId="1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NumberFormat="1" applyFont="1" applyFill="1" applyBorder="1" applyAlignment="1" applyProtection="1">
      <alignment horizontal="center" vertical="center"/>
    </xf>
    <xf numFmtId="3" fontId="5" fillId="4" borderId="1" xfId="6" applyNumberFormat="1" applyFont="1" applyFill="1" applyBorder="1" applyAlignment="1" applyProtection="1">
      <alignment horizontal="center" vertical="center"/>
      <protection locked="0"/>
    </xf>
    <xf numFmtId="3" fontId="5" fillId="2" borderId="1" xfId="6" applyNumberFormat="1" applyFont="1" applyFill="1" applyBorder="1" applyAlignment="1" applyProtection="1">
      <alignment horizontal="center" vertical="center"/>
    </xf>
    <xf numFmtId="1" fontId="5" fillId="2" borderId="1" xfId="6" applyNumberFormat="1" applyFont="1" applyFill="1" applyBorder="1" applyAlignment="1" applyProtection="1">
      <alignment horizontal="center" vertical="center"/>
    </xf>
    <xf numFmtId="3" fontId="5" fillId="0" borderId="25" xfId="0" applyNumberFormat="1" applyFont="1" applyFill="1" applyBorder="1" applyAlignment="1" applyProtection="1">
      <alignment horizontal="center" vertical="center"/>
    </xf>
    <xf numFmtId="3" fontId="5" fillId="0" borderId="11" xfId="6" applyNumberFormat="1" applyFont="1" applyFill="1" applyBorder="1" applyAlignment="1" applyProtection="1">
      <alignment horizontal="center" vertical="center"/>
    </xf>
    <xf numFmtId="10" fontId="5" fillId="14" borderId="25" xfId="0" applyNumberFormat="1" applyFont="1" applyFill="1" applyBorder="1" applyAlignment="1" applyProtection="1">
      <alignment horizontal="center" vertical="center"/>
      <protection locked="0"/>
    </xf>
    <xf numFmtId="3" fontId="5" fillId="0" borderId="11" xfId="0" applyNumberFormat="1" applyFont="1" applyFill="1" applyBorder="1" applyAlignment="1" applyProtection="1">
      <alignment horizontal="center" vertical="center"/>
    </xf>
    <xf numFmtId="3" fontId="5" fillId="0" borderId="1" xfId="6" applyNumberFormat="1" applyFont="1" applyFill="1" applyBorder="1" applyAlignment="1" applyProtection="1">
      <alignment horizontal="center" vertical="center"/>
    </xf>
    <xf numFmtId="10" fontId="5" fillId="0" borderId="11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3" fontId="5" fillId="0" borderId="2" xfId="6" applyNumberFormat="1" applyFont="1" applyFill="1" applyBorder="1" applyAlignment="1" applyProtection="1">
      <alignment horizontal="center" vertical="center"/>
    </xf>
    <xf numFmtId="9" fontId="5" fillId="0" borderId="2" xfId="7" applyFont="1" applyFill="1" applyBorder="1" applyAlignment="1" applyProtection="1">
      <alignment horizontal="center" vertical="center"/>
    </xf>
    <xf numFmtId="10" fontId="5" fillId="0" borderId="2" xfId="7" applyNumberFormat="1" applyFont="1" applyFill="1" applyBorder="1" applyAlignment="1" applyProtection="1">
      <alignment horizontal="center" vertical="center"/>
    </xf>
    <xf numFmtId="0" fontId="5" fillId="13" borderId="1" xfId="0" applyFont="1" applyFill="1" applyBorder="1" applyAlignment="1" applyProtection="1">
      <alignment horizontal="center" vertical="center"/>
    </xf>
    <xf numFmtId="3" fontId="9" fillId="2" borderId="1" xfId="6" applyNumberFormat="1" applyFont="1" applyFill="1" applyBorder="1" applyAlignment="1" applyProtection="1">
      <alignment horizontal="center" vertical="center" wrapText="1"/>
    </xf>
    <xf numFmtId="10" fontId="5" fillId="14" borderId="28" xfId="0" applyNumberFormat="1" applyFont="1" applyFill="1" applyBorder="1" applyAlignment="1" applyProtection="1">
      <alignment horizontal="center" vertical="center"/>
      <protection locked="0"/>
    </xf>
    <xf numFmtId="10" fontId="5" fillId="14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10" fontId="5" fillId="14" borderId="11" xfId="0" applyNumberFormat="1" applyFont="1" applyFill="1" applyBorder="1" applyAlignment="1" applyProtection="1">
      <alignment horizontal="center"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66" fontId="25" fillId="0" borderId="14" xfId="0" applyNumberFormat="1" applyFont="1" applyFill="1" applyBorder="1" applyAlignment="1" applyProtection="1">
      <alignment horizontal="center" vertical="center"/>
    </xf>
    <xf numFmtId="172" fontId="25" fillId="2" borderId="14" xfId="7" applyNumberFormat="1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3" fontId="5" fillId="0" borderId="0" xfId="6" applyNumberFormat="1" applyFont="1" applyFill="1" applyBorder="1" applyAlignment="1" applyProtection="1">
      <alignment horizontal="center" vertical="center"/>
    </xf>
    <xf numFmtId="0" fontId="27" fillId="2" borderId="7" xfId="0" applyNumberFormat="1" applyFont="1" applyFill="1" applyBorder="1" applyAlignment="1" applyProtection="1">
      <alignment horizontal="center" vertical="center"/>
    </xf>
    <xf numFmtId="165" fontId="12" fillId="2" borderId="7" xfId="0" applyNumberFormat="1" applyFont="1" applyFill="1" applyBorder="1" applyAlignment="1" applyProtection="1">
      <alignment horizontal="center" vertical="center"/>
    </xf>
    <xf numFmtId="3" fontId="5" fillId="2" borderId="14" xfId="6" applyNumberFormat="1" applyFont="1" applyFill="1" applyBorder="1" applyAlignment="1" applyProtection="1">
      <alignment horizontal="center" vertical="center"/>
    </xf>
    <xf numFmtId="3" fontId="5" fillId="2" borderId="2" xfId="6" applyNumberFormat="1" applyFont="1" applyFill="1" applyBorder="1" applyAlignment="1" applyProtection="1">
      <alignment horizontal="center" vertical="center"/>
    </xf>
    <xf numFmtId="49" fontId="9" fillId="0" borderId="13" xfId="0" applyNumberFormat="1" applyFont="1" applyFill="1" applyBorder="1" applyAlignment="1" applyProtection="1">
      <alignment horizontal="center" vertical="center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10" fontId="0" fillId="2" borderId="0" xfId="0" applyNumberFormat="1" applyFill="1" applyAlignment="1" applyProtection="1">
      <alignment horizontal="center"/>
    </xf>
    <xf numFmtId="10" fontId="13" fillId="7" borderId="1" xfId="0" applyNumberFormat="1" applyFont="1" applyFill="1" applyBorder="1" applyAlignment="1" applyProtection="1">
      <alignment horizontal="center" vertical="center"/>
    </xf>
    <xf numFmtId="3" fontId="9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3" fontId="9" fillId="2" borderId="6" xfId="6" applyNumberFormat="1" applyFont="1" applyFill="1" applyBorder="1" applyAlignment="1" applyProtection="1">
      <alignment horizontal="center" vertical="center" wrapText="1"/>
    </xf>
    <xf numFmtId="165" fontId="5" fillId="0" borderId="1" xfId="6" applyNumberFormat="1" applyFont="1" applyFill="1" applyBorder="1" applyAlignment="1" applyProtection="1">
      <alignment horizontal="center" vertical="center" wrapText="1"/>
    </xf>
    <xf numFmtId="3" fontId="9" fillId="2" borderId="0" xfId="6" applyNumberFormat="1" applyFont="1" applyFill="1" applyBorder="1" applyAlignment="1" applyProtection="1">
      <alignment horizontal="center" vertical="center"/>
    </xf>
    <xf numFmtId="174" fontId="19" fillId="8" borderId="1" xfId="6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center"/>
    </xf>
    <xf numFmtId="9" fontId="0" fillId="8" borderId="0" xfId="0" applyNumberFormat="1" applyFont="1" applyFill="1" applyAlignment="1" applyProtection="1">
      <alignment horizontal="center"/>
    </xf>
    <xf numFmtId="171" fontId="15" fillId="7" borderId="1" xfId="6" applyNumberFormat="1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left" vertical="center"/>
    </xf>
    <xf numFmtId="49" fontId="0" fillId="2" borderId="0" xfId="0" applyNumberFormat="1" applyFont="1" applyFill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 vertical="center"/>
    </xf>
    <xf numFmtId="3" fontId="0" fillId="0" borderId="0" xfId="0" applyNumberFormat="1" applyAlignment="1" applyProtection="1">
      <alignment horizontal="center"/>
    </xf>
    <xf numFmtId="167" fontId="15" fillId="7" borderId="1" xfId="0" applyNumberFormat="1" applyFont="1" applyFill="1" applyBorder="1" applyAlignment="1" applyProtection="1">
      <alignment horizontal="center" vertical="center"/>
    </xf>
    <xf numFmtId="10" fontId="0" fillId="2" borderId="0" xfId="0" applyNumberFormat="1" applyFill="1" applyBorder="1" applyAlignment="1" applyProtection="1">
      <alignment horizontal="center"/>
    </xf>
    <xf numFmtId="3" fontId="11" fillId="2" borderId="0" xfId="0" applyNumberFormat="1" applyFont="1" applyFill="1" applyAlignment="1" applyProtection="1">
      <alignment horizontal="center"/>
    </xf>
    <xf numFmtId="0" fontId="16" fillId="2" borderId="0" xfId="0" applyFont="1" applyFill="1" applyAlignment="1" applyProtection="1">
      <alignment horizontal="center"/>
    </xf>
    <xf numFmtId="0" fontId="14" fillId="10" borderId="1" xfId="0" applyFont="1" applyFill="1" applyBorder="1" applyAlignment="1" applyProtection="1">
      <alignment horizontal="center"/>
    </xf>
    <xf numFmtId="49" fontId="21" fillId="2" borderId="0" xfId="0" applyNumberFormat="1" applyFont="1" applyFill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3" borderId="1" xfId="0" applyFont="1" applyFill="1" applyBorder="1" applyAlignment="1" applyProtection="1">
      <alignment horizontal="center"/>
    </xf>
    <xf numFmtId="0" fontId="14" fillId="7" borderId="9" xfId="0" applyFont="1" applyFill="1" applyBorder="1" applyAlignment="1" applyProtection="1">
      <alignment horizontal="center"/>
    </xf>
    <xf numFmtId="0" fontId="14" fillId="0" borderId="2" xfId="0" applyFont="1" applyFill="1" applyBorder="1" applyAlignment="1" applyProtection="1">
      <alignment horizontal="center"/>
    </xf>
    <xf numFmtId="0" fontId="14" fillId="13" borderId="15" xfId="0" applyFont="1" applyFill="1" applyBorder="1" applyAlignment="1" applyProtection="1">
      <alignment horizontal="center"/>
    </xf>
    <xf numFmtId="0" fontId="14" fillId="0" borderId="14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left" vertical="center" wrapText="1"/>
    </xf>
    <xf numFmtId="49" fontId="0" fillId="2" borderId="0" xfId="0" applyNumberFormat="1" applyFont="1" applyFill="1" applyAlignment="1" applyProtection="1">
      <alignment horizontal="left" vertical="center" wrapText="1"/>
    </xf>
    <xf numFmtId="0" fontId="0" fillId="2" borderId="0" xfId="0" applyNumberFormat="1" applyFont="1" applyFill="1" applyAlignment="1" applyProtection="1">
      <alignment horizontal="right"/>
    </xf>
    <xf numFmtId="0" fontId="0" fillId="2" borderId="0" xfId="0" applyFont="1" applyFill="1" applyAlignment="1" applyProtection="1">
      <alignment horizontal="left"/>
    </xf>
    <xf numFmtId="0" fontId="13" fillId="2" borderId="0" xfId="0" applyFont="1" applyFill="1" applyAlignment="1" applyProtection="1">
      <alignment horizontal="right"/>
    </xf>
    <xf numFmtId="49" fontId="13" fillId="2" borderId="0" xfId="0" applyNumberFormat="1" applyFont="1" applyFill="1" applyAlignment="1" applyProtection="1">
      <alignment horizontal="left"/>
    </xf>
    <xf numFmtId="0" fontId="0" fillId="0" borderId="0" xfId="0" applyFont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left"/>
    </xf>
    <xf numFmtId="1" fontId="0" fillId="2" borderId="0" xfId="0" applyNumberFormat="1" applyFont="1" applyFill="1" applyAlignment="1" applyProtection="1">
      <alignment horizontal="right"/>
    </xf>
    <xf numFmtId="0" fontId="13" fillId="0" borderId="0" xfId="0" applyFont="1" applyProtection="1"/>
    <xf numFmtId="0" fontId="18" fillId="11" borderId="5" xfId="0" applyFont="1" applyFill="1" applyBorder="1" applyAlignment="1" applyProtection="1">
      <alignment vertical="center"/>
    </xf>
    <xf numFmtId="0" fontId="18" fillId="11" borderId="2" xfId="0" applyFont="1" applyFill="1" applyBorder="1" applyAlignment="1" applyProtection="1">
      <alignment vertical="center"/>
    </xf>
    <xf numFmtId="0" fontId="18" fillId="11" borderId="4" xfId="0" applyFont="1" applyFill="1" applyBorder="1" applyAlignment="1" applyProtection="1">
      <alignment vertical="center"/>
    </xf>
    <xf numFmtId="0" fontId="17" fillId="11" borderId="5" xfId="0" applyFont="1" applyFill="1" applyBorder="1" applyAlignment="1" applyProtection="1">
      <alignment horizontal="left" vertical="center"/>
    </xf>
    <xf numFmtId="0" fontId="0" fillId="11" borderId="2" xfId="0" applyNumberFormat="1" applyFill="1" applyBorder="1" applyAlignment="1" applyProtection="1">
      <alignment horizontal="center" vertical="center"/>
    </xf>
    <xf numFmtId="10" fontId="13" fillId="11" borderId="2" xfId="0" applyNumberFormat="1" applyFont="1" applyFill="1" applyBorder="1" applyAlignment="1" applyProtection="1">
      <alignment horizontal="center" vertical="center"/>
    </xf>
    <xf numFmtId="0" fontId="0" fillId="11" borderId="2" xfId="0" applyFont="1" applyFill="1" applyBorder="1" applyAlignment="1" applyProtection="1">
      <alignment vertical="center"/>
    </xf>
    <xf numFmtId="169" fontId="0" fillId="11" borderId="2" xfId="0" applyNumberFormat="1" applyFill="1" applyBorder="1" applyAlignment="1" applyProtection="1">
      <alignment horizontal="center" vertical="center"/>
    </xf>
    <xf numFmtId="0" fontId="0" fillId="11" borderId="4" xfId="0" applyNumberForma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textRotation="90" wrapText="1"/>
    </xf>
    <xf numFmtId="0" fontId="17" fillId="12" borderId="1" xfId="0" applyFont="1" applyFill="1" applyBorder="1" applyAlignment="1" applyProtection="1">
      <alignment horizontal="center" textRotation="90" wrapText="1"/>
    </xf>
    <xf numFmtId="0" fontId="17" fillId="11" borderId="1" xfId="0" applyFont="1" applyFill="1" applyBorder="1" applyAlignment="1" applyProtection="1">
      <alignment horizontal="center" textRotation="90" wrapText="1"/>
    </xf>
    <xf numFmtId="0" fontId="17" fillId="0" borderId="1" xfId="0" applyFont="1" applyFill="1" applyBorder="1" applyAlignment="1" applyProtection="1">
      <alignment horizontal="right"/>
    </xf>
    <xf numFmtId="0" fontId="17" fillId="12" borderId="1" xfId="0" applyFont="1" applyFill="1" applyBorder="1" applyAlignment="1" applyProtection="1">
      <alignment horizontal="center"/>
    </xf>
    <xf numFmtId="0" fontId="17" fillId="11" borderId="1" xfId="0" applyFont="1" applyFill="1" applyBorder="1" applyAlignment="1" applyProtection="1">
      <alignment horizontal="center"/>
    </xf>
    <xf numFmtId="168" fontId="0" fillId="0" borderId="1" xfId="6" applyNumberFormat="1" applyFont="1" applyFill="1" applyBorder="1" applyAlignment="1" applyProtection="1">
      <alignment horizontal="center" vertical="center"/>
    </xf>
    <xf numFmtId="168" fontId="0" fillId="2" borderId="1" xfId="6" applyNumberFormat="1" applyFont="1" applyFill="1" applyBorder="1" applyAlignment="1" applyProtection="1">
      <alignment horizontal="center" vertical="center"/>
    </xf>
    <xf numFmtId="168" fontId="0" fillId="12" borderId="1" xfId="0" applyNumberFormat="1" applyFill="1" applyBorder="1" applyAlignment="1" applyProtection="1">
      <alignment horizontal="center" vertical="center"/>
    </xf>
    <xf numFmtId="168" fontId="0" fillId="11" borderId="1" xfId="0" applyNumberFormat="1" applyFill="1" applyBorder="1" applyAlignment="1" applyProtection="1">
      <alignment horizontal="center" vertical="center"/>
    </xf>
    <xf numFmtId="0" fontId="5" fillId="9" borderId="1" xfId="0" applyFont="1" applyFill="1" applyBorder="1" applyAlignment="1" applyProtection="1">
      <alignment horizontal="center" vertical="center"/>
    </xf>
    <xf numFmtId="168" fontId="0" fillId="9" borderId="1" xfId="6" applyNumberFormat="1" applyFont="1" applyFill="1" applyBorder="1" applyAlignment="1" applyProtection="1">
      <alignment horizontal="center" vertical="center"/>
    </xf>
    <xf numFmtId="168" fontId="13" fillId="2" borderId="1" xfId="0" applyNumberFormat="1" applyFont="1" applyFill="1" applyBorder="1" applyAlignment="1" applyProtection="1">
      <alignment horizontal="center" vertical="center"/>
    </xf>
    <xf numFmtId="168" fontId="13" fillId="12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center"/>
    </xf>
    <xf numFmtId="0" fontId="13" fillId="0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horizontal="left"/>
    </xf>
    <xf numFmtId="0" fontId="6" fillId="11" borderId="4" xfId="0" applyFont="1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/>
    </xf>
    <xf numFmtId="173" fontId="0" fillId="9" borderId="1" xfId="0" applyNumberFormat="1" applyFill="1" applyBorder="1" applyAlignment="1" applyProtection="1">
      <alignment horizontal="center"/>
    </xf>
    <xf numFmtId="173" fontId="0" fillId="0" borderId="1" xfId="0" applyNumberFormat="1" applyBorder="1" applyAlignment="1" applyProtection="1">
      <alignment horizont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4" fontId="5" fillId="0" borderId="9" xfId="0" applyNumberFormat="1" applyFont="1" applyFill="1" applyBorder="1" applyAlignment="1" applyProtection="1">
      <alignment horizontal="center" vertical="center"/>
    </xf>
    <xf numFmtId="3" fontId="9" fillId="0" borderId="5" xfId="0" applyNumberFormat="1" applyFont="1" applyFill="1" applyBorder="1" applyAlignment="1" applyProtection="1">
      <alignment horizontal="center" vertical="center"/>
    </xf>
    <xf numFmtId="3" fontId="20" fillId="0" borderId="8" xfId="0" applyNumberFormat="1" applyFont="1" applyFill="1" applyBorder="1" applyAlignment="1" applyProtection="1">
      <alignment horizontal="center" vertical="center"/>
    </xf>
    <xf numFmtId="0" fontId="14" fillId="9" borderId="0" xfId="0" applyFont="1" applyFill="1" applyAlignment="1" applyProtection="1">
      <alignment horizontal="center"/>
    </xf>
    <xf numFmtId="0" fontId="0" fillId="2" borderId="0" xfId="0" applyNumberFormat="1" applyFill="1" applyAlignment="1" applyProtection="1">
      <alignment horizontal="center"/>
    </xf>
    <xf numFmtId="0" fontId="0" fillId="0" borderId="0" xfId="0" applyFill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3" fontId="9" fillId="2" borderId="4" xfId="6" applyNumberFormat="1" applyFont="1" applyFill="1" applyBorder="1" applyAlignment="1" applyProtection="1">
      <alignment horizontal="center" vertical="center" wrapText="1"/>
    </xf>
    <xf numFmtId="166" fontId="5" fillId="4" borderId="1" xfId="7" applyNumberFormat="1" applyFont="1" applyFill="1" applyBorder="1" applyAlignment="1" applyProtection="1">
      <alignment horizontal="center" vertical="center"/>
      <protection locked="0"/>
    </xf>
    <xf numFmtId="166" fontId="5" fillId="0" borderId="2" xfId="7" applyNumberFormat="1" applyFont="1" applyFill="1" applyBorder="1" applyAlignment="1" applyProtection="1">
      <alignment horizontal="center" vertical="center"/>
    </xf>
    <xf numFmtId="172" fontId="0" fillId="2" borderId="0" xfId="0" applyNumberFormat="1" applyFill="1" applyAlignment="1" applyProtection="1">
      <alignment horizontal="center"/>
    </xf>
    <xf numFmtId="172" fontId="5" fillId="4" borderId="1" xfId="7" applyNumberFormat="1" applyFont="1" applyFill="1" applyBorder="1" applyAlignment="1" applyProtection="1">
      <alignment horizontal="center" vertical="center"/>
      <protection locked="0"/>
    </xf>
    <xf numFmtId="172" fontId="0" fillId="2" borderId="1" xfId="0" applyNumberFormat="1" applyFill="1" applyBorder="1" applyAlignment="1" applyProtection="1">
      <alignment horizontal="center"/>
    </xf>
    <xf numFmtId="3" fontId="5" fillId="0" borderId="9" xfId="6" applyNumberFormat="1" applyFont="1" applyFill="1" applyBorder="1" applyAlignment="1" applyProtection="1">
      <alignment horizontal="center" vertical="center"/>
    </xf>
    <xf numFmtId="3" fontId="5" fillId="0" borderId="15" xfId="6" applyNumberFormat="1" applyFont="1" applyFill="1" applyBorder="1" applyAlignment="1" applyProtection="1">
      <alignment horizontal="center" vertical="center"/>
    </xf>
    <xf numFmtId="3" fontId="5" fillId="0" borderId="11" xfId="6" applyNumberFormat="1" applyFont="1" applyFill="1" applyBorder="1" applyAlignment="1" applyProtection="1">
      <alignment horizontal="center" vertical="center"/>
    </xf>
    <xf numFmtId="0" fontId="13" fillId="10" borderId="5" xfId="0" applyFont="1" applyFill="1" applyBorder="1" applyAlignment="1" applyProtection="1">
      <alignment horizontal="left" vertical="center"/>
      <protection locked="0"/>
    </xf>
    <xf numFmtId="0" fontId="13" fillId="10" borderId="2" xfId="0" applyFont="1" applyFill="1" applyBorder="1" applyAlignment="1" applyProtection="1">
      <alignment horizontal="left" vertical="center"/>
      <protection locked="0"/>
    </xf>
    <xf numFmtId="0" fontId="13" fillId="10" borderId="4" xfId="0" applyFont="1" applyFill="1" applyBorder="1" applyAlignment="1" applyProtection="1">
      <alignment horizontal="left" vertical="center"/>
      <protection locked="0"/>
    </xf>
    <xf numFmtId="170" fontId="5" fillId="0" borderId="5" xfId="6" applyNumberFormat="1" applyFont="1" applyFill="1" applyBorder="1" applyAlignment="1" applyProtection="1">
      <alignment horizontal="center" vertical="center"/>
    </xf>
    <xf numFmtId="170" fontId="5" fillId="0" borderId="2" xfId="6" applyNumberFormat="1" applyFont="1" applyFill="1" applyBorder="1" applyAlignment="1" applyProtection="1">
      <alignment horizontal="center" vertical="center"/>
    </xf>
    <xf numFmtId="170" fontId="5" fillId="0" borderId="4" xfId="6" applyNumberFormat="1" applyFont="1" applyFill="1" applyBorder="1" applyAlignment="1" applyProtection="1">
      <alignment horizontal="center" vertical="center"/>
    </xf>
    <xf numFmtId="0" fontId="6" fillId="11" borderId="5" xfId="0" applyFont="1" applyFill="1" applyBorder="1" applyAlignment="1" applyProtection="1">
      <alignment horizontal="center" vertical="center"/>
    </xf>
    <xf numFmtId="0" fontId="6" fillId="11" borderId="4" xfId="0" applyFont="1" applyFill="1" applyBorder="1" applyAlignment="1" applyProtection="1">
      <alignment horizontal="center" vertical="center"/>
    </xf>
    <xf numFmtId="0" fontId="6" fillId="11" borderId="2" xfId="0" applyFont="1" applyFill="1" applyBorder="1" applyAlignment="1" applyProtection="1">
      <alignment horizontal="center" vertical="center"/>
    </xf>
    <xf numFmtId="49" fontId="0" fillId="2" borderId="6" xfId="0" applyNumberFormat="1" applyFont="1" applyFill="1" applyBorder="1" applyAlignment="1" applyProtection="1">
      <alignment horizontal="left" vertical="center" wrapText="1"/>
    </xf>
    <xf numFmtId="49" fontId="0" fillId="2" borderId="0" xfId="0" applyNumberFormat="1" applyFont="1" applyFill="1" applyAlignment="1" applyProtection="1">
      <alignment horizontal="left" vertical="center" wrapText="1"/>
    </xf>
    <xf numFmtId="49" fontId="0" fillId="2" borderId="0" xfId="0" applyNumberFormat="1" applyFont="1" applyFill="1" applyBorder="1" applyAlignment="1" applyProtection="1">
      <alignment horizontal="left" vertical="center" wrapText="1"/>
    </xf>
    <xf numFmtId="3" fontId="15" fillId="7" borderId="9" xfId="0" applyNumberFormat="1" applyFont="1" applyFill="1" applyBorder="1" applyAlignment="1" applyProtection="1">
      <alignment horizontal="center" vertical="center" wrapText="1"/>
    </xf>
    <xf numFmtId="3" fontId="15" fillId="7" borderId="11" xfId="0" applyNumberFormat="1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</xf>
    <xf numFmtId="0" fontId="15" fillId="2" borderId="4" xfId="0" applyFont="1" applyFill="1" applyBorder="1" applyAlignment="1" applyProtection="1">
      <alignment horizontal="left" vertical="center"/>
    </xf>
    <xf numFmtId="3" fontId="9" fillId="2" borderId="5" xfId="6" applyNumberFormat="1" applyFont="1" applyFill="1" applyBorder="1" applyAlignment="1" applyProtection="1">
      <alignment horizontal="center" vertical="center" wrapText="1"/>
    </xf>
    <xf numFmtId="3" fontId="9" fillId="2" borderId="2" xfId="6" applyNumberFormat="1" applyFont="1" applyFill="1" applyBorder="1" applyAlignment="1" applyProtection="1">
      <alignment horizontal="center" vertical="center" wrapText="1"/>
    </xf>
    <xf numFmtId="3" fontId="9" fillId="2" borderId="4" xfId="6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left" vertical="center"/>
    </xf>
    <xf numFmtId="0" fontId="13" fillId="0" borderId="4" xfId="0" applyFont="1" applyFill="1" applyBorder="1" applyAlignment="1" applyProtection="1">
      <alignment horizontal="left" vertical="center"/>
    </xf>
    <xf numFmtId="0" fontId="18" fillId="9" borderId="2" xfId="0" applyFont="1" applyFill="1" applyBorder="1" applyAlignment="1" applyProtection="1">
      <alignment horizontal="center" vertical="center"/>
    </xf>
    <xf numFmtId="0" fontId="6" fillId="11" borderId="5" xfId="0" applyFont="1" applyFill="1" applyBorder="1" applyAlignment="1" applyProtection="1">
      <alignment horizontal="center" vertical="center" wrapText="1"/>
    </xf>
    <xf numFmtId="0" fontId="6" fillId="11" borderId="4" xfId="0" applyFont="1" applyFill="1" applyBorder="1" applyAlignment="1" applyProtection="1">
      <alignment horizontal="center" vertical="center" wrapText="1"/>
    </xf>
    <xf numFmtId="0" fontId="6" fillId="11" borderId="2" xfId="0" applyFont="1" applyFill="1" applyBorder="1" applyAlignment="1" applyProtection="1">
      <alignment horizontal="center" vertical="center" wrapText="1"/>
    </xf>
    <xf numFmtId="49" fontId="0" fillId="2" borderId="0" xfId="0" applyNumberFormat="1" applyFont="1" applyFill="1" applyAlignment="1" applyProtection="1">
      <alignment horizontal="left" wrapText="1"/>
    </xf>
    <xf numFmtId="0" fontId="15" fillId="0" borderId="0" xfId="0" applyFont="1" applyFill="1" applyBorder="1" applyAlignment="1" applyProtection="1">
      <alignment horizontal="right" vertical="center"/>
    </xf>
    <xf numFmtId="0" fontId="6" fillId="11" borderId="1" xfId="0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</xf>
    <xf numFmtId="165" fontId="8" fillId="2" borderId="5" xfId="0" applyNumberFormat="1" applyFont="1" applyFill="1" applyBorder="1" applyAlignment="1" applyProtection="1">
      <alignment horizontal="center" vertical="center" wrapText="1"/>
    </xf>
    <xf numFmtId="165" fontId="8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textRotation="90"/>
      <protection hidden="1"/>
    </xf>
  </cellXfs>
  <cellStyles count="9">
    <cellStyle name="Euro" xfId="4"/>
    <cellStyle name="F5" xfId="2"/>
    <cellStyle name="Hyperlink" xfId="8" builtinId="8"/>
    <cellStyle name="Komma" xfId="6" builtinId="3"/>
    <cellStyle name="Normaal" xfId="3"/>
    <cellStyle name="Procent" xfId="7" builtinId="5"/>
    <cellStyle name="Standaard" xfId="0" builtinId="0"/>
    <cellStyle name="Standaard 2" xfId="1"/>
    <cellStyle name="Valuta 2" xfId="5"/>
  </cellStyles>
  <dxfs count="13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392206</xdr:colOff>
      <xdr:row>31</xdr:row>
      <xdr:rowOff>67237</xdr:rowOff>
    </xdr:from>
    <xdr:to>
      <xdr:col>17</xdr:col>
      <xdr:colOff>134469</xdr:colOff>
      <xdr:row>35</xdr:row>
      <xdr:rowOff>141093</xdr:rowOff>
    </xdr:to>
    <xdr:cxnSp macro="">
      <xdr:nvCxnSpPr>
        <xdr:cNvPr id="23" name="Gebogen verbindingslijn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CxnSpPr/>
      </xdr:nvCxnSpPr>
      <xdr:spPr>
        <a:xfrm>
          <a:off x="12942794" y="7597590"/>
          <a:ext cx="4661646" cy="1351327"/>
        </a:xfrm>
        <a:prstGeom prst="bentConnector3">
          <a:avLst>
            <a:gd name="adj1" fmla="val 94"/>
          </a:avLst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654844</xdr:colOff>
      <xdr:row>37</xdr:row>
      <xdr:rowOff>62565</xdr:rowOff>
    </xdr:from>
    <xdr:to>
      <xdr:col>18</xdr:col>
      <xdr:colOff>661147</xdr:colOff>
      <xdr:row>43</xdr:row>
      <xdr:rowOff>100850</xdr:rowOff>
    </xdr:to>
    <xdr:cxnSp macro="">
      <xdr:nvCxnSpPr>
        <xdr:cNvPr id="61" name="Rechte verbindingslijn met pijl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CxnSpPr/>
      </xdr:nvCxnSpPr>
      <xdr:spPr>
        <a:xfrm flipH="1" flipV="1">
          <a:off x="14852697" y="7693771"/>
          <a:ext cx="6303" cy="441697"/>
        </a:xfrm>
        <a:prstGeom prst="straightConnector1">
          <a:avLst/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649944</xdr:colOff>
      <xdr:row>30</xdr:row>
      <xdr:rowOff>11205</xdr:rowOff>
    </xdr:from>
    <xdr:to>
      <xdr:col>26</xdr:col>
      <xdr:colOff>661148</xdr:colOff>
      <xdr:row>43</xdr:row>
      <xdr:rowOff>89644</xdr:rowOff>
    </xdr:to>
    <xdr:cxnSp macro="">
      <xdr:nvCxnSpPr>
        <xdr:cNvPr id="63" name="Gebogen verbindingslijn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CxnSpPr/>
      </xdr:nvCxnSpPr>
      <xdr:spPr>
        <a:xfrm rot="10800000" flipV="1">
          <a:off x="14847797" y="5860676"/>
          <a:ext cx="8124263" cy="2263586"/>
        </a:xfrm>
        <a:prstGeom prst="bentConnector3">
          <a:avLst>
            <a:gd name="adj1" fmla="val 69"/>
          </a:avLst>
        </a:prstGeom>
        <a:ln w="28575">
          <a:solidFill>
            <a:sysClr val="windowText" lastClr="000000"/>
          </a:solidFill>
          <a:prstDash val="sysDot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25</xdr:col>
      <xdr:colOff>131671</xdr:colOff>
      <xdr:row>0</xdr:row>
      <xdr:rowOff>123265</xdr:rowOff>
    </xdr:from>
    <xdr:to>
      <xdr:col>26</xdr:col>
      <xdr:colOff>1141321</xdr:colOff>
      <xdr:row>4</xdr:row>
      <xdr:rowOff>238125</xdr:rowOff>
    </xdr:to>
    <xdr:pic>
      <xdr:nvPicPr>
        <xdr:cNvPr id="6" name="Afbeelding 5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11546" y="123265"/>
          <a:ext cx="2613025" cy="749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176894</xdr:colOff>
      <xdr:row>1</xdr:row>
      <xdr:rowOff>68036</xdr:rowOff>
    </xdr:from>
    <xdr:to>
      <xdr:col>21</xdr:col>
      <xdr:colOff>345957</xdr:colOff>
      <xdr:row>5</xdr:row>
      <xdr:rowOff>48425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5037" y="231322"/>
          <a:ext cx="2623297" cy="742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1258423</xdr:colOff>
      <xdr:row>1</xdr:row>
      <xdr:rowOff>75639</xdr:rowOff>
    </xdr:from>
    <xdr:to>
      <xdr:col>5</xdr:col>
      <xdr:colOff>1700493</xdr:colOff>
      <xdr:row>4</xdr:row>
      <xdr:rowOff>3920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06798" y="234389"/>
          <a:ext cx="1966070" cy="515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396870</xdr:colOff>
      <xdr:row>1</xdr:row>
      <xdr:rowOff>132289</xdr:rowOff>
    </xdr:from>
    <xdr:to>
      <xdr:col>20</xdr:col>
      <xdr:colOff>485459</xdr:colOff>
      <xdr:row>5</xdr:row>
      <xdr:rowOff>70345</xdr:rowOff>
    </xdr:to>
    <xdr:pic>
      <xdr:nvPicPr>
        <xdr:cNvPr id="3" name="Afbeelding 2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54120" y="291039"/>
          <a:ext cx="2612714" cy="747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295275</xdr:colOff>
      <xdr:row>0</xdr:row>
      <xdr:rowOff>114300</xdr:rowOff>
    </xdr:from>
    <xdr:to>
      <xdr:col>45</xdr:col>
      <xdr:colOff>305547</xdr:colOff>
      <xdr:row>0</xdr:row>
      <xdr:rowOff>856689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82175" y="114300"/>
          <a:ext cx="2623297" cy="742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re.jrc.ec.europa.eu/pvg_tools/en/tool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IC652"/>
  <sheetViews>
    <sheetView showGridLines="0" tabSelected="1" view="pageBreakPreview" zoomScale="70" zoomScaleNormal="70" zoomScaleSheetLayoutView="70" workbookViewId="0">
      <selection activeCell="J13" sqref="J13"/>
    </sheetView>
  </sheetViews>
  <sheetFormatPr defaultColWidth="9" defaultRowHeight="12.75"/>
  <cols>
    <col min="1" max="1" width="2.28515625" style="48" customWidth="1" collapsed="1"/>
    <col min="2" max="2" width="14.28515625" style="102" customWidth="1" collapsed="1"/>
    <col min="3" max="3" width="41.85546875" style="61" customWidth="1" collapsed="1"/>
    <col min="4" max="4" width="14.5703125" style="61" customWidth="1" collapsed="1"/>
    <col min="5" max="5" width="15.28515625" style="61" customWidth="1" collapsed="1"/>
    <col min="6" max="6" width="14.42578125" style="61" customWidth="1"/>
    <col min="7" max="7" width="14.28515625" style="61" customWidth="1"/>
    <col min="8" max="8" width="12.140625" style="61" customWidth="1" collapsed="1"/>
    <col min="9" max="10" width="13.7109375" style="61" customWidth="1"/>
    <col min="11" max="11" width="17.28515625" style="61" customWidth="1"/>
    <col min="12" max="12" width="16.7109375" style="61" customWidth="1" collapsed="1"/>
    <col min="13" max="13" width="14.28515625" style="61" customWidth="1" collapsed="1"/>
    <col min="14" max="14" width="14.85546875" style="61" customWidth="1" collapsed="1"/>
    <col min="15" max="16" width="19.7109375" style="61" customWidth="1" collapsed="1"/>
    <col min="17" max="17" width="19.7109375" style="61" customWidth="1"/>
    <col min="18" max="18" width="2" style="61" customWidth="1" collapsed="1"/>
    <col min="19" max="20" width="19.7109375" style="61" customWidth="1" collapsed="1"/>
    <col min="21" max="21" width="2.140625" style="61" customWidth="1" collapsed="1"/>
    <col min="22" max="22" width="17.7109375" style="61" customWidth="1" collapsed="1"/>
    <col min="23" max="23" width="19.140625" style="61" customWidth="1" collapsed="1"/>
    <col min="24" max="24" width="19.140625" style="61" customWidth="1"/>
    <col min="25" max="25" width="19.140625" style="61" hidden="1" customWidth="1"/>
    <col min="26" max="26" width="24.140625" style="61" customWidth="1" collapsed="1"/>
    <col min="27" max="27" width="18.42578125" style="61" bestFit="1" customWidth="1" collapsed="1"/>
    <col min="28" max="28" width="9" style="61" collapsed="1"/>
    <col min="29" max="127" width="9" style="61"/>
    <col min="128" max="128" width="9" style="61" collapsed="1"/>
    <col min="129" max="237" width="9" style="61"/>
    <col min="238" max="16384" width="9" style="61" collapsed="1"/>
  </cols>
  <sheetData>
    <row r="1" spans="1:28">
      <c r="L1" s="122"/>
      <c r="M1" s="85"/>
      <c r="N1" s="85"/>
      <c r="O1" s="85"/>
      <c r="P1" s="85"/>
      <c r="Q1" s="85"/>
    </row>
    <row r="2" spans="1:28">
      <c r="B2" s="123"/>
      <c r="K2" s="124"/>
      <c r="L2" s="122"/>
      <c r="M2" s="85"/>
      <c r="N2" s="85"/>
      <c r="O2" s="125"/>
      <c r="P2" s="125"/>
      <c r="Q2" s="125"/>
    </row>
    <row r="3" spans="1:28">
      <c r="L3" s="122"/>
      <c r="M3" s="85"/>
      <c r="N3" s="85"/>
      <c r="O3" s="126"/>
      <c r="P3" s="126"/>
      <c r="Q3" s="126"/>
    </row>
    <row r="4" spans="1:28">
      <c r="L4" s="122"/>
      <c r="M4" s="85"/>
      <c r="N4" s="85"/>
      <c r="O4" s="127"/>
      <c r="P4" s="127"/>
      <c r="Q4" s="127"/>
    </row>
    <row r="5" spans="1:28" ht="21" customHeight="1">
      <c r="B5" s="128" t="s">
        <v>96</v>
      </c>
      <c r="C5" s="268" t="s">
        <v>111</v>
      </c>
      <c r="D5" s="269"/>
      <c r="E5" s="269"/>
      <c r="F5" s="269"/>
      <c r="G5" s="269"/>
      <c r="H5" s="269"/>
      <c r="I5" s="270"/>
      <c r="J5" s="129"/>
      <c r="N5" s="130"/>
    </row>
    <row r="6" spans="1:28">
      <c r="N6" s="130"/>
    </row>
    <row r="7" spans="1:28" s="48" customFormat="1" ht="12.75" customHeight="1">
      <c r="B7" s="49" t="s">
        <v>25</v>
      </c>
      <c r="C7" s="50"/>
      <c r="D7" s="51"/>
      <c r="E7" s="50"/>
      <c r="F7" s="50"/>
      <c r="G7" s="50"/>
      <c r="H7" s="50"/>
      <c r="I7" s="50"/>
      <c r="J7" s="50"/>
      <c r="K7" s="50"/>
      <c r="L7" s="50"/>
      <c r="M7" s="61"/>
      <c r="N7" s="130"/>
      <c r="O7" s="61"/>
      <c r="P7" s="50"/>
      <c r="Q7" s="50"/>
      <c r="R7" s="50"/>
      <c r="S7" s="50"/>
      <c r="T7" s="50"/>
      <c r="U7" s="50"/>
      <c r="V7" s="61" t="s">
        <v>49</v>
      </c>
      <c r="W7" s="50"/>
      <c r="X7" s="50"/>
      <c r="Y7" s="50"/>
      <c r="Z7" s="50"/>
    </row>
    <row r="8" spans="1:28" s="48" customFormat="1" ht="12.75" customHeight="1">
      <c r="B8" s="58"/>
      <c r="C8" s="50"/>
      <c r="D8" s="51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8" ht="28.35" customHeight="1">
      <c r="B9" s="274" t="s">
        <v>44</v>
      </c>
      <c r="C9" s="275"/>
      <c r="D9" s="274" t="s">
        <v>18</v>
      </c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5"/>
      <c r="P9" s="121"/>
      <c r="Q9" s="121"/>
      <c r="R9" s="285"/>
      <c r="S9" s="59" t="s">
        <v>26</v>
      </c>
      <c r="T9" s="131" t="s">
        <v>59</v>
      </c>
      <c r="U9" s="290"/>
      <c r="V9" s="294" t="s">
        <v>17</v>
      </c>
      <c r="W9" s="295"/>
      <c r="X9" s="295"/>
      <c r="Y9" s="295"/>
      <c r="Z9" s="295"/>
      <c r="AA9" s="296"/>
      <c r="AB9" s="48"/>
    </row>
    <row r="10" spans="1:28" s="66" customFormat="1" ht="129.94999999999999" customHeight="1">
      <c r="A10" s="62"/>
      <c r="B10" s="63" t="s">
        <v>1</v>
      </c>
      <c r="C10" s="64" t="s">
        <v>0</v>
      </c>
      <c r="D10" s="64" t="s">
        <v>51</v>
      </c>
      <c r="E10" s="64" t="s">
        <v>52</v>
      </c>
      <c r="F10" s="64" t="s">
        <v>124</v>
      </c>
      <c r="G10" s="64" t="s">
        <v>123</v>
      </c>
      <c r="H10" s="64" t="s">
        <v>50</v>
      </c>
      <c r="I10" s="64" t="s">
        <v>104</v>
      </c>
      <c r="J10" s="64" t="s">
        <v>167</v>
      </c>
      <c r="K10" s="64" t="s">
        <v>77</v>
      </c>
      <c r="L10" s="64" t="s">
        <v>114</v>
      </c>
      <c r="M10" s="64" t="s">
        <v>115</v>
      </c>
      <c r="N10" s="64" t="s">
        <v>116</v>
      </c>
      <c r="O10" s="64" t="s">
        <v>137</v>
      </c>
      <c r="P10" s="64" t="s">
        <v>138</v>
      </c>
      <c r="Q10" s="64" t="s">
        <v>161</v>
      </c>
      <c r="R10" s="286"/>
      <c r="S10" s="64" t="s">
        <v>117</v>
      </c>
      <c r="T10" s="64" t="s">
        <v>118</v>
      </c>
      <c r="U10" s="291"/>
      <c r="V10" s="132" t="s">
        <v>120</v>
      </c>
      <c r="W10" s="132" t="s">
        <v>121</v>
      </c>
      <c r="X10" s="64" t="s">
        <v>122</v>
      </c>
      <c r="Y10" s="64"/>
      <c r="Z10" s="64" t="s">
        <v>140</v>
      </c>
      <c r="AA10" s="132" t="s">
        <v>134</v>
      </c>
      <c r="AB10" s="62"/>
    </row>
    <row r="11" spans="1:28" ht="15" customHeight="1">
      <c r="B11" s="133">
        <v>1</v>
      </c>
      <c r="C11" s="67" t="s">
        <v>101</v>
      </c>
      <c r="D11" s="134">
        <v>0</v>
      </c>
      <c r="E11" s="135">
        <v>0</v>
      </c>
      <c r="F11" s="136" t="s">
        <v>125</v>
      </c>
      <c r="G11" s="137" t="str">
        <f>IFERROR(IF(F11="Ja",SUM((N11+AA11)/($S$36)),"0"),"0")</f>
        <v>0</v>
      </c>
      <c r="H11" s="138">
        <f>E11*D11*1000</f>
        <v>0</v>
      </c>
      <c r="I11" s="264">
        <f>(10.5%-J11)/14</f>
        <v>6.0714285714285705E-3</v>
      </c>
      <c r="J11" s="139">
        <v>0.02</v>
      </c>
      <c r="K11" s="140">
        <v>65</v>
      </c>
      <c r="L11" s="140">
        <v>35</v>
      </c>
      <c r="M11" s="141">
        <f>INDEX(hespul,MATCH(K11,gradenhespul,0),MATCH(L11,orientatiehespul,0))</f>
        <v>951</v>
      </c>
      <c r="N11" s="141">
        <f>+'2. Opbrengst per locatie'!V11</f>
        <v>0</v>
      </c>
      <c r="O11" s="265"/>
      <c r="P11" s="265"/>
      <c r="Q11" s="142">
        <v>0</v>
      </c>
      <c r="R11" s="287"/>
      <c r="S11" s="143"/>
      <c r="T11" s="143"/>
      <c r="U11" s="292"/>
      <c r="V11" s="144">
        <f>M11</f>
        <v>951</v>
      </c>
      <c r="W11" s="260">
        <v>0.75</v>
      </c>
      <c r="X11" s="263">
        <f>I11</f>
        <v>6.0714285714285705E-3</v>
      </c>
      <c r="Y11" s="263" t="str">
        <f>IF(AND((X11*14)+J11&lt;=10.5%),"goed","fout")</f>
        <v>goed</v>
      </c>
      <c r="Z11" s="145" t="str">
        <f>IF('2. Opbrengst per locatie'!V39&lt;&gt;'1. Tarievenblad'!N11,'2. Opbrengst per locatie'!V39,"0")</f>
        <v>0</v>
      </c>
      <c r="AA11" s="146" t="str">
        <f>IF('2. Opbrengst per locatie'!V39&lt;&gt;'1. Tarievenblad'!N11,'2. Opbrengst per locatie'!V39-'1. Tarievenblad'!N11,"0")</f>
        <v>0</v>
      </c>
      <c r="AB11" s="48"/>
    </row>
    <row r="12" spans="1:28" ht="15" customHeight="1">
      <c r="B12" s="133">
        <v>1</v>
      </c>
      <c r="C12" s="67" t="s">
        <v>102</v>
      </c>
      <c r="D12" s="134">
        <v>0</v>
      </c>
      <c r="E12" s="135">
        <v>0</v>
      </c>
      <c r="F12" s="136" t="s">
        <v>125</v>
      </c>
      <c r="G12" s="137" t="str">
        <f>IFERROR(IF(F12="Ja",SUM((N12+AA12)/($S$36)),"0"),"0")</f>
        <v>0</v>
      </c>
      <c r="H12" s="138">
        <f>E12*D12*1000</f>
        <v>0</v>
      </c>
      <c r="I12" s="264">
        <f>SUM(10.5%-J12)/14</f>
        <v>6.0714285714285705E-3</v>
      </c>
      <c r="J12" s="139">
        <v>0.02</v>
      </c>
      <c r="K12" s="140">
        <v>65</v>
      </c>
      <c r="L12" s="140">
        <v>125</v>
      </c>
      <c r="M12" s="141">
        <f>INDEX(hespul,MATCH(K12,gradenhespul,0),MATCH(L12,orientatiehespul,0))</f>
        <v>540</v>
      </c>
      <c r="N12" s="141">
        <f>+'2. Opbrengst per locatie'!V12</f>
        <v>0</v>
      </c>
      <c r="O12" s="266"/>
      <c r="P12" s="266"/>
      <c r="Q12" s="142">
        <v>0</v>
      </c>
      <c r="R12" s="287"/>
      <c r="S12" s="143"/>
      <c r="T12" s="143"/>
      <c r="U12" s="292"/>
      <c r="V12" s="144">
        <f>M12</f>
        <v>540</v>
      </c>
      <c r="W12" s="260">
        <v>0.75</v>
      </c>
      <c r="X12" s="263">
        <f>I12</f>
        <v>6.0714285714285705E-3</v>
      </c>
      <c r="Y12" s="263" t="str">
        <f t="shared" ref="Y12:Y28" si="0">IF(AND((X12*14)+J12&lt;=10.5%),"goed","fout")</f>
        <v>goed</v>
      </c>
      <c r="Z12" s="145" t="str">
        <f>IF('2. Opbrengst per locatie'!V40&lt;&gt;'1. Tarievenblad'!N12,'2. Opbrengst per locatie'!V40,"0")</f>
        <v>0</v>
      </c>
      <c r="AA12" s="146" t="str">
        <f>IF('2. Opbrengst per locatie'!V40&lt;&gt;'1. Tarievenblad'!N12,'2. Opbrengst per locatie'!V40-'1. Tarievenblad'!N12,"0")</f>
        <v>0</v>
      </c>
      <c r="AB12" s="48"/>
    </row>
    <row r="13" spans="1:28" ht="15" customHeight="1">
      <c r="B13" s="133">
        <v>1</v>
      </c>
      <c r="C13" s="67" t="s">
        <v>103</v>
      </c>
      <c r="D13" s="134">
        <v>0</v>
      </c>
      <c r="E13" s="135">
        <v>0</v>
      </c>
      <c r="F13" s="136" t="s">
        <v>125</v>
      </c>
      <c r="G13" s="137" t="str">
        <f>IFERROR(IF(F13="Ja",SUM((N13+AA13)/($S$36)),"0"),"0")</f>
        <v>0</v>
      </c>
      <c r="H13" s="138">
        <f>E13*D13*1000</f>
        <v>0</v>
      </c>
      <c r="I13" s="264">
        <f>SUM(10.5%-J13)/14</f>
        <v>6.0714285714285705E-3</v>
      </c>
      <c r="J13" s="139">
        <v>0.02</v>
      </c>
      <c r="K13" s="140">
        <v>65</v>
      </c>
      <c r="L13" s="140">
        <v>-55</v>
      </c>
      <c r="M13" s="141">
        <f>INDEX(hespul,MATCH(K13,gradenhespul,0),MATCH(L13,orientatiehespul,0))</f>
        <v>886</v>
      </c>
      <c r="N13" s="141">
        <f>+'2. Opbrengst per locatie'!V13</f>
        <v>0</v>
      </c>
      <c r="O13" s="267"/>
      <c r="P13" s="267"/>
      <c r="Q13" s="142">
        <v>0</v>
      </c>
      <c r="R13" s="287"/>
      <c r="S13" s="143"/>
      <c r="T13" s="143"/>
      <c r="U13" s="292"/>
      <c r="V13" s="144">
        <f>M13</f>
        <v>886</v>
      </c>
      <c r="W13" s="260">
        <v>0.75</v>
      </c>
      <c r="X13" s="263">
        <f>I13</f>
        <v>6.0714285714285705E-3</v>
      </c>
      <c r="Y13" s="263" t="str">
        <f t="shared" si="0"/>
        <v>goed</v>
      </c>
      <c r="Z13" s="145" t="str">
        <f>IF('2. Opbrengst per locatie'!V41&lt;&gt;'1. Tarievenblad'!N13,'2. Opbrengst per locatie'!V41,"0")</f>
        <v>0</v>
      </c>
      <c r="AA13" s="146" t="str">
        <f>IF('2. Opbrengst per locatie'!V41&lt;&gt;'1. Tarievenblad'!N13,'2. Opbrengst per locatie'!V41-'1. Tarievenblad'!N13,"0")</f>
        <v>0</v>
      </c>
      <c r="AB13" s="48"/>
    </row>
    <row r="14" spans="1:28" ht="15" customHeight="1" thickBot="1">
      <c r="B14" s="133">
        <v>1</v>
      </c>
      <c r="C14" s="67" t="s">
        <v>106</v>
      </c>
      <c r="D14" s="134">
        <v>0</v>
      </c>
      <c r="E14" s="135">
        <v>0</v>
      </c>
      <c r="F14" s="136" t="s">
        <v>125</v>
      </c>
      <c r="G14" s="137" t="str">
        <f>IFERROR(IF(F14="Ja",SUM((N14+AA14)/($S$36)),"0"),"0")</f>
        <v>0</v>
      </c>
      <c r="H14" s="138">
        <f>E14*D14*1000</f>
        <v>0</v>
      </c>
      <c r="I14" s="264">
        <f>SUM(10.5%-J14)/14</f>
        <v>6.0714285714285705E-3</v>
      </c>
      <c r="J14" s="139">
        <v>0.02</v>
      </c>
      <c r="K14" s="140">
        <v>15</v>
      </c>
      <c r="L14" s="140">
        <v>-55</v>
      </c>
      <c r="M14" s="141">
        <f>INDEX(hespul,MATCH(K14,gradenhespul,0),MATCH(L14,orientatiehespul,0))</f>
        <v>1016</v>
      </c>
      <c r="N14" s="147">
        <f>+'2. Opbrengst per locatie'!V14</f>
        <v>0</v>
      </c>
      <c r="O14" s="148"/>
      <c r="P14" s="148"/>
      <c r="Q14" s="149">
        <v>0</v>
      </c>
      <c r="R14" s="287"/>
      <c r="S14" s="143"/>
      <c r="T14" s="143"/>
      <c r="U14" s="292"/>
      <c r="V14" s="144">
        <f>M14</f>
        <v>1016</v>
      </c>
      <c r="W14" s="260">
        <v>0.75</v>
      </c>
      <c r="X14" s="263">
        <f>I14</f>
        <v>6.0714285714285705E-3</v>
      </c>
      <c r="Y14" s="263" t="str">
        <f t="shared" si="0"/>
        <v>goed</v>
      </c>
      <c r="Z14" s="145" t="str">
        <f>IF('2. Opbrengst per locatie'!V42&lt;&gt;'1. Tarievenblad'!N14,'2. Opbrengst per locatie'!V42,"0")</f>
        <v>0</v>
      </c>
      <c r="AA14" s="146" t="str">
        <f>IF('2. Opbrengst per locatie'!V42&lt;&gt;'1. Tarievenblad'!N14,'2. Opbrengst per locatie'!V42-'1. Tarievenblad'!N14,"0")</f>
        <v>0</v>
      </c>
      <c r="AB14" s="48"/>
    </row>
    <row r="15" spans="1:28" ht="15" customHeight="1" thickTop="1">
      <c r="B15" s="133">
        <v>1</v>
      </c>
      <c r="C15" s="67" t="s">
        <v>100</v>
      </c>
      <c r="D15" s="271"/>
      <c r="E15" s="272"/>
      <c r="F15" s="272"/>
      <c r="G15" s="272"/>
      <c r="H15" s="272"/>
      <c r="I15" s="272"/>
      <c r="J15" s="272"/>
      <c r="K15" s="272"/>
      <c r="L15" s="272"/>
      <c r="M15" s="273"/>
      <c r="N15" s="150">
        <f>+'2. Opbrengst per locatie'!V15</f>
        <v>0</v>
      </c>
      <c r="O15" s="151">
        <v>37000</v>
      </c>
      <c r="P15" s="151">
        <v>500000</v>
      </c>
      <c r="Q15" s="152"/>
      <c r="R15" s="287"/>
      <c r="S15" s="153"/>
      <c r="T15" s="143"/>
      <c r="U15" s="292"/>
      <c r="V15" s="154"/>
      <c r="W15" s="261"/>
      <c r="X15" s="155"/>
      <c r="Y15" s="155"/>
      <c r="Z15" s="145" t="str">
        <f>IF('2. Opbrengst per locatie'!V43&lt;&gt;'1. Tarievenblad'!N15,'2. Opbrengst per locatie'!V43,"0")</f>
        <v>0</v>
      </c>
      <c r="AA15" s="146" t="str">
        <f>IF('2. Opbrengst per locatie'!V43&lt;&gt;'1. Tarievenblad'!N15,'2. Opbrengst per locatie'!V43-'1. Tarievenblad'!N15,"0")</f>
        <v>0</v>
      </c>
      <c r="AB15" s="48"/>
    </row>
    <row r="16" spans="1:28" ht="15" customHeight="1">
      <c r="B16" s="133">
        <v>2</v>
      </c>
      <c r="C16" s="67" t="s">
        <v>132</v>
      </c>
      <c r="D16" s="134">
        <v>0</v>
      </c>
      <c r="E16" s="135">
        <v>0</v>
      </c>
      <c r="F16" s="136" t="s">
        <v>125</v>
      </c>
      <c r="G16" s="137" t="str">
        <f>IFERROR(IF(F16="Ja",SUM((N16+AA16)/($S$36)),"0"),"0")</f>
        <v>0</v>
      </c>
      <c r="H16" s="138">
        <f>E16*D16*1000</f>
        <v>0</v>
      </c>
      <c r="I16" s="264">
        <f>SUM(10.5%-J16)/14</f>
        <v>6.0714285714285705E-3</v>
      </c>
      <c r="J16" s="139">
        <v>0.02</v>
      </c>
      <c r="K16" s="140">
        <v>5</v>
      </c>
      <c r="L16" s="140">
        <v>-40</v>
      </c>
      <c r="M16" s="141">
        <f>INDEX(hespul,MATCH(K16,gradenhespul,0),MATCH(L16,orientatiehespul,0))</f>
        <v>983</v>
      </c>
      <c r="N16" s="141">
        <f>+'2. Opbrengst per locatie'!V16</f>
        <v>0</v>
      </c>
      <c r="O16" s="265"/>
      <c r="P16" s="265"/>
      <c r="Q16" s="142">
        <v>0</v>
      </c>
      <c r="R16" s="287"/>
      <c r="S16" s="143"/>
      <c r="T16" s="143"/>
      <c r="U16" s="292"/>
      <c r="V16" s="144">
        <f>M16</f>
        <v>983</v>
      </c>
      <c r="W16" s="260">
        <v>0.75</v>
      </c>
      <c r="X16" s="263">
        <f>I16</f>
        <v>6.0714285714285705E-3</v>
      </c>
      <c r="Y16" s="263" t="str">
        <f t="shared" si="0"/>
        <v>goed</v>
      </c>
      <c r="Z16" s="145" t="str">
        <f>IF('2. Opbrengst per locatie'!V44&lt;&gt;'1. Tarievenblad'!N16,'2. Opbrengst per locatie'!V44,"0")</f>
        <v>0</v>
      </c>
      <c r="AA16" s="146" t="str">
        <f>IF('2. Opbrengst per locatie'!V44&lt;&gt;'1. Tarievenblad'!N16,'2. Opbrengst per locatie'!V44-'1. Tarievenblad'!N16,"0")</f>
        <v>0</v>
      </c>
      <c r="AB16" s="56"/>
    </row>
    <row r="17" spans="1:28" ht="15" customHeight="1" thickBot="1">
      <c r="B17" s="133">
        <v>2</v>
      </c>
      <c r="C17" s="67" t="s">
        <v>133</v>
      </c>
      <c r="D17" s="134">
        <v>0</v>
      </c>
      <c r="E17" s="135">
        <v>0</v>
      </c>
      <c r="F17" s="136" t="s">
        <v>125</v>
      </c>
      <c r="G17" s="137" t="str">
        <f>IFERROR(IF(F17="Ja",SUM((N17+AA17)/($S$36)),"0"),"0")</f>
        <v>0</v>
      </c>
      <c r="H17" s="138">
        <f>E17*D17*1000</f>
        <v>0</v>
      </c>
      <c r="I17" s="264">
        <f>SUM(10.5%-J17)/14</f>
        <v>6.0714285714285705E-3</v>
      </c>
      <c r="J17" s="139">
        <v>0.02</v>
      </c>
      <c r="K17" s="140">
        <v>15</v>
      </c>
      <c r="L17" s="140">
        <v>-90</v>
      </c>
      <c r="M17" s="141">
        <f>INDEX(hespul,MATCH(K17,gradenhespul,0),MATCH(L17,orientatiehespul,0))</f>
        <v>951</v>
      </c>
      <c r="N17" s="147">
        <f>+'2. Opbrengst per locatie'!V17</f>
        <v>0</v>
      </c>
      <c r="O17" s="267"/>
      <c r="P17" s="267"/>
      <c r="Q17" s="149">
        <v>0</v>
      </c>
      <c r="R17" s="287"/>
      <c r="S17" s="143"/>
      <c r="T17" s="143"/>
      <c r="U17" s="292"/>
      <c r="V17" s="144">
        <f>M17</f>
        <v>951</v>
      </c>
      <c r="W17" s="260">
        <v>0.75</v>
      </c>
      <c r="X17" s="263">
        <f>I17</f>
        <v>6.0714285714285705E-3</v>
      </c>
      <c r="Y17" s="263" t="str">
        <f t="shared" si="0"/>
        <v>goed</v>
      </c>
      <c r="Z17" s="145" t="str">
        <f>IF('2. Opbrengst per locatie'!V45&lt;&gt;'1. Tarievenblad'!N17,'2. Opbrengst per locatie'!V45,"0")</f>
        <v>0</v>
      </c>
      <c r="AA17" s="146" t="str">
        <f>IF('2. Opbrengst per locatie'!V45&lt;&gt;'1. Tarievenblad'!N17,'2. Opbrengst per locatie'!V45-'1. Tarievenblad'!N17,"0")</f>
        <v>0</v>
      </c>
      <c r="AB17" s="48"/>
    </row>
    <row r="18" spans="1:28" ht="15" customHeight="1" thickTop="1">
      <c r="B18" s="133">
        <v>2</v>
      </c>
      <c r="C18" s="67" t="s">
        <v>131</v>
      </c>
      <c r="D18" s="271"/>
      <c r="E18" s="272"/>
      <c r="F18" s="272"/>
      <c r="G18" s="272"/>
      <c r="H18" s="272"/>
      <c r="I18" s="272"/>
      <c r="J18" s="272"/>
      <c r="K18" s="272"/>
      <c r="L18" s="272"/>
      <c r="M18" s="273"/>
      <c r="N18" s="150">
        <f>SUM(N16:N17)</f>
        <v>0</v>
      </c>
      <c r="O18" s="151">
        <v>33000</v>
      </c>
      <c r="P18" s="151">
        <v>179000</v>
      </c>
      <c r="Q18" s="152"/>
      <c r="R18" s="287"/>
      <c r="S18" s="143"/>
      <c r="T18" s="143"/>
      <c r="U18" s="292"/>
      <c r="V18" s="154"/>
      <c r="W18" s="261"/>
      <c r="X18" s="156"/>
      <c r="Y18" s="156"/>
      <c r="Z18" s="145" t="str">
        <f>IF('2. Opbrengst per locatie'!V46&lt;&gt;'1. Tarievenblad'!N18,'2. Opbrengst per locatie'!V46,"0")</f>
        <v>0</v>
      </c>
      <c r="AA18" s="146" t="str">
        <f>IF('2. Opbrengst per locatie'!V46&lt;&gt;'1. Tarievenblad'!N18,'2. Opbrengst per locatie'!V46-'1. Tarievenblad'!N18,"0")</f>
        <v>0</v>
      </c>
      <c r="AB18" s="48"/>
    </row>
    <row r="19" spans="1:28" ht="15" customHeight="1">
      <c r="B19" s="133">
        <v>3</v>
      </c>
      <c r="C19" s="67" t="s">
        <v>108</v>
      </c>
      <c r="D19" s="134">
        <v>0</v>
      </c>
      <c r="E19" s="135">
        <v>0</v>
      </c>
      <c r="F19" s="136" t="s">
        <v>125</v>
      </c>
      <c r="G19" s="137" t="str">
        <f t="shared" ref="G19:G24" si="1">IFERROR(IF(F19="Ja",SUM((N19+AA19)/($S$36)),"0"),"0")</f>
        <v>0</v>
      </c>
      <c r="H19" s="138">
        <f t="shared" ref="H19:H28" si="2">E19*D19*1000</f>
        <v>0</v>
      </c>
      <c r="I19" s="264">
        <f t="shared" ref="I19:I24" si="3">SUM(10.5%-J19)/14</f>
        <v>6.0714285714285705E-3</v>
      </c>
      <c r="J19" s="139">
        <v>0.02</v>
      </c>
      <c r="K19" s="140">
        <v>15</v>
      </c>
      <c r="L19" s="140">
        <v>-5</v>
      </c>
      <c r="M19" s="141">
        <f t="shared" ref="M19:M28" si="4">INDEX(hespul,MATCH(K19,gradenhespul,0),MATCH(L19,orientatiehespul,0))</f>
        <v>1048</v>
      </c>
      <c r="N19" s="141">
        <f>+'2. Opbrengst per locatie'!V19</f>
        <v>0</v>
      </c>
      <c r="O19" s="151">
        <v>16500</v>
      </c>
      <c r="P19" s="151">
        <v>67000</v>
      </c>
      <c r="Q19" s="142">
        <v>0</v>
      </c>
      <c r="R19" s="287"/>
      <c r="S19" s="143"/>
      <c r="T19" s="143"/>
      <c r="U19" s="292"/>
      <c r="V19" s="144">
        <f t="shared" ref="V19:V24" si="5">M19</f>
        <v>1048</v>
      </c>
      <c r="W19" s="260">
        <v>0.75</v>
      </c>
      <c r="X19" s="263">
        <f t="shared" ref="X19:X24" si="6">I19</f>
        <v>6.0714285714285705E-3</v>
      </c>
      <c r="Y19" s="263" t="str">
        <f t="shared" si="0"/>
        <v>goed</v>
      </c>
      <c r="Z19" s="145" t="str">
        <f>IF('2. Opbrengst per locatie'!V47&lt;&gt;'1. Tarievenblad'!N19,'2. Opbrengst per locatie'!V47,"0")</f>
        <v>0</v>
      </c>
      <c r="AA19" s="146" t="str">
        <f>IF('2. Opbrengst per locatie'!V47&lt;&gt;'1. Tarievenblad'!N19,'2. Opbrengst per locatie'!V47-'1. Tarievenblad'!N19,"0")</f>
        <v>0</v>
      </c>
      <c r="AB19" s="56"/>
    </row>
    <row r="20" spans="1:28" ht="15" customHeight="1">
      <c r="B20" s="133">
        <v>4</v>
      </c>
      <c r="C20" s="67" t="s">
        <v>150</v>
      </c>
      <c r="D20" s="134">
        <v>0</v>
      </c>
      <c r="E20" s="135">
        <v>0</v>
      </c>
      <c r="F20" s="136" t="s">
        <v>125</v>
      </c>
      <c r="G20" s="137" t="str">
        <f t="shared" si="1"/>
        <v>0</v>
      </c>
      <c r="H20" s="138">
        <f t="shared" si="2"/>
        <v>0</v>
      </c>
      <c r="I20" s="264">
        <f t="shared" si="3"/>
        <v>6.0714285714285705E-3</v>
      </c>
      <c r="J20" s="139">
        <v>0.02</v>
      </c>
      <c r="K20" s="140">
        <v>15</v>
      </c>
      <c r="L20" s="140">
        <v>-30</v>
      </c>
      <c r="M20" s="141">
        <f t="shared" si="4"/>
        <v>1037</v>
      </c>
      <c r="N20" s="141">
        <f>+'2. Opbrengst per locatie'!V20</f>
        <v>0</v>
      </c>
      <c r="O20" s="151">
        <v>67000</v>
      </c>
      <c r="P20" s="151">
        <v>70200</v>
      </c>
      <c r="Q20" s="142">
        <v>0</v>
      </c>
      <c r="R20" s="287"/>
      <c r="S20" s="143"/>
      <c r="T20" s="143"/>
      <c r="U20" s="292"/>
      <c r="V20" s="144">
        <f t="shared" si="5"/>
        <v>1037</v>
      </c>
      <c r="W20" s="260">
        <v>0.75</v>
      </c>
      <c r="X20" s="263">
        <f t="shared" si="6"/>
        <v>6.0714285714285705E-3</v>
      </c>
      <c r="Y20" s="263" t="str">
        <f t="shared" si="0"/>
        <v>goed</v>
      </c>
      <c r="Z20" s="145" t="str">
        <f>IF('2. Opbrengst per locatie'!V48&lt;&gt;'1. Tarievenblad'!N20,'2. Opbrengst per locatie'!V48,"0")</f>
        <v>0</v>
      </c>
      <c r="AA20" s="146" t="str">
        <f>IF('2. Opbrengst per locatie'!V48&lt;&gt;'1. Tarievenblad'!N20,'2. Opbrengst per locatie'!V48-'1. Tarievenblad'!N20,"0")</f>
        <v>0</v>
      </c>
      <c r="AB20" s="56"/>
    </row>
    <row r="21" spans="1:28" ht="15" customHeight="1">
      <c r="B21" s="133">
        <v>5</v>
      </c>
      <c r="C21" s="67" t="s">
        <v>61</v>
      </c>
      <c r="D21" s="134">
        <v>0</v>
      </c>
      <c r="E21" s="135">
        <v>0</v>
      </c>
      <c r="F21" s="136" t="s">
        <v>125</v>
      </c>
      <c r="G21" s="137" t="str">
        <f t="shared" si="1"/>
        <v>0</v>
      </c>
      <c r="H21" s="138">
        <f t="shared" si="2"/>
        <v>0</v>
      </c>
      <c r="I21" s="264">
        <f t="shared" si="3"/>
        <v>6.0714285714285705E-3</v>
      </c>
      <c r="J21" s="139">
        <v>0.02</v>
      </c>
      <c r="K21" s="140">
        <v>15</v>
      </c>
      <c r="L21" s="140">
        <v>5</v>
      </c>
      <c r="M21" s="141">
        <f t="shared" si="4"/>
        <v>1048</v>
      </c>
      <c r="N21" s="141">
        <f>+'2. Opbrengst per locatie'!V21</f>
        <v>0</v>
      </c>
      <c r="O21" s="151">
        <v>48000</v>
      </c>
      <c r="P21" s="151">
        <v>53900</v>
      </c>
      <c r="Q21" s="142">
        <v>0</v>
      </c>
      <c r="R21" s="287"/>
      <c r="S21" s="143"/>
      <c r="T21" s="143"/>
      <c r="U21" s="292"/>
      <c r="V21" s="144">
        <f t="shared" si="5"/>
        <v>1048</v>
      </c>
      <c r="W21" s="260">
        <v>0.75</v>
      </c>
      <c r="X21" s="263">
        <f t="shared" si="6"/>
        <v>6.0714285714285705E-3</v>
      </c>
      <c r="Y21" s="263" t="str">
        <f t="shared" si="0"/>
        <v>goed</v>
      </c>
      <c r="Z21" s="145" t="str">
        <f>IF('2. Opbrengst per locatie'!V49&lt;&gt;'1. Tarievenblad'!N21,'2. Opbrengst per locatie'!V49,"0")</f>
        <v>0</v>
      </c>
      <c r="AA21" s="146" t="str">
        <f>IF('2. Opbrengst per locatie'!V49&lt;&gt;'1. Tarievenblad'!N21,'2. Opbrengst per locatie'!V49-'1. Tarievenblad'!N21,"0")</f>
        <v>0</v>
      </c>
      <c r="AB21" s="56"/>
    </row>
    <row r="22" spans="1:28" ht="15" customHeight="1">
      <c r="B22" s="133">
        <v>6</v>
      </c>
      <c r="C22" s="67" t="s">
        <v>62</v>
      </c>
      <c r="D22" s="134">
        <v>0</v>
      </c>
      <c r="E22" s="135">
        <v>0</v>
      </c>
      <c r="F22" s="136" t="s">
        <v>125</v>
      </c>
      <c r="G22" s="137" t="str">
        <f t="shared" si="1"/>
        <v>0</v>
      </c>
      <c r="H22" s="138">
        <f t="shared" si="2"/>
        <v>0</v>
      </c>
      <c r="I22" s="264">
        <f t="shared" si="3"/>
        <v>6.0714285714285705E-3</v>
      </c>
      <c r="J22" s="139">
        <v>0.02</v>
      </c>
      <c r="K22" s="140">
        <v>15</v>
      </c>
      <c r="L22" s="140">
        <v>25</v>
      </c>
      <c r="M22" s="141">
        <f t="shared" si="4"/>
        <v>1037</v>
      </c>
      <c r="N22" s="141">
        <f>+'2. Opbrengst per locatie'!V22</f>
        <v>0</v>
      </c>
      <c r="O22" s="151">
        <v>126000</v>
      </c>
      <c r="P22" s="151">
        <v>500000</v>
      </c>
      <c r="Q22" s="142">
        <v>0</v>
      </c>
      <c r="R22" s="287"/>
      <c r="S22" s="143"/>
      <c r="T22" s="143"/>
      <c r="U22" s="292"/>
      <c r="V22" s="144">
        <f t="shared" si="5"/>
        <v>1037</v>
      </c>
      <c r="W22" s="260">
        <v>0.75</v>
      </c>
      <c r="X22" s="263">
        <f t="shared" si="6"/>
        <v>6.0714285714285705E-3</v>
      </c>
      <c r="Y22" s="263" t="str">
        <f t="shared" si="0"/>
        <v>goed</v>
      </c>
      <c r="Z22" s="145" t="str">
        <f>IF('2. Opbrengst per locatie'!V50&lt;&gt;'1. Tarievenblad'!N22,'2. Opbrengst per locatie'!V50,"0")</f>
        <v>0</v>
      </c>
      <c r="AA22" s="146" t="str">
        <f>IF('2. Opbrengst per locatie'!V50&lt;&gt;'1. Tarievenblad'!N22,'2. Opbrengst per locatie'!V50-'1. Tarievenblad'!N22,"0")</f>
        <v>0</v>
      </c>
      <c r="AB22" s="56"/>
    </row>
    <row r="23" spans="1:28" ht="15" customHeight="1">
      <c r="B23" s="133">
        <v>7</v>
      </c>
      <c r="C23" s="157" t="s">
        <v>156</v>
      </c>
      <c r="D23" s="134">
        <v>0</v>
      </c>
      <c r="E23" s="135">
        <v>0</v>
      </c>
      <c r="F23" s="136" t="s">
        <v>125</v>
      </c>
      <c r="G23" s="137" t="str">
        <f t="shared" si="1"/>
        <v>0</v>
      </c>
      <c r="H23" s="158">
        <f>E23*D23*1000</f>
        <v>0</v>
      </c>
      <c r="I23" s="264">
        <f t="shared" si="3"/>
        <v>6.0714285714285705E-3</v>
      </c>
      <c r="J23" s="139">
        <v>0.02</v>
      </c>
      <c r="K23" s="140">
        <v>15</v>
      </c>
      <c r="L23" s="140">
        <v>55</v>
      </c>
      <c r="M23" s="141">
        <f t="shared" si="4"/>
        <v>1016</v>
      </c>
      <c r="N23" s="141">
        <f>+'2. Opbrengst per locatie'!V23</f>
        <v>0</v>
      </c>
      <c r="O23" s="265"/>
      <c r="P23" s="265"/>
      <c r="Q23" s="142">
        <v>0</v>
      </c>
      <c r="R23" s="287"/>
      <c r="S23" s="143"/>
      <c r="T23" s="143"/>
      <c r="U23" s="292"/>
      <c r="V23" s="144">
        <f t="shared" si="5"/>
        <v>1016</v>
      </c>
      <c r="W23" s="260">
        <v>0.75</v>
      </c>
      <c r="X23" s="263">
        <f t="shared" si="6"/>
        <v>6.0714285714285705E-3</v>
      </c>
      <c r="Y23" s="263" t="str">
        <f t="shared" si="0"/>
        <v>goed</v>
      </c>
      <c r="Z23" s="145" t="str">
        <f>IF('2. Opbrengst per locatie'!V51&lt;&gt;'1. Tarievenblad'!N23,'2. Opbrengst per locatie'!V51,"0")</f>
        <v>0</v>
      </c>
      <c r="AA23" s="146" t="str">
        <f>IF('2. Opbrengst per locatie'!V51&lt;&gt;'1. Tarievenblad'!N23,'2. Opbrengst per locatie'!V51-'1. Tarievenblad'!N23,"0")</f>
        <v>0</v>
      </c>
      <c r="AB23" s="56"/>
    </row>
    <row r="24" spans="1:28" ht="15" customHeight="1" thickBot="1">
      <c r="B24" s="133">
        <v>7</v>
      </c>
      <c r="C24" s="157" t="s">
        <v>157</v>
      </c>
      <c r="D24" s="134">
        <v>0</v>
      </c>
      <c r="E24" s="135">
        <v>0</v>
      </c>
      <c r="F24" s="136" t="s">
        <v>125</v>
      </c>
      <c r="G24" s="137" t="str">
        <f t="shared" si="1"/>
        <v>0</v>
      </c>
      <c r="H24" s="158">
        <f>E24*D24*1000</f>
        <v>0</v>
      </c>
      <c r="I24" s="264">
        <f t="shared" si="3"/>
        <v>6.0714285714285705E-3</v>
      </c>
      <c r="J24" s="139">
        <v>0.02</v>
      </c>
      <c r="K24" s="140">
        <v>15</v>
      </c>
      <c r="L24" s="140">
        <v>-125</v>
      </c>
      <c r="M24" s="141">
        <f>INDEX(hespul,MATCH(K24,gradenhespul,0),MATCH(L24,orientatiehespul,0))</f>
        <v>832</v>
      </c>
      <c r="N24" s="147">
        <f>+'2. Opbrengst per locatie'!V24</f>
        <v>0</v>
      </c>
      <c r="O24" s="267"/>
      <c r="P24" s="267"/>
      <c r="Q24" s="159">
        <v>0</v>
      </c>
      <c r="R24" s="287"/>
      <c r="S24" s="143"/>
      <c r="T24" s="143"/>
      <c r="U24" s="292"/>
      <c r="V24" s="144">
        <f t="shared" si="5"/>
        <v>832</v>
      </c>
      <c r="W24" s="260">
        <v>0.75</v>
      </c>
      <c r="X24" s="263">
        <f t="shared" si="6"/>
        <v>6.0714285714285705E-3</v>
      </c>
      <c r="Y24" s="263" t="str">
        <f t="shared" si="0"/>
        <v>goed</v>
      </c>
      <c r="Z24" s="145" t="str">
        <f>IF('2. Opbrengst per locatie'!V52&lt;&gt;'1. Tarievenblad'!N24,'2. Opbrengst per locatie'!V52,"0")</f>
        <v>0</v>
      </c>
      <c r="AA24" s="146" t="str">
        <f>IF('2. Opbrengst per locatie'!V52&lt;&gt;'1. Tarievenblad'!N24,'2. Opbrengst per locatie'!V52-'1. Tarievenblad'!N24,"0")</f>
        <v>0</v>
      </c>
      <c r="AB24" s="48"/>
    </row>
    <row r="25" spans="1:28" ht="15" customHeight="1" thickTop="1">
      <c r="B25" s="133">
        <v>7</v>
      </c>
      <c r="C25" s="157" t="s">
        <v>155</v>
      </c>
      <c r="D25" s="271"/>
      <c r="E25" s="272"/>
      <c r="F25" s="272"/>
      <c r="G25" s="272"/>
      <c r="H25" s="272"/>
      <c r="I25" s="272"/>
      <c r="J25" s="272"/>
      <c r="K25" s="272"/>
      <c r="L25" s="272"/>
      <c r="M25" s="273"/>
      <c r="N25" s="150">
        <f>SUM(N23:N24)</f>
        <v>0</v>
      </c>
      <c r="O25" s="151">
        <v>29000</v>
      </c>
      <c r="P25" s="151">
        <v>100000</v>
      </c>
      <c r="Q25" s="152"/>
      <c r="R25" s="287"/>
      <c r="S25" s="143"/>
      <c r="T25" s="143"/>
      <c r="U25" s="292"/>
      <c r="V25" s="154"/>
      <c r="W25" s="261"/>
      <c r="X25" s="156"/>
      <c r="Y25" s="156"/>
      <c r="Z25" s="145">
        <f>SUM(Z23:Z24)</f>
        <v>0</v>
      </c>
      <c r="AA25" s="146" t="str">
        <f>IF('2. Opbrengst per locatie'!V53&lt;&gt;'1. Tarievenblad'!N25,'2. Opbrengst per locatie'!V53-'1. Tarievenblad'!N25,"0")</f>
        <v>0</v>
      </c>
      <c r="AB25" s="48"/>
    </row>
    <row r="26" spans="1:28" ht="15" customHeight="1">
      <c r="B26" s="133">
        <v>8</v>
      </c>
      <c r="C26" s="157" t="s">
        <v>142</v>
      </c>
      <c r="D26" s="134">
        <v>0</v>
      </c>
      <c r="E26" s="135">
        <v>0</v>
      </c>
      <c r="F26" s="136" t="s">
        <v>125</v>
      </c>
      <c r="G26" s="137" t="str">
        <f>IFERROR(IF(F26="Ja",SUM((N26+AA26)/($S$36)),"0"),"0")</f>
        <v>0</v>
      </c>
      <c r="H26" s="158">
        <f t="shared" si="2"/>
        <v>0</v>
      </c>
      <c r="I26" s="264">
        <f>SUM(10.5%-J26)/14</f>
        <v>6.0714285714285705E-3</v>
      </c>
      <c r="J26" s="139">
        <v>0.02</v>
      </c>
      <c r="K26" s="140">
        <v>15</v>
      </c>
      <c r="L26" s="140">
        <v>0</v>
      </c>
      <c r="M26" s="141">
        <f t="shared" si="4"/>
        <v>1048</v>
      </c>
      <c r="N26" s="141">
        <f>+'2. Opbrengst per locatie'!V26</f>
        <v>0</v>
      </c>
      <c r="O26" s="151">
        <v>14000</v>
      </c>
      <c r="P26" s="151">
        <v>27500</v>
      </c>
      <c r="Q26" s="160">
        <v>0</v>
      </c>
      <c r="R26" s="287"/>
      <c r="S26" s="143"/>
      <c r="T26" s="143"/>
      <c r="U26" s="292"/>
      <c r="V26" s="144">
        <f>M26</f>
        <v>1048</v>
      </c>
      <c r="W26" s="260">
        <v>0.75</v>
      </c>
      <c r="X26" s="263">
        <f>I26</f>
        <v>6.0714285714285705E-3</v>
      </c>
      <c r="Y26" s="263" t="str">
        <f t="shared" si="0"/>
        <v>goed</v>
      </c>
      <c r="Z26" s="145" t="str">
        <f>IF('2. Opbrengst per locatie'!V54&lt;&gt;'1. Tarievenblad'!N26,'2. Opbrengst per locatie'!V54,"0")</f>
        <v>0</v>
      </c>
      <c r="AA26" s="146" t="str">
        <f>IF('2. Opbrengst per locatie'!V54&lt;&gt;'1. Tarievenblad'!N26,'2. Opbrengst per locatie'!V54-'1. Tarievenblad'!N26,"0")</f>
        <v>0</v>
      </c>
      <c r="AB26" s="56"/>
    </row>
    <row r="27" spans="1:28" ht="15" customHeight="1">
      <c r="B27" s="133">
        <v>9</v>
      </c>
      <c r="C27" s="67" t="s">
        <v>143</v>
      </c>
      <c r="D27" s="134">
        <v>0</v>
      </c>
      <c r="E27" s="135">
        <v>0</v>
      </c>
      <c r="F27" s="136" t="s">
        <v>125</v>
      </c>
      <c r="G27" s="137" t="str">
        <f>IFERROR(IF(F27="Ja",SUM((N27+AA27)/($S$36)),"0"),"0")</f>
        <v>0</v>
      </c>
      <c r="H27" s="138">
        <f t="shared" si="2"/>
        <v>0</v>
      </c>
      <c r="I27" s="264">
        <f>SUM(10.5%-J27)/14</f>
        <v>6.0714285714285705E-3</v>
      </c>
      <c r="J27" s="139">
        <v>0.02</v>
      </c>
      <c r="K27" s="140">
        <v>15</v>
      </c>
      <c r="L27" s="140">
        <v>85</v>
      </c>
      <c r="M27" s="141">
        <f t="shared" si="4"/>
        <v>972</v>
      </c>
      <c r="N27" s="141">
        <f>+'2. Opbrengst per locatie'!V27</f>
        <v>0</v>
      </c>
      <c r="O27" s="151">
        <v>77500</v>
      </c>
      <c r="P27" s="151">
        <v>144900</v>
      </c>
      <c r="Q27" s="142">
        <v>0</v>
      </c>
      <c r="R27" s="287"/>
      <c r="S27" s="161" t="s">
        <v>147</v>
      </c>
      <c r="T27" s="162"/>
      <c r="U27" s="292"/>
      <c r="V27" s="144">
        <f>M27</f>
        <v>972</v>
      </c>
      <c r="W27" s="260">
        <v>0.75</v>
      </c>
      <c r="X27" s="263">
        <f>I27</f>
        <v>6.0714285714285705E-3</v>
      </c>
      <c r="Y27" s="263" t="str">
        <f t="shared" si="0"/>
        <v>goed</v>
      </c>
      <c r="Z27" s="145" t="str">
        <f>IF('2. Opbrengst per locatie'!V55&lt;&gt;'1. Tarievenblad'!N27,'2. Opbrengst per locatie'!V55,"0")</f>
        <v>0</v>
      </c>
      <c r="AA27" s="146" t="str">
        <f>IF('2. Opbrengst per locatie'!V55&lt;&gt;'1. Tarievenblad'!N27,'2. Opbrengst per locatie'!V55-'1. Tarievenblad'!N27,"0")</f>
        <v>0</v>
      </c>
      <c r="AB27" s="56"/>
    </row>
    <row r="28" spans="1:28" ht="15" customHeight="1">
      <c r="B28" s="133">
        <v>9</v>
      </c>
      <c r="C28" s="67" t="s">
        <v>144</v>
      </c>
      <c r="D28" s="134">
        <v>0</v>
      </c>
      <c r="E28" s="135">
        <v>0</v>
      </c>
      <c r="F28" s="136" t="s">
        <v>125</v>
      </c>
      <c r="G28" s="137" t="str">
        <f>IFERROR(IF(F28="Ja",SUM((N28+AA28)/($S$36)),"0"),"0")</f>
        <v>0</v>
      </c>
      <c r="H28" s="138">
        <f t="shared" si="2"/>
        <v>0</v>
      </c>
      <c r="I28" s="264">
        <f>SUM(10.5%-J28)/14</f>
        <v>6.0714285714285705E-3</v>
      </c>
      <c r="J28" s="139">
        <v>0.02</v>
      </c>
      <c r="K28" s="140">
        <v>15</v>
      </c>
      <c r="L28" s="140">
        <v>85</v>
      </c>
      <c r="M28" s="141">
        <f t="shared" si="4"/>
        <v>972</v>
      </c>
      <c r="N28" s="141">
        <f>+'2. Opbrengst per locatie'!V28</f>
        <v>0</v>
      </c>
      <c r="O28" s="151">
        <v>0</v>
      </c>
      <c r="P28" s="151">
        <v>144900</v>
      </c>
      <c r="Q28" s="163">
        <v>0</v>
      </c>
      <c r="R28" s="287"/>
      <c r="S28" s="161" t="s">
        <v>146</v>
      </c>
      <c r="T28" s="162"/>
      <c r="U28" s="292"/>
      <c r="V28" s="144">
        <f>M28</f>
        <v>972</v>
      </c>
      <c r="W28" s="260">
        <v>0.75</v>
      </c>
      <c r="X28" s="263">
        <f>I28</f>
        <v>6.0714285714285705E-3</v>
      </c>
      <c r="Y28" s="263" t="str">
        <f t="shared" si="0"/>
        <v>goed</v>
      </c>
      <c r="Z28" s="145" t="str">
        <f>IF('2. Opbrengst per locatie'!V56&lt;&gt;'1. Tarievenblad'!N28,'2. Opbrengst per locatie'!V56,"0")</f>
        <v>0</v>
      </c>
      <c r="AA28" s="146" t="str">
        <f>IF('2. Opbrengst per locatie'!V56&lt;&gt;'1. Tarievenblad'!N28,'2. Opbrengst per locatie'!V56-'1. Tarievenblad'!N28,"0")</f>
        <v>0</v>
      </c>
      <c r="AB28" s="56"/>
    </row>
    <row r="29" spans="1:28" ht="13.5" thickBot="1">
      <c r="A29" s="72"/>
      <c r="B29" s="164"/>
      <c r="C29" s="165"/>
      <c r="D29" s="165"/>
      <c r="E29" s="166" t="s">
        <v>125</v>
      </c>
      <c r="F29" s="166" t="s">
        <v>112</v>
      </c>
      <c r="G29" s="166" t="s">
        <v>113</v>
      </c>
      <c r="H29" s="167">
        <v>0.105</v>
      </c>
      <c r="I29" s="167">
        <f>SUM(I11:I28)</f>
        <v>9.1071428571428567E-2</v>
      </c>
      <c r="J29" s="167"/>
      <c r="K29" s="168"/>
      <c r="L29" s="168"/>
      <c r="M29" s="168"/>
      <c r="N29" s="165"/>
      <c r="O29" s="154"/>
      <c r="P29" s="154"/>
      <c r="Q29" s="169"/>
      <c r="R29" s="288"/>
      <c r="S29" s="170"/>
      <c r="T29" s="171"/>
      <c r="U29" s="292"/>
      <c r="V29" s="172"/>
      <c r="W29" s="167">
        <v>0.105</v>
      </c>
      <c r="X29" s="167">
        <f>SUM(X11:X28)</f>
        <v>9.1071428571428567E-2</v>
      </c>
      <c r="Y29" s="167"/>
      <c r="Z29" s="173"/>
      <c r="AA29" s="173"/>
      <c r="AB29" s="72"/>
    </row>
    <row r="30" spans="1:28" s="83" customFormat="1" ht="32.25" customHeight="1" thickBot="1">
      <c r="A30" s="76"/>
      <c r="B30" s="174"/>
      <c r="C30" s="78" t="s">
        <v>4</v>
      </c>
      <c r="D30" s="175">
        <f>IF(AND(SUM(D11:D14)&lt;='3. Beschikbare ruimte'!D8,D16&lt;='3. Beschikbare ruimte'!D9,D19&lt;='3. Beschikbare ruimte'!D10,D20&lt;='3. Beschikbare ruimte'!D11,D21&lt;='3. Beschikbare ruimte'!D12,D22&lt;='3. Beschikbare ruimte'!D13,D23&lt;='3. Beschikbare ruimte'!D14,D24&lt;='3. Beschikbare ruimte'!D14,D26&lt;='3. Beschikbare ruimte'!D15,D27&lt;='3. Beschikbare ruimte'!D16,D28&lt;='3. Beschikbare ruimte'!D17),SUM(D11:D28),"max BVO overschreden")</f>
        <v>0</v>
      </c>
      <c r="E30" s="176"/>
      <c r="F30" s="177"/>
      <c r="G30" s="178">
        <f>SUM(G11:G14,G16:G28)</f>
        <v>0</v>
      </c>
      <c r="H30" s="179">
        <f>SUM(H11:H28)</f>
        <v>0</v>
      </c>
      <c r="I30" s="300" t="str">
        <f>IF(AND(H29&gt;=I29),"degradatie max. 0,7% per jaar","LET OP: degradatie mag max. 0,7% per jaar zijn")</f>
        <v>degradatie max. 0,7% per jaar</v>
      </c>
      <c r="J30" s="301"/>
      <c r="K30" s="302"/>
      <c r="L30" s="180"/>
      <c r="M30" s="181"/>
      <c r="N30" s="179">
        <f>SUM(N18:N22,N15,N25:N28)</f>
        <v>0</v>
      </c>
      <c r="O30" s="158" t="str">
        <f>IF(AND(N15+AA15&gt;=O15,N18+AA18&gt;=O18,N19+AA19&gt;=O19,N20+AA20&gt;=O20,N21+AA21&gt;=O21,N22+AA22&gt;=O22,N25+AA23&gt;=O25,N26+AA26&gt;=O26,N27+AA27&gt;=O27,N28+AA28&gt;=O28,H23&gt;=42000,H24&gt;=27000,H26&gt;=30000,Q11&lt;=0.4,Q12&lt;=0.4,Q13&lt;=0.4,Q14&lt;=0.4,Q16&lt;=0.4,Q17&lt;=0.4,Q19&lt;=0.4,Q20&lt;=0.4,Q21&lt;=0.4,Q22&lt;=0.4,Q23&lt;=0.4,Q24&lt;=0.4,Q26&lt;=0.4,Q27&lt;=0.4,Q28&lt;=0.4), "Minimumgarantie behaald","Minimumgarantie nog niet behaald")</f>
        <v>Minimumgarantie nog niet behaald</v>
      </c>
      <c r="P30" s="158" t="str">
        <f>IF(AND(SUM(N15+AA15)&lt;=P15,SUM(N18+AA18)&lt;=P18,SUM(N19+AA19)&lt;=P19,SUM(N20+AA20)&lt;=P20,SUM(N21+AA21)&lt;=P21,SUM(N22+AA22)&lt;=P22,SUM(N25+AA23)&lt;=P25,SUM(N26+AA26)&lt;=P26,SUM(N27+AA27+N28+AA28)&lt;=P28), "binnen gestelde waardes","Maximum kWh overschreden")</f>
        <v>binnen gestelde waardes</v>
      </c>
      <c r="Q30" s="182"/>
      <c r="R30" s="289"/>
      <c r="S30" s="183">
        <f>+'4. Investering +Service-kosten'!D26</f>
        <v>0</v>
      </c>
      <c r="T30" s="183">
        <f>+'4. Investering +Service-kosten'!U26</f>
        <v>0</v>
      </c>
      <c r="U30" s="293"/>
      <c r="V30" s="184"/>
      <c r="W30" s="300" t="str">
        <f>IF(IFERROR(VLOOKUP("fout",Y11:Y28,1,0),"goed")="fout","LET OP: degradatie mag max. 0,7% per jaar zijn","degradatie max. 0,7% per jaar")</f>
        <v>degradatie max. 0,7% per jaar</v>
      </c>
      <c r="X30" s="302"/>
      <c r="Y30" s="259"/>
      <c r="Z30" s="179">
        <f>SUM(Z18:Z28,Z15)</f>
        <v>0</v>
      </c>
      <c r="AA30" s="185">
        <f>IF(O30="minimumgarantie nog niet behaald",0,IF(SUM(AA18:AA22,AA15,AA25:AA28)&lt;&gt;0,CONCATENATE(" ",ROUNDDOWN(SUM(AA18:AA22,AA15,AA25:AA28),0), " kWh/jaar"),"0"))</f>
        <v>0</v>
      </c>
      <c r="AB30" s="76"/>
    </row>
    <row r="31" spans="1:28">
      <c r="A31" s="72"/>
      <c r="B31" s="84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72"/>
      <c r="AB31" s="72"/>
    </row>
    <row r="32" spans="1:28">
      <c r="A32" s="72"/>
      <c r="B32" s="84"/>
      <c r="C32" s="186" t="s">
        <v>3</v>
      </c>
      <c r="D32" s="187">
        <v>0.75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72"/>
      <c r="AB32" s="72"/>
    </row>
    <row r="33" spans="1:28" ht="30" customHeight="1">
      <c r="A33" s="72"/>
      <c r="B33" s="84"/>
      <c r="C33" s="48"/>
      <c r="D33" s="48"/>
      <c r="E33" s="48"/>
      <c r="F33" s="48"/>
      <c r="G33" s="48"/>
      <c r="H33" s="48"/>
      <c r="I33" s="262"/>
      <c r="J33" s="48"/>
      <c r="K33" s="48"/>
      <c r="L33" s="48"/>
      <c r="M33" s="48"/>
      <c r="N33" s="48"/>
      <c r="O33" s="48"/>
      <c r="P33" s="48"/>
      <c r="Q33" s="48"/>
      <c r="R33" s="48"/>
      <c r="S33" s="188">
        <f>IFERROR(S36/'3. Beschikbare ruimte'!F19,0)</f>
        <v>0</v>
      </c>
      <c r="T33" s="297" t="s">
        <v>45</v>
      </c>
      <c r="U33" s="298"/>
      <c r="V33" s="298"/>
      <c r="W33" s="299"/>
      <c r="X33" s="189"/>
      <c r="Y33" s="258"/>
      <c r="Z33" s="72"/>
      <c r="AA33" s="72"/>
      <c r="AB33" s="72"/>
    </row>
    <row r="34" spans="1:28" ht="29.25" customHeight="1">
      <c r="A34" s="72"/>
      <c r="B34" s="190"/>
      <c r="E34" s="48"/>
      <c r="F34" s="48"/>
      <c r="G34" s="48"/>
      <c r="H34" s="48"/>
      <c r="I34" s="177"/>
      <c r="J34" s="177"/>
      <c r="K34" s="177"/>
      <c r="L34" s="48"/>
      <c r="M34" s="177"/>
      <c r="N34" s="191"/>
      <c r="O34" s="192"/>
      <c r="P34" s="192"/>
      <c r="Q34" s="192"/>
      <c r="R34" s="48"/>
      <c r="S34" s="193">
        <f>IFERROR(S30/S36,0)</f>
        <v>0</v>
      </c>
      <c r="T34" s="284" t="s">
        <v>129</v>
      </c>
      <c r="U34" s="284"/>
      <c r="V34" s="284"/>
      <c r="W34" s="284"/>
      <c r="X34" s="189"/>
      <c r="Y34" s="258"/>
      <c r="Z34" s="72"/>
      <c r="AA34" s="72"/>
      <c r="AB34" s="194"/>
    </row>
    <row r="35" spans="1:28" ht="29.25" customHeight="1">
      <c r="A35" s="72"/>
      <c r="B35" s="92"/>
      <c r="C35" s="93" t="s">
        <v>5</v>
      </c>
      <c r="D35" s="92"/>
      <c r="E35" s="92"/>
      <c r="F35" s="92"/>
      <c r="G35" s="92"/>
      <c r="H35" s="92"/>
      <c r="I35" s="92"/>
      <c r="J35" s="92"/>
      <c r="K35" s="92"/>
      <c r="L35" s="48"/>
      <c r="M35" s="256"/>
      <c r="N35" s="195"/>
      <c r="O35" s="196"/>
      <c r="P35" s="196"/>
      <c r="Q35" s="196"/>
      <c r="S35" s="193">
        <f>IFERROR(T30/S36,0)</f>
        <v>0</v>
      </c>
      <c r="T35" s="284" t="s">
        <v>130</v>
      </c>
      <c r="U35" s="284"/>
      <c r="V35" s="284"/>
      <c r="W35" s="284"/>
      <c r="AA35" s="72"/>
      <c r="AB35" s="72"/>
    </row>
    <row r="36" spans="1:28" ht="15">
      <c r="A36" s="72"/>
      <c r="B36" s="197"/>
      <c r="C36" s="198" t="s">
        <v>14</v>
      </c>
      <c r="D36" s="92"/>
      <c r="E36" s="92"/>
      <c r="F36" s="92"/>
      <c r="G36" s="92"/>
      <c r="H36" s="92"/>
      <c r="I36" s="92"/>
      <c r="J36" s="92"/>
      <c r="K36" s="92"/>
      <c r="L36" s="48"/>
      <c r="M36" s="48"/>
      <c r="N36" s="48"/>
      <c r="O36" s="48"/>
      <c r="P36" s="48"/>
      <c r="Q36" s="48"/>
      <c r="R36" s="48"/>
      <c r="S36" s="280">
        <f>IF(OR(O30="minimumgarantie nog niet behaald",P30="Maximum kWh overschreden"),0,IF(SUM(AA18:AA28,AA15)&lt;&gt;0,SUM(N30)+SUM(AA18:AA28,AA15),SUM(N30)))</f>
        <v>0</v>
      </c>
      <c r="T36" s="282" t="s">
        <v>53</v>
      </c>
      <c r="U36" s="283"/>
      <c r="V36" s="283"/>
      <c r="W36" s="283"/>
      <c r="X36" s="283"/>
      <c r="Y36" s="283"/>
      <c r="Z36" s="283"/>
      <c r="AA36" s="72"/>
      <c r="AB36" s="72"/>
    </row>
    <row r="37" spans="1:28" ht="15">
      <c r="B37" s="199"/>
      <c r="C37" s="198" t="s">
        <v>15</v>
      </c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281"/>
      <c r="T37" s="282"/>
      <c r="U37" s="283"/>
      <c r="V37" s="283"/>
      <c r="W37" s="283"/>
      <c r="X37" s="283"/>
      <c r="Y37" s="283"/>
      <c r="Z37" s="283"/>
      <c r="AA37" s="200"/>
      <c r="AB37" s="200"/>
    </row>
    <row r="38" spans="1:28" ht="15">
      <c r="B38" s="201"/>
      <c r="C38" s="96" t="s">
        <v>13</v>
      </c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200"/>
      <c r="AB38" s="200"/>
    </row>
    <row r="39" spans="1:28" ht="15">
      <c r="B39" s="202"/>
      <c r="C39" s="96" t="s">
        <v>12</v>
      </c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200"/>
      <c r="AB39" s="200"/>
    </row>
    <row r="40" spans="1:28" ht="15">
      <c r="B40" s="203"/>
      <c r="C40" s="96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200"/>
      <c r="AB40" s="200"/>
    </row>
    <row r="41" spans="1:28" ht="15">
      <c r="B41" s="204"/>
      <c r="C41" s="277" t="s">
        <v>165</v>
      </c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200"/>
      <c r="AB41" s="200"/>
    </row>
    <row r="42" spans="1:28" ht="15">
      <c r="B42" s="205"/>
      <c r="C42" s="279"/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200"/>
      <c r="AB42" s="200"/>
    </row>
    <row r="43" spans="1:28" ht="15">
      <c r="B43" s="206"/>
      <c r="C43" s="207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200"/>
      <c r="AB43" s="200"/>
    </row>
    <row r="44" spans="1:28" s="213" customFormat="1">
      <c r="A44" s="186"/>
      <c r="B44" s="209" t="s">
        <v>6</v>
      </c>
      <c r="C44" s="210" t="s">
        <v>126</v>
      </c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211"/>
      <c r="S44" s="212"/>
      <c r="U44" s="186"/>
      <c r="V44" s="186"/>
      <c r="W44" s="186"/>
      <c r="X44" s="186"/>
      <c r="Y44" s="186"/>
      <c r="Z44" s="186"/>
      <c r="AA44" s="214"/>
      <c r="AB44" s="214"/>
    </row>
    <row r="45" spans="1:28" s="213" customFormat="1">
      <c r="A45" s="186"/>
      <c r="B45" s="209">
        <v>2</v>
      </c>
      <c r="C45" s="210" t="s">
        <v>11</v>
      </c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212"/>
      <c r="U45" s="186"/>
      <c r="V45" s="186"/>
      <c r="W45" s="186"/>
      <c r="X45" s="186"/>
      <c r="Y45" s="186"/>
      <c r="Z45" s="186"/>
      <c r="AA45" s="214"/>
      <c r="AB45" s="214"/>
    </row>
    <row r="46" spans="1:28" s="213" customFormat="1">
      <c r="A46" s="186"/>
      <c r="B46" s="209">
        <v>3</v>
      </c>
      <c r="C46" s="210" t="s">
        <v>127</v>
      </c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212"/>
      <c r="U46" s="186"/>
      <c r="V46" s="186"/>
      <c r="W46" s="186"/>
      <c r="X46" s="186"/>
      <c r="Y46" s="186"/>
      <c r="Z46" s="186"/>
      <c r="AA46" s="214"/>
      <c r="AB46" s="214"/>
    </row>
    <row r="47" spans="1:28" s="186" customFormat="1">
      <c r="B47" s="209">
        <v>4</v>
      </c>
      <c r="C47" s="210" t="s">
        <v>19</v>
      </c>
      <c r="AA47" s="214"/>
      <c r="AB47" s="214"/>
    </row>
    <row r="48" spans="1:28" s="186" customFormat="1">
      <c r="B48" s="209">
        <v>5</v>
      </c>
      <c r="C48" s="210" t="s">
        <v>151</v>
      </c>
      <c r="R48" s="211" t="s">
        <v>16</v>
      </c>
      <c r="S48" s="212" t="s">
        <v>86</v>
      </c>
      <c r="AA48" s="214"/>
      <c r="AB48" s="214"/>
    </row>
    <row r="49" spans="2:28" s="186" customFormat="1">
      <c r="B49" s="209">
        <v>6</v>
      </c>
      <c r="C49" s="210" t="s">
        <v>20</v>
      </c>
      <c r="S49" s="212" t="s">
        <v>87</v>
      </c>
      <c r="AA49" s="214"/>
      <c r="AB49" s="214"/>
    </row>
    <row r="50" spans="2:28" s="186" customFormat="1">
      <c r="B50" s="209">
        <v>7</v>
      </c>
      <c r="C50" s="210" t="s">
        <v>21</v>
      </c>
      <c r="AA50" s="214"/>
      <c r="AB50" s="214"/>
    </row>
    <row r="51" spans="2:28" s="186" customFormat="1">
      <c r="B51" s="209" t="s">
        <v>136</v>
      </c>
      <c r="C51" s="210" t="s">
        <v>82</v>
      </c>
      <c r="R51" s="215"/>
      <c r="S51" s="215"/>
      <c r="T51" s="215"/>
      <c r="U51" s="215"/>
      <c r="V51" s="215"/>
      <c r="W51" s="215"/>
      <c r="X51" s="215"/>
      <c r="Y51" s="215"/>
      <c r="Z51" s="215"/>
      <c r="AA51" s="214"/>
      <c r="AB51" s="214"/>
    </row>
    <row r="52" spans="2:28" s="186" customFormat="1">
      <c r="B52" s="209" t="s">
        <v>135</v>
      </c>
      <c r="C52" s="210" t="s">
        <v>139</v>
      </c>
      <c r="R52" s="215"/>
      <c r="S52" s="215"/>
      <c r="T52" s="215"/>
      <c r="U52" s="215"/>
      <c r="V52" s="215"/>
      <c r="W52" s="215"/>
      <c r="X52" s="215"/>
      <c r="Y52" s="215"/>
      <c r="Z52" s="215"/>
      <c r="AA52" s="214"/>
      <c r="AB52" s="214"/>
    </row>
    <row r="53" spans="2:28" s="186" customFormat="1">
      <c r="B53" s="209" t="s">
        <v>160</v>
      </c>
      <c r="C53" s="210" t="s">
        <v>162</v>
      </c>
      <c r="R53" s="215"/>
      <c r="S53" s="215"/>
      <c r="T53" s="215"/>
      <c r="U53" s="215"/>
      <c r="V53" s="215"/>
      <c r="W53" s="215"/>
      <c r="X53" s="215"/>
      <c r="Y53" s="215"/>
      <c r="Z53" s="215"/>
      <c r="AA53" s="214"/>
      <c r="AB53" s="214"/>
    </row>
    <row r="54" spans="2:28" s="186" customFormat="1">
      <c r="B54" s="209">
        <v>9</v>
      </c>
      <c r="C54" s="216" t="s">
        <v>54</v>
      </c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</row>
    <row r="55" spans="2:28" s="186" customFormat="1">
      <c r="B55" s="209">
        <v>10</v>
      </c>
      <c r="C55" s="216" t="s">
        <v>119</v>
      </c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</row>
    <row r="56" spans="2:28" s="186" customFormat="1">
      <c r="B56" s="209">
        <v>11</v>
      </c>
      <c r="C56" s="210" t="s">
        <v>83</v>
      </c>
    </row>
    <row r="57" spans="2:28" s="186" customFormat="1">
      <c r="B57" s="209">
        <v>12</v>
      </c>
      <c r="C57" s="210" t="s">
        <v>84</v>
      </c>
    </row>
    <row r="58" spans="2:28" s="186" customFormat="1">
      <c r="B58" s="209">
        <v>13</v>
      </c>
      <c r="C58" s="210" t="s">
        <v>128</v>
      </c>
    </row>
    <row r="59" spans="2:28" s="186" customFormat="1">
      <c r="B59" s="209">
        <v>14</v>
      </c>
      <c r="C59" s="210" t="s">
        <v>55</v>
      </c>
    </row>
    <row r="60" spans="2:28" s="186" customFormat="1">
      <c r="B60" s="209">
        <v>15</v>
      </c>
      <c r="C60" s="210" t="s">
        <v>85</v>
      </c>
    </row>
    <row r="61" spans="2:28" s="186" customFormat="1">
      <c r="B61" s="209"/>
      <c r="C61" s="210"/>
    </row>
    <row r="62" spans="2:28" s="186" customFormat="1">
      <c r="B62" s="217"/>
      <c r="C62" s="210"/>
    </row>
    <row r="63" spans="2:28" s="48" customFormat="1">
      <c r="B63" s="84"/>
    </row>
    <row r="64" spans="2:28" s="48" customFormat="1">
      <c r="B64" s="84"/>
    </row>
    <row r="65" spans="2:28" s="48" customFormat="1">
      <c r="B65" s="84"/>
    </row>
    <row r="66" spans="2:28" s="48" customFormat="1">
      <c r="B66" s="84"/>
    </row>
    <row r="67" spans="2:28" s="48" customFormat="1">
      <c r="B67" s="84"/>
    </row>
    <row r="68" spans="2:28" s="48" customFormat="1">
      <c r="B68" s="84"/>
    </row>
    <row r="69" spans="2:28" s="48" customFormat="1">
      <c r="B69" s="84"/>
    </row>
    <row r="70" spans="2:28" s="48" customFormat="1">
      <c r="B70" s="84"/>
    </row>
    <row r="71" spans="2:28">
      <c r="B71" s="84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</row>
    <row r="72" spans="2:28">
      <c r="B72" s="84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</row>
    <row r="73" spans="2:28">
      <c r="B73" s="84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</row>
    <row r="74" spans="2:28">
      <c r="B74" s="84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</row>
    <row r="75" spans="2:28">
      <c r="B75" s="8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</row>
    <row r="76" spans="2:28">
      <c r="B76" s="84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</row>
    <row r="77" spans="2:28">
      <c r="B77" s="84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</row>
    <row r="78" spans="2:28">
      <c r="B78" s="84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</row>
    <row r="79" spans="2:28">
      <c r="B79" s="84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</row>
    <row r="80" spans="2:28">
      <c r="B80" s="84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</row>
    <row r="81" spans="2:28">
      <c r="B81" s="84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</row>
    <row r="82" spans="2:28">
      <c r="B82" s="84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</row>
    <row r="83" spans="2:28">
      <c r="B83" s="84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</row>
    <row r="84" spans="2:28">
      <c r="B84" s="84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</row>
    <row r="85" spans="2:28">
      <c r="B85" s="84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</row>
    <row r="86" spans="2:28">
      <c r="B86" s="84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</row>
    <row r="87" spans="2:28">
      <c r="B87" s="84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</row>
    <row r="88" spans="2:28">
      <c r="B88" s="84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</row>
    <row r="89" spans="2:28">
      <c r="B89" s="84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</row>
    <row r="90" spans="2:28">
      <c r="B90" s="84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</row>
    <row r="91" spans="2:28">
      <c r="B91" s="84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</row>
    <row r="92" spans="2:28">
      <c r="B92" s="84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</row>
    <row r="93" spans="2:28">
      <c r="B93" s="84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</row>
    <row r="94" spans="2:28">
      <c r="B94" s="84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</row>
    <row r="95" spans="2:28">
      <c r="B95" s="84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</row>
    <row r="96" spans="2:28">
      <c r="B96" s="84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</row>
    <row r="97" spans="2:28">
      <c r="B97" s="84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</row>
    <row r="98" spans="2:28">
      <c r="B98" s="84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</row>
    <row r="99" spans="2:28">
      <c r="B99" s="84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</row>
    <row r="100" spans="2:28">
      <c r="B100" s="84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</row>
    <row r="101" spans="2:28">
      <c r="B101" s="84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</row>
    <row r="102" spans="2:28">
      <c r="B102" s="84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</row>
    <row r="103" spans="2:28">
      <c r="B103" s="84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</row>
    <row r="104" spans="2:28">
      <c r="B104" s="84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</row>
    <row r="105" spans="2:28">
      <c r="B105" s="84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</row>
    <row r="106" spans="2:28">
      <c r="B106" s="84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</row>
    <row r="107" spans="2:28">
      <c r="B107" s="84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</row>
    <row r="108" spans="2:28">
      <c r="B108" s="84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</row>
    <row r="109" spans="2:28">
      <c r="B109" s="84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</row>
    <row r="110" spans="2:28">
      <c r="B110" s="84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</row>
    <row r="111" spans="2:28">
      <c r="B111" s="84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</row>
    <row r="112" spans="2:28">
      <c r="B112" s="84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</row>
    <row r="113" spans="2:28">
      <c r="B113" s="84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</row>
    <row r="114" spans="2:28">
      <c r="B114" s="84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</row>
    <row r="115" spans="2:28">
      <c r="B115" s="84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</row>
    <row r="116" spans="2:28">
      <c r="B116" s="84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</row>
    <row r="117" spans="2:28">
      <c r="B117" s="84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</row>
    <row r="118" spans="2:28">
      <c r="B118" s="84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</row>
    <row r="119" spans="2:28">
      <c r="B119" s="84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</row>
    <row r="120" spans="2:28">
      <c r="B120" s="84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</row>
    <row r="121" spans="2:28">
      <c r="B121" s="84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</row>
    <row r="122" spans="2:28">
      <c r="B122" s="84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</row>
    <row r="123" spans="2:28">
      <c r="B123" s="84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</row>
    <row r="124" spans="2:28">
      <c r="B124" s="84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</row>
    <row r="125" spans="2:28">
      <c r="B125" s="84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</row>
    <row r="126" spans="2:28">
      <c r="B126" s="84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</row>
    <row r="127" spans="2:28">
      <c r="B127" s="84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</row>
    <row r="128" spans="2:28">
      <c r="B128" s="84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</row>
    <row r="129" spans="2:28">
      <c r="B129" s="84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</row>
    <row r="130" spans="2:28">
      <c r="B130" s="84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</row>
    <row r="131" spans="2:28">
      <c r="B131" s="84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</row>
    <row r="132" spans="2:28">
      <c r="B132" s="84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</row>
    <row r="133" spans="2:28">
      <c r="B133" s="84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</row>
    <row r="134" spans="2:28">
      <c r="B134" s="84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</row>
    <row r="135" spans="2:28">
      <c r="B135" s="84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</row>
    <row r="136" spans="2:28">
      <c r="B136" s="84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</row>
    <row r="137" spans="2:28">
      <c r="B137" s="84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</row>
    <row r="138" spans="2:28">
      <c r="B138" s="84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</row>
    <row r="139" spans="2:28">
      <c r="B139" s="84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</row>
    <row r="140" spans="2:28">
      <c r="B140" s="84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</row>
    <row r="141" spans="2:28">
      <c r="B141" s="84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</row>
    <row r="142" spans="2:28">
      <c r="B142" s="84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</row>
    <row r="143" spans="2:28">
      <c r="B143" s="84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</row>
    <row r="144" spans="2:28">
      <c r="B144" s="84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</row>
    <row r="145" spans="2:28">
      <c r="B145" s="84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</row>
    <row r="146" spans="2:28">
      <c r="B146" s="84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</row>
    <row r="147" spans="2:28">
      <c r="B147" s="84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</row>
    <row r="148" spans="2:28">
      <c r="B148" s="84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</row>
    <row r="149" spans="2:28">
      <c r="B149" s="84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</row>
    <row r="150" spans="2:28">
      <c r="B150" s="84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</row>
    <row r="151" spans="2:28">
      <c r="B151" s="84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</row>
    <row r="152" spans="2:28">
      <c r="B152" s="84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</row>
    <row r="153" spans="2:28">
      <c r="B153" s="84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</row>
    <row r="154" spans="2:28">
      <c r="B154" s="84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</row>
    <row r="155" spans="2:28">
      <c r="B155" s="84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</row>
    <row r="156" spans="2:28">
      <c r="B156" s="84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</row>
    <row r="157" spans="2:28">
      <c r="B157" s="84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</row>
    <row r="158" spans="2:28">
      <c r="B158" s="84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</row>
    <row r="159" spans="2:28">
      <c r="B159" s="84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</row>
    <row r="160" spans="2:28">
      <c r="B160" s="84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</row>
    <row r="161" spans="2:28">
      <c r="B161" s="84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</row>
    <row r="162" spans="2:28">
      <c r="B162" s="84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</row>
    <row r="163" spans="2:28">
      <c r="B163" s="84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</row>
    <row r="164" spans="2:28">
      <c r="B164" s="84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</row>
    <row r="165" spans="2:28">
      <c r="B165" s="84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</row>
    <row r="166" spans="2:28">
      <c r="B166" s="84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</row>
    <row r="167" spans="2:28">
      <c r="B167" s="84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</row>
    <row r="168" spans="2:28">
      <c r="B168" s="84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</row>
    <row r="169" spans="2:28">
      <c r="B169" s="84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</row>
    <row r="170" spans="2:28">
      <c r="B170" s="84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</row>
    <row r="171" spans="2:28">
      <c r="B171" s="84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</row>
    <row r="172" spans="2:28">
      <c r="B172" s="84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</row>
    <row r="173" spans="2:28">
      <c r="B173" s="84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</row>
    <row r="174" spans="2:28">
      <c r="B174" s="84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</row>
    <row r="175" spans="2:28">
      <c r="B175" s="84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</row>
    <row r="176" spans="2:28">
      <c r="B176" s="84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</row>
    <row r="177" spans="2:28">
      <c r="B177" s="84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</row>
    <row r="178" spans="2:28">
      <c r="B178" s="84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</row>
    <row r="179" spans="2:28">
      <c r="B179" s="84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</row>
    <row r="180" spans="2:28">
      <c r="B180" s="84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</row>
    <row r="181" spans="2:28">
      <c r="B181" s="84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</row>
    <row r="182" spans="2:28">
      <c r="B182" s="84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</row>
    <row r="183" spans="2:28">
      <c r="B183" s="84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</row>
    <row r="184" spans="2:28">
      <c r="B184" s="84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</row>
    <row r="185" spans="2:28">
      <c r="B185" s="84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</row>
    <row r="186" spans="2:28">
      <c r="B186" s="84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</row>
    <row r="187" spans="2:28">
      <c r="B187" s="84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</row>
    <row r="188" spans="2:28">
      <c r="B188" s="84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</row>
    <row r="189" spans="2:28">
      <c r="B189" s="84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</row>
    <row r="190" spans="2:28">
      <c r="B190" s="84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</row>
    <row r="191" spans="2:28">
      <c r="B191" s="84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</row>
    <row r="192" spans="2:28">
      <c r="B192" s="84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</row>
    <row r="193" spans="2:28">
      <c r="B193" s="84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</row>
    <row r="194" spans="2:28">
      <c r="B194" s="84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</row>
    <row r="195" spans="2:28">
      <c r="B195" s="84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</row>
    <row r="196" spans="2:28">
      <c r="B196" s="84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</row>
    <row r="197" spans="2:28">
      <c r="B197" s="84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</row>
    <row r="198" spans="2:28">
      <c r="B198" s="84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</row>
    <row r="199" spans="2:28">
      <c r="B199" s="84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</row>
    <row r="200" spans="2:28">
      <c r="B200" s="84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</row>
    <row r="201" spans="2:28">
      <c r="B201" s="84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</row>
    <row r="202" spans="2:28">
      <c r="B202" s="84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</row>
    <row r="203" spans="2:28">
      <c r="B203" s="84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</row>
    <row r="204" spans="2:28">
      <c r="B204" s="84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</row>
    <row r="205" spans="2:28">
      <c r="B205" s="84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</row>
    <row r="206" spans="2:28">
      <c r="B206" s="84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</row>
    <row r="207" spans="2:28">
      <c r="B207" s="84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</row>
    <row r="208" spans="2:28">
      <c r="B208" s="84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</row>
    <row r="209" spans="2:28">
      <c r="B209" s="84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</row>
    <row r="210" spans="2:28">
      <c r="B210" s="84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</row>
    <row r="211" spans="2:28">
      <c r="B211" s="84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</row>
    <row r="212" spans="2:28">
      <c r="B212" s="84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</row>
    <row r="213" spans="2:28">
      <c r="B213" s="84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</row>
    <row r="214" spans="2:28">
      <c r="B214" s="84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</row>
    <row r="215" spans="2:28">
      <c r="B215" s="84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</row>
    <row r="216" spans="2:28">
      <c r="B216" s="84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</row>
    <row r="217" spans="2:28">
      <c r="B217" s="84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</row>
    <row r="218" spans="2:28">
      <c r="B218" s="84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</row>
    <row r="219" spans="2:28">
      <c r="B219" s="84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</row>
    <row r="220" spans="2:28">
      <c r="B220" s="84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</row>
    <row r="221" spans="2:28">
      <c r="B221" s="84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</row>
    <row r="222" spans="2:28">
      <c r="B222" s="84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</row>
    <row r="223" spans="2:28">
      <c r="B223" s="84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</row>
    <row r="224" spans="2:28">
      <c r="B224" s="84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</row>
    <row r="225" spans="2:28">
      <c r="B225" s="84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</row>
    <row r="226" spans="2:28">
      <c r="B226" s="84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</row>
    <row r="227" spans="2:28">
      <c r="B227" s="84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</row>
    <row r="228" spans="2:28">
      <c r="B228" s="84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</row>
    <row r="229" spans="2:28">
      <c r="B229" s="84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</row>
    <row r="230" spans="2:28">
      <c r="B230" s="84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</row>
    <row r="231" spans="2:28">
      <c r="B231" s="84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</row>
    <row r="232" spans="2:28">
      <c r="B232" s="84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</row>
    <row r="233" spans="2:28">
      <c r="B233" s="84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</row>
    <row r="234" spans="2:28">
      <c r="B234" s="84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</row>
    <row r="235" spans="2:28">
      <c r="B235" s="84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</row>
    <row r="236" spans="2:28">
      <c r="B236" s="84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</row>
    <row r="237" spans="2:28">
      <c r="B237" s="84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</row>
    <row r="238" spans="2:28">
      <c r="B238" s="84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</row>
    <row r="239" spans="2:28">
      <c r="B239" s="84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</row>
    <row r="240" spans="2:28">
      <c r="B240" s="84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</row>
    <row r="241" spans="2:28">
      <c r="B241" s="84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</row>
    <row r="242" spans="2:28">
      <c r="B242" s="84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</row>
    <row r="243" spans="2:28">
      <c r="B243" s="84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</row>
    <row r="244" spans="2:28">
      <c r="B244" s="84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</row>
    <row r="245" spans="2:28">
      <c r="B245" s="84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</row>
    <row r="246" spans="2:28">
      <c r="B246" s="84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</row>
    <row r="247" spans="2:28">
      <c r="B247" s="84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</row>
    <row r="248" spans="2:28">
      <c r="B248" s="84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</row>
    <row r="249" spans="2:28">
      <c r="B249" s="84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</row>
    <row r="250" spans="2:28">
      <c r="B250" s="84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</row>
    <row r="251" spans="2:28">
      <c r="B251" s="84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</row>
    <row r="252" spans="2:28">
      <c r="B252" s="84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</row>
    <row r="253" spans="2:28">
      <c r="B253" s="84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</row>
    <row r="254" spans="2:28">
      <c r="B254" s="84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</row>
    <row r="255" spans="2:28">
      <c r="B255" s="84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</row>
    <row r="256" spans="2:28">
      <c r="B256" s="84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</row>
    <row r="257" spans="2:28">
      <c r="B257" s="84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</row>
    <row r="258" spans="2:28">
      <c r="B258" s="84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</row>
    <row r="259" spans="2:28">
      <c r="B259" s="84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</row>
    <row r="260" spans="2:28">
      <c r="B260" s="84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</row>
    <row r="261" spans="2:28">
      <c r="B261" s="84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</row>
    <row r="262" spans="2:28">
      <c r="B262" s="84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</row>
    <row r="263" spans="2:28">
      <c r="B263" s="84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</row>
    <row r="264" spans="2:28">
      <c r="B264" s="84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</row>
    <row r="265" spans="2:28">
      <c r="B265" s="84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</row>
    <row r="266" spans="2:28">
      <c r="B266" s="84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</row>
    <row r="267" spans="2:28">
      <c r="B267" s="84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</row>
    <row r="268" spans="2:28">
      <c r="B268" s="84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</row>
    <row r="269" spans="2:28">
      <c r="B269" s="84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</row>
    <row r="270" spans="2:28">
      <c r="B270" s="84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</row>
    <row r="271" spans="2:28">
      <c r="B271" s="84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</row>
    <row r="272" spans="2:28">
      <c r="B272" s="84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</row>
    <row r="273" spans="2:28">
      <c r="B273" s="84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</row>
    <row r="274" spans="2:28">
      <c r="B274" s="84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</row>
    <row r="275" spans="2:28">
      <c r="B275" s="84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</row>
    <row r="276" spans="2:28">
      <c r="B276" s="84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</row>
    <row r="277" spans="2:28">
      <c r="B277" s="84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</row>
    <row r="278" spans="2:28">
      <c r="B278" s="84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</row>
    <row r="279" spans="2:28">
      <c r="B279" s="84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</row>
    <row r="280" spans="2:28">
      <c r="B280" s="84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</row>
    <row r="281" spans="2:28">
      <c r="B281" s="84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</row>
    <row r="282" spans="2:28">
      <c r="B282" s="84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</row>
    <row r="283" spans="2:28">
      <c r="B283" s="84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</row>
    <row r="284" spans="2:28">
      <c r="B284" s="84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</row>
    <row r="285" spans="2:28">
      <c r="B285" s="84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</row>
    <row r="286" spans="2:28">
      <c r="B286" s="84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</row>
    <row r="287" spans="2:28">
      <c r="B287" s="84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</row>
    <row r="288" spans="2:28">
      <c r="B288" s="84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</row>
    <row r="289" spans="2:28">
      <c r="B289" s="84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</row>
    <row r="290" spans="2:28">
      <c r="B290" s="84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</row>
    <row r="291" spans="2:28">
      <c r="B291" s="84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</row>
    <row r="292" spans="2:28">
      <c r="B292" s="84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</row>
    <row r="293" spans="2:28">
      <c r="B293" s="84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</row>
    <row r="294" spans="2:28">
      <c r="B294" s="84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</row>
    <row r="295" spans="2:28">
      <c r="B295" s="84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</row>
    <row r="296" spans="2:28">
      <c r="B296" s="84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</row>
    <row r="297" spans="2:28">
      <c r="B297" s="84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</row>
    <row r="298" spans="2:28">
      <c r="B298" s="84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</row>
    <row r="299" spans="2:28">
      <c r="B299" s="84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</row>
    <row r="300" spans="2:28">
      <c r="B300" s="84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</row>
    <row r="301" spans="2:28">
      <c r="B301" s="84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</row>
    <row r="302" spans="2:28">
      <c r="B302" s="84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</row>
    <row r="303" spans="2:28">
      <c r="B303" s="84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</row>
    <row r="304" spans="2:28">
      <c r="B304" s="84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</row>
    <row r="305" spans="2:28">
      <c r="B305" s="84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</row>
    <row r="306" spans="2:28">
      <c r="B306" s="84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</row>
    <row r="307" spans="2:28">
      <c r="B307" s="84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</row>
    <row r="308" spans="2:28">
      <c r="B308" s="84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</row>
    <row r="309" spans="2:28">
      <c r="B309" s="84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</row>
    <row r="310" spans="2:28">
      <c r="B310" s="84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</row>
    <row r="311" spans="2:28">
      <c r="B311" s="84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</row>
    <row r="312" spans="2:28">
      <c r="B312" s="84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</row>
    <row r="313" spans="2:28">
      <c r="B313" s="84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</row>
    <row r="314" spans="2:28">
      <c r="B314" s="84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</row>
    <row r="315" spans="2:28">
      <c r="B315" s="84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</row>
    <row r="316" spans="2:28">
      <c r="B316" s="84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</row>
    <row r="317" spans="2:28">
      <c r="B317" s="84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</row>
    <row r="318" spans="2:28">
      <c r="B318" s="84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</row>
    <row r="319" spans="2:28">
      <c r="B319" s="84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</row>
    <row r="320" spans="2:28">
      <c r="B320" s="84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</row>
    <row r="321" spans="2:28">
      <c r="B321" s="84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</row>
    <row r="322" spans="2:28">
      <c r="B322" s="84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</row>
    <row r="323" spans="2:28">
      <c r="B323" s="84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</row>
    <row r="324" spans="2:28">
      <c r="B324" s="84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</row>
    <row r="325" spans="2:28">
      <c r="B325" s="84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</row>
    <row r="326" spans="2:28">
      <c r="B326" s="84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</row>
    <row r="327" spans="2:28">
      <c r="B327" s="84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</row>
    <row r="328" spans="2:28">
      <c r="B328" s="84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</row>
    <row r="329" spans="2:28">
      <c r="B329" s="84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</row>
    <row r="330" spans="2:28">
      <c r="B330" s="84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</row>
    <row r="331" spans="2:28">
      <c r="B331" s="84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</row>
    <row r="332" spans="2:28">
      <c r="B332" s="84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</row>
    <row r="333" spans="2:28">
      <c r="B333" s="84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</row>
    <row r="334" spans="2:28">
      <c r="B334" s="84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</row>
    <row r="335" spans="2:28">
      <c r="B335" s="84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</row>
    <row r="336" spans="2:28">
      <c r="B336" s="84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</row>
    <row r="337" spans="2:28">
      <c r="B337" s="84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</row>
    <row r="338" spans="2:28">
      <c r="B338" s="84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</row>
    <row r="339" spans="2:28">
      <c r="B339" s="84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</row>
    <row r="340" spans="2:28">
      <c r="B340" s="84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</row>
    <row r="341" spans="2:28">
      <c r="B341" s="84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</row>
    <row r="342" spans="2:28">
      <c r="B342" s="84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</row>
    <row r="343" spans="2:28">
      <c r="B343" s="84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</row>
    <row r="344" spans="2:28">
      <c r="B344" s="84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</row>
    <row r="345" spans="2:28">
      <c r="B345" s="84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</row>
    <row r="346" spans="2:28">
      <c r="B346" s="84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</row>
    <row r="347" spans="2:28">
      <c r="B347" s="84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</row>
    <row r="348" spans="2:28">
      <c r="B348" s="84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</row>
    <row r="349" spans="2:28">
      <c r="B349" s="84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</row>
    <row r="350" spans="2:28">
      <c r="B350" s="84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</row>
    <row r="351" spans="2:28">
      <c r="B351" s="84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</row>
    <row r="352" spans="2:28">
      <c r="B352" s="84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</row>
    <row r="353" spans="2:28">
      <c r="B353" s="84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</row>
    <row r="354" spans="2:28">
      <c r="B354" s="84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</row>
    <row r="355" spans="2:28">
      <c r="B355" s="84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</row>
    <row r="356" spans="2:28">
      <c r="B356" s="84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</row>
    <row r="357" spans="2:28">
      <c r="B357" s="84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</row>
    <row r="358" spans="2:28">
      <c r="B358" s="84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</row>
    <row r="359" spans="2:28">
      <c r="B359" s="84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</row>
    <row r="360" spans="2:28">
      <c r="B360" s="84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</row>
    <row r="361" spans="2:28">
      <c r="B361" s="84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</row>
    <row r="362" spans="2:28">
      <c r="B362" s="84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</row>
    <row r="363" spans="2:28">
      <c r="B363" s="84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</row>
    <row r="364" spans="2:28">
      <c r="B364" s="84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</row>
    <row r="365" spans="2:28">
      <c r="B365" s="84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</row>
    <row r="366" spans="2:28">
      <c r="B366" s="84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</row>
    <row r="367" spans="2:28">
      <c r="B367" s="84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</row>
    <row r="368" spans="2:28">
      <c r="B368" s="84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</row>
    <row r="369" spans="2:28">
      <c r="B369" s="84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</row>
    <row r="370" spans="2:28">
      <c r="B370" s="84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</row>
    <row r="371" spans="2:28">
      <c r="B371" s="84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</row>
    <row r="372" spans="2:28">
      <c r="B372" s="84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</row>
    <row r="373" spans="2:28">
      <c r="B373" s="84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</row>
    <row r="374" spans="2:28">
      <c r="B374" s="84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</row>
    <row r="375" spans="2:28">
      <c r="B375" s="84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</row>
    <row r="376" spans="2:28">
      <c r="B376" s="84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</row>
    <row r="377" spans="2:28">
      <c r="B377" s="84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</row>
    <row r="378" spans="2:28">
      <c r="B378" s="84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</row>
    <row r="379" spans="2:28">
      <c r="B379" s="84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</row>
    <row r="380" spans="2:28">
      <c r="B380" s="84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</row>
    <row r="381" spans="2:28">
      <c r="B381" s="84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</row>
    <row r="382" spans="2:28">
      <c r="B382" s="84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</row>
    <row r="383" spans="2:28">
      <c r="B383" s="84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</row>
    <row r="384" spans="2:28">
      <c r="B384" s="84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</row>
    <row r="385" spans="2:28">
      <c r="B385" s="84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</row>
    <row r="386" spans="2:28">
      <c r="B386" s="84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</row>
    <row r="387" spans="2:28">
      <c r="B387" s="84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</row>
    <row r="388" spans="2:28">
      <c r="B388" s="84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</row>
    <row r="389" spans="2:28">
      <c r="B389" s="84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</row>
    <row r="390" spans="2:28">
      <c r="B390" s="84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</row>
    <row r="391" spans="2:28">
      <c r="B391" s="84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</row>
    <row r="392" spans="2:28">
      <c r="B392" s="84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</row>
    <row r="393" spans="2:28">
      <c r="B393" s="84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</row>
    <row r="394" spans="2:28">
      <c r="B394" s="84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</row>
    <row r="395" spans="2:28">
      <c r="B395" s="84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</row>
    <row r="396" spans="2:28">
      <c r="B396" s="84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</row>
    <row r="397" spans="2:28">
      <c r="B397" s="84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</row>
    <row r="398" spans="2:28">
      <c r="B398" s="84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</row>
    <row r="399" spans="2:28">
      <c r="B399" s="84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</row>
    <row r="400" spans="2:28"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</row>
    <row r="401" spans="14:28"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</row>
    <row r="402" spans="14:28"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</row>
    <row r="403" spans="14:28"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</row>
    <row r="404" spans="14:28"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</row>
    <row r="405" spans="14:28"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</row>
    <row r="406" spans="14:28"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</row>
    <row r="407" spans="14:28"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</row>
    <row r="408" spans="14:28"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</row>
    <row r="409" spans="14:28"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</row>
    <row r="410" spans="14:28"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</row>
    <row r="411" spans="14:28"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</row>
    <row r="412" spans="14:28"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</row>
    <row r="413" spans="14:28"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</row>
    <row r="414" spans="14:28"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</row>
    <row r="415" spans="14:28"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</row>
    <row r="416" spans="14:28"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</row>
    <row r="417" spans="14:28"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</row>
    <row r="418" spans="14:28"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</row>
    <row r="419" spans="14:28"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</row>
    <row r="420" spans="14:28"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</row>
    <row r="421" spans="14:28"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</row>
    <row r="422" spans="14:28"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</row>
    <row r="423" spans="14:28"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</row>
    <row r="424" spans="14:28"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</row>
    <row r="425" spans="14:28"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</row>
    <row r="426" spans="14:28"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</row>
    <row r="427" spans="14:28"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</row>
    <row r="428" spans="14:28"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</row>
    <row r="429" spans="14:28"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</row>
    <row r="430" spans="14:28"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</row>
    <row r="431" spans="14:28"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</row>
    <row r="432" spans="14:28"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</row>
    <row r="433" spans="14:28"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</row>
    <row r="434" spans="14:28"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</row>
    <row r="435" spans="14:28"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</row>
    <row r="436" spans="14:28"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</row>
    <row r="437" spans="14:28"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</row>
    <row r="438" spans="14:28"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</row>
    <row r="439" spans="14:28"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</row>
    <row r="440" spans="14:28"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</row>
    <row r="441" spans="14:28"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</row>
    <row r="442" spans="14:28"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</row>
    <row r="443" spans="14:28"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</row>
    <row r="444" spans="14:28"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</row>
    <row r="445" spans="14:28"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</row>
    <row r="446" spans="14:28"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</row>
    <row r="447" spans="14:28"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</row>
    <row r="448" spans="14:28"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</row>
    <row r="449" spans="14:28"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</row>
    <row r="450" spans="14:28"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</row>
    <row r="451" spans="14:28"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</row>
    <row r="452" spans="14:28"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</row>
    <row r="453" spans="14:28"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</row>
    <row r="454" spans="14:28"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</row>
    <row r="455" spans="14:28"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</row>
    <row r="456" spans="14:28"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</row>
    <row r="457" spans="14:28"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</row>
    <row r="458" spans="14:28"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</row>
    <row r="459" spans="14:28"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</row>
    <row r="460" spans="14:28"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</row>
    <row r="461" spans="14:28"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</row>
    <row r="462" spans="14:28"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</row>
    <row r="463" spans="14:28"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</row>
    <row r="464" spans="14:28"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</row>
    <row r="465" spans="14:28"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</row>
    <row r="466" spans="14:28"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</row>
    <row r="467" spans="14:28"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</row>
    <row r="468" spans="14:28"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</row>
    <row r="469" spans="14:28"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</row>
    <row r="470" spans="14:28"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</row>
    <row r="471" spans="14:28"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</row>
    <row r="472" spans="14:28"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</row>
    <row r="473" spans="14:28"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</row>
    <row r="474" spans="14:28"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</row>
    <row r="475" spans="14:28"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</row>
    <row r="476" spans="14:28"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</row>
    <row r="477" spans="14:28"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</row>
    <row r="478" spans="14:28"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</row>
    <row r="479" spans="14:28"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</row>
    <row r="480" spans="14:28"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</row>
    <row r="481" spans="14:28"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</row>
    <row r="482" spans="14:28"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</row>
    <row r="483" spans="14:28"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</row>
    <row r="484" spans="14:28"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</row>
    <row r="485" spans="14:28"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</row>
    <row r="486" spans="14:28"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</row>
    <row r="487" spans="14:28"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</row>
    <row r="488" spans="14:28"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</row>
    <row r="489" spans="14:28"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</row>
    <row r="490" spans="14:28"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</row>
    <row r="491" spans="14:28"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</row>
    <row r="492" spans="14:28"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</row>
    <row r="493" spans="14:28"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</row>
    <row r="494" spans="14:28"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</row>
    <row r="495" spans="14:28"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</row>
    <row r="496" spans="14:28"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</row>
    <row r="497" spans="14:28"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</row>
    <row r="498" spans="14:28"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</row>
    <row r="499" spans="14:28"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</row>
    <row r="500" spans="14:28"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</row>
    <row r="501" spans="14:28"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</row>
    <row r="502" spans="14:28"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</row>
    <row r="503" spans="14:28"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</row>
    <row r="504" spans="14:28"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</row>
    <row r="505" spans="14:28"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</row>
    <row r="506" spans="14:28"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</row>
    <row r="507" spans="14:28"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</row>
    <row r="508" spans="14:28"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</row>
    <row r="509" spans="14:28"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</row>
    <row r="510" spans="14:28"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</row>
    <row r="511" spans="14:28"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</row>
    <row r="512" spans="14:28"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</row>
    <row r="513" spans="14:28"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</row>
    <row r="514" spans="14:28"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</row>
    <row r="515" spans="14:28"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</row>
    <row r="516" spans="14:28"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</row>
    <row r="517" spans="14:28"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</row>
    <row r="518" spans="14:28"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</row>
    <row r="519" spans="14:28"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</row>
    <row r="520" spans="14:28"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</row>
    <row r="521" spans="14:28"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</row>
    <row r="522" spans="14:28"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</row>
    <row r="523" spans="14:28"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</row>
    <row r="524" spans="14:28"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</row>
    <row r="525" spans="14:28"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</row>
    <row r="526" spans="14:28"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</row>
    <row r="527" spans="14:28"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</row>
    <row r="528" spans="14:28"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</row>
    <row r="529" spans="14:28"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</row>
    <row r="530" spans="14:28"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</row>
    <row r="531" spans="14:28"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</row>
    <row r="532" spans="14:28"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</row>
    <row r="533" spans="14:28"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</row>
    <row r="534" spans="14:28"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</row>
    <row r="535" spans="14:28"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</row>
    <row r="536" spans="14:28"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</row>
    <row r="537" spans="14:28"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</row>
    <row r="538" spans="14:28"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</row>
    <row r="539" spans="14:28"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</row>
    <row r="540" spans="14:28"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</row>
    <row r="541" spans="14:28"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</row>
    <row r="542" spans="14:28"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</row>
    <row r="543" spans="14:28"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</row>
    <row r="544" spans="14:28"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</row>
    <row r="545" spans="14:28"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</row>
    <row r="546" spans="14:28"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</row>
    <row r="547" spans="14:28"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</row>
    <row r="548" spans="14:28"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</row>
    <row r="549" spans="14:28"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</row>
    <row r="550" spans="14:28"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</row>
    <row r="551" spans="14:28"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</row>
    <row r="552" spans="14:28"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</row>
    <row r="553" spans="14:28"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</row>
    <row r="554" spans="14:28"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</row>
    <row r="555" spans="14:28"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</row>
    <row r="556" spans="14:28"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</row>
    <row r="557" spans="14:28"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</row>
    <row r="558" spans="14:28"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</row>
    <row r="559" spans="14:28"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</row>
    <row r="560" spans="14:28"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</row>
    <row r="561" spans="14:28"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</row>
    <row r="562" spans="14:28"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</row>
    <row r="563" spans="14:28"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</row>
    <row r="564" spans="14:28"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</row>
    <row r="565" spans="14:28"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</row>
    <row r="566" spans="14:28"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</row>
    <row r="567" spans="14:28"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</row>
    <row r="568" spans="14:28"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</row>
    <row r="569" spans="14:28"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</row>
    <row r="570" spans="14:28"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</row>
    <row r="571" spans="14:28"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</row>
    <row r="572" spans="14:28"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</row>
    <row r="573" spans="14:28"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</row>
    <row r="574" spans="14:28"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</row>
    <row r="575" spans="14:28"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</row>
    <row r="576" spans="14:28"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</row>
    <row r="577" spans="14:28"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</row>
    <row r="578" spans="14:28"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</row>
    <row r="579" spans="14:28"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</row>
    <row r="580" spans="14:28"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</row>
    <row r="581" spans="14:28"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</row>
    <row r="582" spans="14:28"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</row>
    <row r="583" spans="14:28"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</row>
    <row r="584" spans="14:28"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</row>
    <row r="585" spans="14:28"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</row>
    <row r="586" spans="14:28"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</row>
    <row r="587" spans="14:28"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</row>
    <row r="588" spans="14:28"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</row>
    <row r="589" spans="14:28"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</row>
    <row r="590" spans="14:28"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</row>
    <row r="591" spans="14:28"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</row>
    <row r="592" spans="14:28"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</row>
    <row r="593" spans="14:28"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</row>
    <row r="594" spans="14:28"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</row>
    <row r="595" spans="14:28"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</row>
    <row r="596" spans="14:28"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</row>
    <row r="597" spans="14:28"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</row>
    <row r="598" spans="14:28"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</row>
    <row r="599" spans="14:28"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</row>
    <row r="600" spans="14:28"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</row>
    <row r="601" spans="14:28"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</row>
    <row r="602" spans="14:28"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</row>
    <row r="603" spans="14:28"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</row>
    <row r="604" spans="14:28"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</row>
    <row r="605" spans="14:28"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</row>
    <row r="606" spans="14:28"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</row>
    <row r="607" spans="14:28"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</row>
    <row r="608" spans="14:28"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</row>
    <row r="609" spans="14:28"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</row>
    <row r="610" spans="14:28"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</row>
    <row r="611" spans="14:28"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</row>
    <row r="612" spans="14:28"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</row>
    <row r="613" spans="14:28"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</row>
    <row r="614" spans="14:28"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</row>
    <row r="615" spans="14:28"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</row>
    <row r="616" spans="14:28"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</row>
    <row r="617" spans="14:28"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</row>
    <row r="618" spans="14:28"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</row>
    <row r="619" spans="14:28"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</row>
    <row r="620" spans="14:28"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</row>
    <row r="621" spans="14:28"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</row>
    <row r="622" spans="14:28"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</row>
    <row r="623" spans="14:28"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</row>
    <row r="624" spans="14:28"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</row>
    <row r="625" spans="14:28"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</row>
    <row r="626" spans="14:28"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</row>
    <row r="627" spans="14:28"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</row>
    <row r="628" spans="14:28"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</row>
    <row r="629" spans="14:28"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</row>
    <row r="630" spans="14:28"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</row>
    <row r="631" spans="14:28"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</row>
    <row r="632" spans="14:28"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</row>
    <row r="633" spans="14:28"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</row>
    <row r="634" spans="14:28"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</row>
    <row r="635" spans="14:28"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</row>
    <row r="636" spans="14:28"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</row>
    <row r="637" spans="14:28"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</row>
    <row r="638" spans="14:28"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</row>
    <row r="639" spans="14:28"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</row>
    <row r="640" spans="14:28"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</row>
    <row r="641" spans="14:28"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</row>
    <row r="642" spans="14:28"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</row>
    <row r="643" spans="14:28"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</row>
    <row r="644" spans="14:28"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</row>
    <row r="645" spans="14:28"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</row>
    <row r="646" spans="14:28"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</row>
    <row r="647" spans="14:28"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</row>
    <row r="648" spans="14:28"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</row>
    <row r="649" spans="14:28"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</row>
    <row r="650" spans="14:28"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</row>
    <row r="651" spans="14:28"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</row>
    <row r="652" spans="14:28"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</row>
  </sheetData>
  <sheetProtection password="CC34" sheet="1" objects="1" scenarios="1" formatCells="0" formatColumns="0" formatRows="0" insertColumns="0" insertRows="0" insertHyperlinks="0" deleteColumns="0" deleteRows="0"/>
  <mergeCells count="23">
    <mergeCell ref="C41:P42"/>
    <mergeCell ref="S36:S37"/>
    <mergeCell ref="T36:Z37"/>
    <mergeCell ref="T35:W35"/>
    <mergeCell ref="D18:M18"/>
    <mergeCell ref="T34:W34"/>
    <mergeCell ref="R9:R30"/>
    <mergeCell ref="U9:U30"/>
    <mergeCell ref="V9:AA9"/>
    <mergeCell ref="T33:W33"/>
    <mergeCell ref="I30:K30"/>
    <mergeCell ref="W30:X30"/>
    <mergeCell ref="O16:O17"/>
    <mergeCell ref="D25:M25"/>
    <mergeCell ref="O23:O24"/>
    <mergeCell ref="P23:P24"/>
    <mergeCell ref="P11:P13"/>
    <mergeCell ref="P16:P17"/>
    <mergeCell ref="C5:I5"/>
    <mergeCell ref="D15:M15"/>
    <mergeCell ref="O11:O13"/>
    <mergeCell ref="B9:C9"/>
    <mergeCell ref="D9:O9"/>
  </mergeCells>
  <conditionalFormatting sqref="T16 T18 T20:T22">
    <cfRule type="cellIs" dxfId="135" priority="218" operator="greaterThan">
      <formula>"T4"</formula>
    </cfRule>
  </conditionalFormatting>
  <conditionalFormatting sqref="T16 T18 T20:T22">
    <cfRule type="cellIs" dxfId="134" priority="217" operator="greaterThan">
      <formula>"T4"</formula>
    </cfRule>
  </conditionalFormatting>
  <conditionalFormatting sqref="T16 T18">
    <cfRule type="cellIs" dxfId="133" priority="216" operator="greaterThan">
      <formula>"T5"</formula>
    </cfRule>
  </conditionalFormatting>
  <conditionalFormatting sqref="T20:T21">
    <cfRule type="cellIs" dxfId="132" priority="215" operator="greaterThan">
      <formula>"T6"</formula>
    </cfRule>
  </conditionalFormatting>
  <conditionalFormatting sqref="T22">
    <cfRule type="cellIs" dxfId="131" priority="214" operator="greaterThan">
      <formula>"T7"</formula>
    </cfRule>
  </conditionalFormatting>
  <conditionalFormatting sqref="T22">
    <cfRule type="cellIs" dxfId="130" priority="208" operator="greaterThan">
      <formula>"T6"</formula>
    </cfRule>
  </conditionalFormatting>
  <conditionalFormatting sqref="O30">
    <cfRule type="cellIs" dxfId="129" priority="204" operator="equal">
      <formula>"Minimumgarantie nog niet behaald"</formula>
    </cfRule>
    <cfRule type="cellIs" dxfId="128" priority="205" operator="equal">
      <formula>"Minimumgarantie behaald"</formula>
    </cfRule>
  </conditionalFormatting>
  <conditionalFormatting sqref="T12">
    <cfRule type="cellIs" dxfId="127" priority="194" operator="greaterThan">
      <formula>"T4"</formula>
    </cfRule>
  </conditionalFormatting>
  <conditionalFormatting sqref="T12">
    <cfRule type="cellIs" dxfId="126" priority="193" operator="greaterThan">
      <formula>"T4"</formula>
    </cfRule>
  </conditionalFormatting>
  <conditionalFormatting sqref="T12">
    <cfRule type="cellIs" dxfId="125" priority="192" operator="greaterThan">
      <formula>"T5"</formula>
    </cfRule>
  </conditionalFormatting>
  <conditionalFormatting sqref="T13">
    <cfRule type="cellIs" dxfId="124" priority="188" operator="greaterThan">
      <formula>"T4"</formula>
    </cfRule>
  </conditionalFormatting>
  <conditionalFormatting sqref="T13">
    <cfRule type="cellIs" dxfId="123" priority="187" operator="greaterThan">
      <formula>"T4"</formula>
    </cfRule>
  </conditionalFormatting>
  <conditionalFormatting sqref="T13">
    <cfRule type="cellIs" dxfId="122" priority="186" operator="greaterThan">
      <formula>"T5"</formula>
    </cfRule>
  </conditionalFormatting>
  <conditionalFormatting sqref="T15">
    <cfRule type="cellIs" dxfId="121" priority="182" operator="greaterThan">
      <formula>"T4"</formula>
    </cfRule>
  </conditionalFormatting>
  <conditionalFormatting sqref="T15">
    <cfRule type="cellIs" dxfId="120" priority="181" operator="greaterThan">
      <formula>"T4"</formula>
    </cfRule>
  </conditionalFormatting>
  <conditionalFormatting sqref="T15">
    <cfRule type="cellIs" dxfId="119" priority="180" operator="greaterThan">
      <formula>"T5"</formula>
    </cfRule>
  </conditionalFormatting>
  <conditionalFormatting sqref="T14">
    <cfRule type="cellIs" dxfId="118" priority="178" operator="greaterThan">
      <formula>"T4"</formula>
    </cfRule>
  </conditionalFormatting>
  <conditionalFormatting sqref="T14">
    <cfRule type="cellIs" dxfId="117" priority="177" operator="greaterThan">
      <formula>"T4"</formula>
    </cfRule>
  </conditionalFormatting>
  <conditionalFormatting sqref="T14">
    <cfRule type="cellIs" dxfId="116" priority="176" operator="greaterThan">
      <formula>"T5"</formula>
    </cfRule>
  </conditionalFormatting>
  <conditionalFormatting sqref="W30">
    <cfRule type="cellIs" dxfId="115" priority="172" operator="equal">
      <formula>"LET OP: degradatie mag max. 0,7% per jaar zijn"</formula>
    </cfRule>
  </conditionalFormatting>
  <conditionalFormatting sqref="I30:J30">
    <cfRule type="cellIs" dxfId="114" priority="170" operator="equal">
      <formula>"LET OP: degradatie mag max. 0,7% per jaar zijn"</formula>
    </cfRule>
  </conditionalFormatting>
  <conditionalFormatting sqref="T19">
    <cfRule type="cellIs" dxfId="113" priority="166" operator="greaterThan">
      <formula>"T4"</formula>
    </cfRule>
  </conditionalFormatting>
  <conditionalFormatting sqref="T19">
    <cfRule type="cellIs" dxfId="112" priority="165" operator="greaterThan">
      <formula>"T4"</formula>
    </cfRule>
  </conditionalFormatting>
  <conditionalFormatting sqref="T19">
    <cfRule type="cellIs" dxfId="111" priority="164" operator="greaterThan">
      <formula>"T5"</formula>
    </cfRule>
  </conditionalFormatting>
  <conditionalFormatting sqref="T17">
    <cfRule type="cellIs" dxfId="110" priority="156" operator="greaterThan">
      <formula>"T4"</formula>
    </cfRule>
  </conditionalFormatting>
  <conditionalFormatting sqref="T17">
    <cfRule type="cellIs" dxfId="109" priority="155" operator="greaterThan">
      <formula>"T4"</formula>
    </cfRule>
  </conditionalFormatting>
  <conditionalFormatting sqref="T17">
    <cfRule type="cellIs" dxfId="108" priority="154" operator="greaterThan">
      <formula>"T5"</formula>
    </cfRule>
  </conditionalFormatting>
  <conditionalFormatting sqref="S18 S20:S22">
    <cfRule type="cellIs" dxfId="107" priority="127" operator="greaterThan">
      <formula>"T4"</formula>
    </cfRule>
  </conditionalFormatting>
  <conditionalFormatting sqref="S18 S20:S22">
    <cfRule type="cellIs" dxfId="106" priority="126" operator="greaterThan">
      <formula>"T4"</formula>
    </cfRule>
  </conditionalFormatting>
  <conditionalFormatting sqref="S18">
    <cfRule type="cellIs" dxfId="105" priority="125" operator="greaterThan">
      <formula>"T5"</formula>
    </cfRule>
  </conditionalFormatting>
  <conditionalFormatting sqref="S20:S21">
    <cfRule type="cellIs" dxfId="104" priority="124" operator="greaterThan">
      <formula>"T6"</formula>
    </cfRule>
  </conditionalFormatting>
  <conditionalFormatting sqref="S22">
    <cfRule type="cellIs" dxfId="103" priority="123" operator="greaterThan">
      <formula>"T7"</formula>
    </cfRule>
  </conditionalFormatting>
  <conditionalFormatting sqref="S22">
    <cfRule type="cellIs" dxfId="102" priority="121" operator="greaterThan">
      <formula>"T6"</formula>
    </cfRule>
  </conditionalFormatting>
  <conditionalFormatting sqref="S19">
    <cfRule type="cellIs" dxfId="101" priority="119" operator="greaterThan">
      <formula>"T4"</formula>
    </cfRule>
  </conditionalFormatting>
  <conditionalFormatting sqref="S19">
    <cfRule type="cellIs" dxfId="100" priority="118" operator="greaterThan">
      <formula>"T4"</formula>
    </cfRule>
  </conditionalFormatting>
  <conditionalFormatting sqref="S19">
    <cfRule type="cellIs" dxfId="99" priority="117" operator="greaterThan">
      <formula>"T5"</formula>
    </cfRule>
  </conditionalFormatting>
  <conditionalFormatting sqref="P30:Q30">
    <cfRule type="cellIs" dxfId="98" priority="115" operator="equal">
      <formula>"Maximum kWh overschreden"</formula>
    </cfRule>
    <cfRule type="cellIs" dxfId="97" priority="116" operator="equal">
      <formula>"binnen gestelde waardes"</formula>
    </cfRule>
  </conditionalFormatting>
  <conditionalFormatting sqref="T23:T26">
    <cfRule type="cellIs" dxfId="96" priority="91" operator="greaterThan">
      <formula>"T4"</formula>
    </cfRule>
  </conditionalFormatting>
  <conditionalFormatting sqref="T23:T26">
    <cfRule type="cellIs" dxfId="95" priority="90" operator="greaterThan">
      <formula>"T4"</formula>
    </cfRule>
  </conditionalFormatting>
  <conditionalFormatting sqref="T23:T26">
    <cfRule type="cellIs" dxfId="94" priority="89" operator="greaterThan">
      <formula>"T7"</formula>
    </cfRule>
  </conditionalFormatting>
  <conditionalFormatting sqref="S23:S26">
    <cfRule type="cellIs" dxfId="93" priority="85" operator="greaterThan">
      <formula>"T4"</formula>
    </cfRule>
  </conditionalFormatting>
  <conditionalFormatting sqref="S23:S26">
    <cfRule type="cellIs" dxfId="92" priority="84" operator="greaterThan">
      <formula>"T4"</formula>
    </cfRule>
  </conditionalFormatting>
  <conditionalFormatting sqref="S23:S26">
    <cfRule type="cellIs" dxfId="91" priority="83" operator="greaterThan">
      <formula>"T7"</formula>
    </cfRule>
  </conditionalFormatting>
  <conditionalFormatting sqref="T27">
    <cfRule type="cellIs" dxfId="90" priority="51" operator="greaterThan">
      <formula>"T4"</formula>
    </cfRule>
  </conditionalFormatting>
  <conditionalFormatting sqref="T27">
    <cfRule type="cellIs" dxfId="89" priority="50" operator="greaterThan">
      <formula>"T4"</formula>
    </cfRule>
  </conditionalFormatting>
  <conditionalFormatting sqref="T27">
    <cfRule type="cellIs" dxfId="88" priority="49" operator="greaterThan">
      <formula>"T7"</formula>
    </cfRule>
  </conditionalFormatting>
  <conditionalFormatting sqref="T28">
    <cfRule type="cellIs" dxfId="87" priority="39" operator="greaterThan">
      <formula>"T4"</formula>
    </cfRule>
  </conditionalFormatting>
  <conditionalFormatting sqref="T28">
    <cfRule type="cellIs" dxfId="86" priority="38" operator="greaterThan">
      <formula>"T4"</formula>
    </cfRule>
  </conditionalFormatting>
  <conditionalFormatting sqref="T28">
    <cfRule type="cellIs" dxfId="85" priority="37" operator="greaterThan">
      <formula>"T7"</formula>
    </cfRule>
  </conditionalFormatting>
  <conditionalFormatting sqref="O15">
    <cfRule type="expression" dxfId="84" priority="474">
      <formula>$N$15+$AA$15&gt;=$O$15</formula>
    </cfRule>
    <cfRule type="expression" dxfId="83" priority="475">
      <formula>$N$15+$AA$15&lt;$O$15</formula>
    </cfRule>
  </conditionalFormatting>
  <conditionalFormatting sqref="O18">
    <cfRule type="expression" dxfId="82" priority="476">
      <formula>$N$18+$AA$18&gt;=$O$18</formula>
    </cfRule>
    <cfRule type="expression" dxfId="81" priority="477">
      <formula>$N$18+$AA$18&lt;$O$18</formula>
    </cfRule>
  </conditionalFormatting>
  <conditionalFormatting sqref="O19">
    <cfRule type="expression" dxfId="80" priority="478">
      <formula>$N$19+$AA$19&gt;=$O$19</formula>
    </cfRule>
    <cfRule type="expression" dxfId="79" priority="479">
      <formula>$N$19+$AA$19&lt;$O$19</formula>
    </cfRule>
  </conditionalFormatting>
  <conditionalFormatting sqref="O22">
    <cfRule type="expression" dxfId="78" priority="480">
      <formula>$N$22+$AA$22&gt;=$O$22</formula>
    </cfRule>
    <cfRule type="expression" dxfId="77" priority="481">
      <formula>$N$22+$AA$22&lt;$O$22</formula>
    </cfRule>
  </conditionalFormatting>
  <conditionalFormatting sqref="O26">
    <cfRule type="expression" dxfId="76" priority="482">
      <formula>$N$26+$AA$26&gt;=$O$26</formula>
    </cfRule>
    <cfRule type="expression" dxfId="75" priority="483">
      <formula>$N$26+$AA$26&lt;$O$26</formula>
    </cfRule>
  </conditionalFormatting>
  <conditionalFormatting sqref="O20">
    <cfRule type="expression" dxfId="74" priority="484">
      <formula>$N$20+$AA$20&gt;=$O$20</formula>
    </cfRule>
    <cfRule type="expression" dxfId="73" priority="485">
      <formula>$N$20+$AA$20&lt;$O$20</formula>
    </cfRule>
  </conditionalFormatting>
  <conditionalFormatting sqref="O21">
    <cfRule type="expression" dxfId="72" priority="486">
      <formula>$N$21+$AA$21&gt;=$O$21</formula>
    </cfRule>
    <cfRule type="expression" dxfId="71" priority="487">
      <formula>$N$21+$AA$21&lt;$O$21</formula>
    </cfRule>
  </conditionalFormatting>
  <conditionalFormatting sqref="O27">
    <cfRule type="expression" dxfId="70" priority="488">
      <formula>$N$27+$AA$27&gt;=$O$27</formula>
    </cfRule>
    <cfRule type="expression" dxfId="69" priority="489">
      <formula>$N$27+$AA$27&lt;$O$27</formula>
    </cfRule>
  </conditionalFormatting>
  <conditionalFormatting sqref="O28">
    <cfRule type="expression" dxfId="68" priority="490">
      <formula>$N$28+$AA$28&gt;=$O$28</formula>
    </cfRule>
    <cfRule type="expression" dxfId="67" priority="491">
      <formula>$N$28+$AA$28&lt;$O$28</formula>
    </cfRule>
  </conditionalFormatting>
  <conditionalFormatting sqref="O25">
    <cfRule type="expression" dxfId="66" priority="492">
      <formula>$N$25+$AA$25&gt;=$O$25</formula>
    </cfRule>
    <cfRule type="expression" dxfId="65" priority="493">
      <formula>$N$25+$AA$25&lt;$O$25</formula>
    </cfRule>
  </conditionalFormatting>
  <conditionalFormatting sqref="P15">
    <cfRule type="expression" dxfId="64" priority="494">
      <formula>SUM(N15+AA15)&lt;=P15</formula>
    </cfRule>
    <cfRule type="expression" dxfId="63" priority="495">
      <formula>SUM(N15+AA15)&gt;P15</formula>
    </cfRule>
  </conditionalFormatting>
  <conditionalFormatting sqref="P18:P19 P22 P25">
    <cfRule type="expression" dxfId="62" priority="496">
      <formula>SUM(N18+AA18)&lt;=P18</formula>
    </cfRule>
    <cfRule type="expression" dxfId="61" priority="497">
      <formula>SUM(N18+AA18)&gt;P18</formula>
    </cfRule>
  </conditionalFormatting>
  <conditionalFormatting sqref="P26">
    <cfRule type="expression" dxfId="60" priority="502">
      <formula>SUM(N26+AA26)&lt;=P26</formula>
    </cfRule>
    <cfRule type="expression" dxfId="59" priority="503">
      <formula>SUM(N26+AA26)&gt;P26</formula>
    </cfRule>
  </conditionalFormatting>
  <conditionalFormatting sqref="P20">
    <cfRule type="expression" dxfId="58" priority="504">
      <formula>SUM(N20+AA20)&lt;=P20</formula>
    </cfRule>
    <cfRule type="expression" dxfId="57" priority="505">
      <formula>SUM(N20+AA20)&gt;P20</formula>
    </cfRule>
  </conditionalFormatting>
  <conditionalFormatting sqref="P21">
    <cfRule type="expression" dxfId="56" priority="506">
      <formula>SUM(N21+AA21)&lt;=P21</formula>
    </cfRule>
    <cfRule type="expression" dxfId="55" priority="507">
      <formula>SUM(N21+AA21)&gt;P21</formula>
    </cfRule>
  </conditionalFormatting>
  <conditionalFormatting sqref="P27">
    <cfRule type="expression" dxfId="54" priority="508">
      <formula>SUM(N27+AA27+N28+AA28)&lt;=P27</formula>
    </cfRule>
    <cfRule type="expression" dxfId="53" priority="509">
      <formula>SUM(N27+AA27+N28+AA28)&gt;P27</formula>
    </cfRule>
  </conditionalFormatting>
  <conditionalFormatting sqref="P28">
    <cfRule type="expression" dxfId="52" priority="510">
      <formula>SUM(N27+AA27+N28+AA28)&lt;=P28</formula>
    </cfRule>
    <cfRule type="expression" dxfId="51" priority="511">
      <formula>SUM(N27+AA27+N28+AA28)&gt;P28</formula>
    </cfRule>
  </conditionalFormatting>
  <conditionalFormatting sqref="H23">
    <cfRule type="cellIs" dxfId="50" priority="11" operator="lessThan">
      <formula>42000</formula>
    </cfRule>
    <cfRule type="cellIs" dxfId="49" priority="12" operator="greaterThanOrEqual">
      <formula>42000</formula>
    </cfRule>
  </conditionalFormatting>
  <conditionalFormatting sqref="H24">
    <cfRule type="cellIs" dxfId="48" priority="9" operator="lessThan">
      <formula>27000</formula>
    </cfRule>
    <cfRule type="cellIs" dxfId="47" priority="10" operator="greaterThanOrEqual">
      <formula>27000</formula>
    </cfRule>
  </conditionalFormatting>
  <conditionalFormatting sqref="H26">
    <cfRule type="cellIs" dxfId="46" priority="7" operator="lessThan">
      <formula>30000</formula>
    </cfRule>
    <cfRule type="cellIs" dxfId="45" priority="8" operator="greaterThanOrEqual">
      <formula>30000</formula>
    </cfRule>
  </conditionalFormatting>
  <conditionalFormatting sqref="Q24">
    <cfRule type="cellIs" dxfId="44" priority="6" operator="greaterThan">
      <formula>0.4</formula>
    </cfRule>
  </conditionalFormatting>
  <conditionalFormatting sqref="Q19:Q23">
    <cfRule type="cellIs" dxfId="43" priority="5" operator="greaterThan">
      <formula>0.4</formula>
    </cfRule>
  </conditionalFormatting>
  <conditionalFormatting sqref="Q16">
    <cfRule type="cellIs" dxfId="42" priority="4" operator="greaterThan">
      <formula>0.4</formula>
    </cfRule>
  </conditionalFormatting>
  <conditionalFormatting sqref="Q17">
    <cfRule type="cellIs" dxfId="41" priority="3" operator="greaterThan">
      <formula>0.4</formula>
    </cfRule>
  </conditionalFormatting>
  <conditionalFormatting sqref="Q11:Q14">
    <cfRule type="cellIs" dxfId="40" priority="2" operator="greaterThan">
      <formula>0.4</formula>
    </cfRule>
  </conditionalFormatting>
  <conditionalFormatting sqref="Q26:Q28">
    <cfRule type="cellIs" dxfId="39" priority="1" operator="greaterThan">
      <formula>0.4</formula>
    </cfRule>
  </conditionalFormatting>
  <conditionalFormatting sqref="S18:S26 T12:T28">
    <cfRule type="cellIs" dxfId="38" priority="512" operator="greaterThan">
      <formula>#REF!</formula>
    </cfRule>
  </conditionalFormatting>
  <dataValidations disablePrompts="1" count="4">
    <dataValidation type="list" allowBlank="1" showInputMessage="1" showErrorMessage="1" sqref="L11:L14 L16:L17 L19:L24 L26:L28">
      <formula1>orientatiehespul</formula1>
    </dataValidation>
    <dataValidation type="list" allowBlank="1" showInputMessage="1" showErrorMessage="1" sqref="K11:K14 K16:K17 K19:K24 K26:K28">
      <formula1>gradenhespul</formula1>
    </dataValidation>
    <dataValidation type="list" allowBlank="1" showInputMessage="1" showErrorMessage="1" sqref="F11:F14 F16:F17 F19:F24 F26:F28">
      <formula1>$E$29:$G$29</formula1>
    </dataValidation>
    <dataValidation type="whole" operator="lessThanOrEqual" allowBlank="1" showInputMessage="1" showErrorMessage="1" errorTitle="Overschrijding budget" error="Pas uw prijs aan aan het maximaal beschikbare budget." sqref="S11:S17 T27:T28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8" scale="49" orientation="landscape" r:id="rId1"/>
  <headerFooter>
    <oddHeader>&amp;CEuropese aanbesteding betreffende het Turn key leveren van zonnepanelen, incl. onderhoud 
Gemeente Barneveld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2" id="{730A1A25-08AC-4436-8F37-B8AD23FF7374}">
            <xm:f>T30&gt;'4. Investering +Service-kosten'!$D$6</xm:f>
            <x14:dxf>
              <fill>
                <patternFill>
                  <bgColor rgb="FFFF0000"/>
                </patternFill>
              </fill>
            </x14:dxf>
          </x14:cfRule>
          <x14:cfRule type="expression" priority="163" id="{D1A80D43-D321-46D3-ABDA-7C8244B37A77}">
            <xm:f>T30&lt;= '4. Investering +Service-kosten'!$D$6</xm:f>
            <x14:dxf>
              <fill>
                <patternFill>
                  <bgColor rgb="FF92D050"/>
                </patternFill>
              </fill>
            </x14:dxf>
          </x14:cfRule>
          <xm:sqref>T30</xm:sqref>
        </x14:conditionalFormatting>
        <x14:conditionalFormatting xmlns:xm="http://schemas.microsoft.com/office/excel/2006/main">
          <x14:cfRule type="expression" priority="160" id="{EB67FE7D-9324-478F-8BE5-148F84596F87}">
            <xm:f>S30&gt;'4. Investering +Service-kosten'!$D$5</xm:f>
            <x14:dxf>
              <fill>
                <patternFill>
                  <bgColor rgb="FFFF0000"/>
                </patternFill>
              </fill>
            </x14:dxf>
          </x14:cfRule>
          <x14:cfRule type="expression" priority="161" id="{CD62F4C3-19AA-42C9-9FEA-39DC9A2705E1}">
            <xm:f>S30&lt;= '4. Investering +Service-kosten'!$D$5</xm:f>
            <x14:dxf>
              <fill>
                <patternFill>
                  <bgColor rgb="FF92D050"/>
                </patternFill>
              </fill>
            </x14:dxf>
          </x14:cfRule>
          <xm:sqref>S30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B1:V60"/>
  <sheetViews>
    <sheetView showGridLines="0" view="pageBreakPreview" topLeftCell="A15" zoomScale="70" zoomScaleNormal="55" zoomScaleSheetLayoutView="70" workbookViewId="0">
      <selection activeCell="C38" sqref="C38"/>
    </sheetView>
  </sheetViews>
  <sheetFormatPr defaultRowHeight="12.75"/>
  <cols>
    <col min="1" max="1" width="2.28515625" style="46" customWidth="1" collapsed="1"/>
    <col min="2" max="2" width="20.7109375" style="46" customWidth="1" collapsed="1"/>
    <col min="3" max="3" width="41.28515625" style="46" customWidth="1" collapsed="1"/>
    <col min="4" max="8" width="12.28515625" style="46" customWidth="1" collapsed="1"/>
    <col min="9" max="9" width="12.28515625" style="46" customWidth="1"/>
    <col min="10" max="14" width="12.28515625" style="46" customWidth="1" collapsed="1"/>
    <col min="15" max="15" width="12.28515625" style="46" customWidth="1"/>
    <col min="16" max="20" width="12.28515625" style="46" customWidth="1" collapsed="1"/>
    <col min="21" max="21" width="12.28515625" style="46" customWidth="1"/>
    <col min="22" max="22" width="12.28515625" style="46" customWidth="1" collapsed="1"/>
    <col min="23" max="23" width="12.7109375" style="46" customWidth="1" collapsed="1"/>
    <col min="24" max="16384" width="9.140625" style="46" collapsed="1"/>
  </cols>
  <sheetData>
    <row r="1" spans="2:22" ht="12.75" customHeight="1"/>
    <row r="2" spans="2:22" ht="12.75" customHeight="1"/>
    <row r="3" spans="2:22" ht="21" customHeight="1">
      <c r="B3" s="47" t="s">
        <v>96</v>
      </c>
      <c r="C3" s="303" t="str">
        <f>'1. Tarievenblad'!C5:H5</f>
        <v>Bedrijf X</v>
      </c>
      <c r="D3" s="303"/>
      <c r="E3" s="303"/>
      <c r="F3" s="304"/>
    </row>
    <row r="4" spans="2:22" ht="12.75" customHeight="1"/>
    <row r="5" spans="2:22" ht="12.75" customHeight="1">
      <c r="B5" s="218" t="s">
        <v>97</v>
      </c>
    </row>
    <row r="6" spans="2:22" ht="12.75" customHeight="1">
      <c r="B6" s="218" t="s">
        <v>89</v>
      </c>
    </row>
    <row r="7" spans="2:22" ht="28.35" customHeight="1">
      <c r="B7" s="219"/>
      <c r="C7" s="220"/>
      <c r="D7" s="305" t="s">
        <v>81</v>
      </c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220"/>
      <c r="T7" s="220"/>
      <c r="U7" s="220"/>
      <c r="V7" s="221"/>
    </row>
    <row r="8" spans="2:22" ht="28.35" customHeight="1">
      <c r="B8" s="274" t="s">
        <v>44</v>
      </c>
      <c r="C8" s="275"/>
      <c r="D8" s="222" t="s">
        <v>105</v>
      </c>
      <c r="E8" s="223"/>
      <c r="F8" s="224">
        <v>7.0000000000000001E-3</v>
      </c>
      <c r="G8" s="225" t="s">
        <v>166</v>
      </c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6"/>
      <c r="T8" s="223"/>
      <c r="U8" s="223"/>
      <c r="V8" s="227"/>
    </row>
    <row r="9" spans="2:22" ht="78" customHeight="1">
      <c r="B9" s="63" t="s">
        <v>1</v>
      </c>
      <c r="C9" s="64" t="s">
        <v>0</v>
      </c>
      <c r="D9" s="228" t="s">
        <v>28</v>
      </c>
      <c r="E9" s="228" t="s">
        <v>29</v>
      </c>
      <c r="F9" s="228" t="s">
        <v>30</v>
      </c>
      <c r="G9" s="228" t="s">
        <v>31</v>
      </c>
      <c r="H9" s="228" t="s">
        <v>32</v>
      </c>
      <c r="I9" s="229" t="s">
        <v>79</v>
      </c>
      <c r="J9" s="228" t="s">
        <v>33</v>
      </c>
      <c r="K9" s="228" t="s">
        <v>34</v>
      </c>
      <c r="L9" s="228" t="s">
        <v>35</v>
      </c>
      <c r="M9" s="228" t="s">
        <v>36</v>
      </c>
      <c r="N9" s="228" t="s">
        <v>37</v>
      </c>
      <c r="O9" s="229" t="s">
        <v>78</v>
      </c>
      <c r="P9" s="228" t="s">
        <v>38</v>
      </c>
      <c r="Q9" s="228" t="s">
        <v>39</v>
      </c>
      <c r="R9" s="228" t="s">
        <v>40</v>
      </c>
      <c r="S9" s="228" t="s">
        <v>41</v>
      </c>
      <c r="T9" s="228" t="s">
        <v>42</v>
      </c>
      <c r="U9" s="229" t="s">
        <v>80</v>
      </c>
      <c r="V9" s="230" t="s">
        <v>43</v>
      </c>
    </row>
    <row r="10" spans="2:22" ht="15" customHeight="1">
      <c r="B10" s="63"/>
      <c r="C10" s="64"/>
      <c r="D10" s="231" t="s">
        <v>27</v>
      </c>
      <c r="E10" s="231" t="s">
        <v>27</v>
      </c>
      <c r="F10" s="231" t="s">
        <v>27</v>
      </c>
      <c r="G10" s="231" t="s">
        <v>27</v>
      </c>
      <c r="H10" s="231" t="s">
        <v>27</v>
      </c>
      <c r="I10" s="232" t="s">
        <v>27</v>
      </c>
      <c r="J10" s="231" t="s">
        <v>27</v>
      </c>
      <c r="K10" s="231" t="s">
        <v>27</v>
      </c>
      <c r="L10" s="231" t="s">
        <v>27</v>
      </c>
      <c r="M10" s="231" t="s">
        <v>27</v>
      </c>
      <c r="N10" s="231" t="s">
        <v>27</v>
      </c>
      <c r="O10" s="232" t="s">
        <v>27</v>
      </c>
      <c r="P10" s="231" t="s">
        <v>27</v>
      </c>
      <c r="Q10" s="231" t="s">
        <v>27</v>
      </c>
      <c r="R10" s="231" t="s">
        <v>27</v>
      </c>
      <c r="S10" s="231" t="s">
        <v>27</v>
      </c>
      <c r="T10" s="231" t="s">
        <v>27</v>
      </c>
      <c r="U10" s="232" t="s">
        <v>27</v>
      </c>
      <c r="V10" s="233" t="s">
        <v>27</v>
      </c>
    </row>
    <row r="11" spans="2:22" ht="15" customHeight="1">
      <c r="B11" s="73" t="s">
        <v>6</v>
      </c>
      <c r="C11" s="67" t="str">
        <f>'1. Tarievenblad'!C11</f>
        <v>Gemeentehuis (orientatie gevel 1)</v>
      </c>
      <c r="D11" s="234">
        <f>SUM('1. Tarievenblad'!D11*'1. Tarievenblad'!E11*'1. Tarievenblad'!M11*'1. Tarievenblad'!$D$32)-(SUM('1. Tarievenblad'!D11*'1. Tarievenblad'!E11*'1. Tarievenblad'!M11*'1. Tarievenblad'!$D$32)*'1. Tarievenblad'!Q11)</f>
        <v>0</v>
      </c>
      <c r="E11" s="235">
        <f>D11*(1-'1. Tarievenblad'!J11)</f>
        <v>0</v>
      </c>
      <c r="F11" s="235">
        <f>E11*(1-'1. Tarievenblad'!$I11)</f>
        <v>0</v>
      </c>
      <c r="G11" s="235">
        <f>F11*(1-'1. Tarievenblad'!$I11)</f>
        <v>0</v>
      </c>
      <c r="H11" s="235">
        <f>G11*(1-'1. Tarievenblad'!$I11)</f>
        <v>0</v>
      </c>
      <c r="I11" s="236"/>
      <c r="J11" s="235">
        <f>H11*(1-'1. Tarievenblad'!$I11)</f>
        <v>0</v>
      </c>
      <c r="K11" s="235">
        <f>J11*(1-'1. Tarievenblad'!$I11)</f>
        <v>0</v>
      </c>
      <c r="L11" s="235">
        <f>K11*(1-'1. Tarievenblad'!$I11)</f>
        <v>0</v>
      </c>
      <c r="M11" s="235">
        <f>L11*(1-'1. Tarievenblad'!$I11)</f>
        <v>0</v>
      </c>
      <c r="N11" s="235">
        <f>M11*(1-'1. Tarievenblad'!$I11)</f>
        <v>0</v>
      </c>
      <c r="O11" s="236"/>
      <c r="P11" s="235">
        <f>N11*(1-'1. Tarievenblad'!$I11)</f>
        <v>0</v>
      </c>
      <c r="Q11" s="235">
        <f>P11*(1-'1. Tarievenblad'!$I11)</f>
        <v>0</v>
      </c>
      <c r="R11" s="235">
        <f>Q11*(1-'1. Tarievenblad'!$I11)</f>
        <v>0</v>
      </c>
      <c r="S11" s="235">
        <f>R11*(1-'1. Tarievenblad'!$I11)</f>
        <v>0</v>
      </c>
      <c r="T11" s="235">
        <f>S11*(1-'1. Tarievenblad'!$I11)</f>
        <v>0</v>
      </c>
      <c r="U11" s="236"/>
      <c r="V11" s="237">
        <f>AVERAGE(D11:H11,J11:N11,P11:T11)</f>
        <v>0</v>
      </c>
    </row>
    <row r="12" spans="2:22" ht="15" customHeight="1">
      <c r="B12" s="133">
        <v>1</v>
      </c>
      <c r="C12" s="67" t="str">
        <f>'1. Tarievenblad'!C12</f>
        <v>Gemeentehuis (orientatie gevel 2)</v>
      </c>
      <c r="D12" s="234">
        <f>SUM('1. Tarievenblad'!D12*'1. Tarievenblad'!E12*'1. Tarievenblad'!M12*'1. Tarievenblad'!$D$32)-(SUM('1. Tarievenblad'!D12*'1. Tarievenblad'!E12*'1. Tarievenblad'!M12*'1. Tarievenblad'!$D$32)*'1. Tarievenblad'!Q12)</f>
        <v>0</v>
      </c>
      <c r="E12" s="235">
        <f>D12*(1-'1. Tarievenblad'!J12)</f>
        <v>0</v>
      </c>
      <c r="F12" s="235">
        <f>E12*(1-'1. Tarievenblad'!$I12)</f>
        <v>0</v>
      </c>
      <c r="G12" s="235">
        <f>F12*(1-'1. Tarievenblad'!$I12)</f>
        <v>0</v>
      </c>
      <c r="H12" s="235">
        <f>G12*(1-'1. Tarievenblad'!$I12)</f>
        <v>0</v>
      </c>
      <c r="I12" s="236"/>
      <c r="J12" s="235">
        <f>H12*(1-'1. Tarievenblad'!$I12)</f>
        <v>0</v>
      </c>
      <c r="K12" s="235">
        <f>J12*(1-'1. Tarievenblad'!$I12)</f>
        <v>0</v>
      </c>
      <c r="L12" s="235">
        <f>K12*(1-'1. Tarievenblad'!$I12)</f>
        <v>0</v>
      </c>
      <c r="M12" s="235">
        <f>L12*(1-'1. Tarievenblad'!$I12)</f>
        <v>0</v>
      </c>
      <c r="N12" s="235">
        <f>M12*(1-'1. Tarievenblad'!$I12)</f>
        <v>0</v>
      </c>
      <c r="O12" s="236"/>
      <c r="P12" s="235">
        <f>N12*(1-'1. Tarievenblad'!$I12)</f>
        <v>0</v>
      </c>
      <c r="Q12" s="235">
        <f>P12*(1-'1. Tarievenblad'!$I12)</f>
        <v>0</v>
      </c>
      <c r="R12" s="235">
        <f>Q12*(1-'1. Tarievenblad'!$I12)</f>
        <v>0</v>
      </c>
      <c r="S12" s="235">
        <f>R12*(1-'1. Tarievenblad'!$I12)</f>
        <v>0</v>
      </c>
      <c r="T12" s="235">
        <f>S12*(1-'1. Tarievenblad'!$I12)</f>
        <v>0</v>
      </c>
      <c r="U12" s="236"/>
      <c r="V12" s="237">
        <f>AVERAGE(D12:H12,J12:N12,P12:T12)</f>
        <v>0</v>
      </c>
    </row>
    <row r="13" spans="2:22" ht="15" customHeight="1">
      <c r="B13" s="133">
        <v>1</v>
      </c>
      <c r="C13" s="67" t="str">
        <f>'1. Tarievenblad'!C13</f>
        <v>Gemeentehuis (orientatie gevel 3 )</v>
      </c>
      <c r="D13" s="234">
        <f>SUM('1. Tarievenblad'!D13*'1. Tarievenblad'!E13*'1. Tarievenblad'!M13*'1. Tarievenblad'!$D$32)-(SUM('1. Tarievenblad'!D13*'1. Tarievenblad'!E13*'1. Tarievenblad'!M13*'1. Tarievenblad'!$D$32)*'1. Tarievenblad'!Q13)</f>
        <v>0</v>
      </c>
      <c r="E13" s="235">
        <f>D13*(1-'1. Tarievenblad'!J13)</f>
        <v>0</v>
      </c>
      <c r="F13" s="235">
        <f>E13*(1-'1. Tarievenblad'!$I13)</f>
        <v>0</v>
      </c>
      <c r="G13" s="235">
        <f>F13*(1-'1. Tarievenblad'!$I13)</f>
        <v>0</v>
      </c>
      <c r="H13" s="235">
        <f>G13*(1-'1. Tarievenblad'!$I13)</f>
        <v>0</v>
      </c>
      <c r="I13" s="236"/>
      <c r="J13" s="235">
        <f>H13*(1-'1. Tarievenblad'!$I13)</f>
        <v>0</v>
      </c>
      <c r="K13" s="235">
        <f>J13*(1-'1. Tarievenblad'!$I13)</f>
        <v>0</v>
      </c>
      <c r="L13" s="235">
        <f>K13*(1-'1. Tarievenblad'!$I13)</f>
        <v>0</v>
      </c>
      <c r="M13" s="235">
        <f>L13*(1-'1. Tarievenblad'!$I13)</f>
        <v>0</v>
      </c>
      <c r="N13" s="235">
        <f>M13*(1-'1. Tarievenblad'!$I13)</f>
        <v>0</v>
      </c>
      <c r="O13" s="236"/>
      <c r="P13" s="235">
        <f>N13*(1-'1. Tarievenblad'!$I13)</f>
        <v>0</v>
      </c>
      <c r="Q13" s="235">
        <f>P13*(1-'1. Tarievenblad'!$I13)</f>
        <v>0</v>
      </c>
      <c r="R13" s="235">
        <f>Q13*(1-'1. Tarievenblad'!$I13)</f>
        <v>0</v>
      </c>
      <c r="S13" s="235">
        <f>R13*(1-'1. Tarievenblad'!$I13)</f>
        <v>0</v>
      </c>
      <c r="T13" s="235">
        <f>S13*(1-'1. Tarievenblad'!$I13)</f>
        <v>0</v>
      </c>
      <c r="U13" s="236"/>
      <c r="V13" s="237">
        <f>AVERAGE(D13:H13,J13:N13,P13:T13)</f>
        <v>0</v>
      </c>
    </row>
    <row r="14" spans="2:22" ht="15" customHeight="1">
      <c r="B14" s="133">
        <v>1</v>
      </c>
      <c r="C14" s="67" t="str">
        <f>'1. Tarievenblad'!C14</f>
        <v>Gemeentehuis (orientatie gevel 4 )</v>
      </c>
      <c r="D14" s="234">
        <f>SUM('1. Tarievenblad'!D14*'1. Tarievenblad'!E14*'1. Tarievenblad'!M14*'1. Tarievenblad'!$D$32)-(SUM('1. Tarievenblad'!D14*'1. Tarievenblad'!E14*'1. Tarievenblad'!M14*'1. Tarievenblad'!$D$32)*'1. Tarievenblad'!Q14)</f>
        <v>0</v>
      </c>
      <c r="E14" s="235">
        <f>D14*(1-'1. Tarievenblad'!J14)</f>
        <v>0</v>
      </c>
      <c r="F14" s="235">
        <f>E14*(1-'1. Tarievenblad'!$I14)</f>
        <v>0</v>
      </c>
      <c r="G14" s="235">
        <f>F14*(1-'1. Tarievenblad'!$I14)</f>
        <v>0</v>
      </c>
      <c r="H14" s="235">
        <f>G14*(1-'1. Tarievenblad'!$I14)</f>
        <v>0</v>
      </c>
      <c r="I14" s="236"/>
      <c r="J14" s="235">
        <f>H14*(1-'1. Tarievenblad'!$I14)</f>
        <v>0</v>
      </c>
      <c r="K14" s="235">
        <f>J14*(1-'1. Tarievenblad'!$I14)</f>
        <v>0</v>
      </c>
      <c r="L14" s="235">
        <f>K14*(1-'1. Tarievenblad'!$I14)</f>
        <v>0</v>
      </c>
      <c r="M14" s="235">
        <f>L14*(1-'1. Tarievenblad'!$I14)</f>
        <v>0</v>
      </c>
      <c r="N14" s="235">
        <f>M14*(1-'1. Tarievenblad'!$I14)</f>
        <v>0</v>
      </c>
      <c r="O14" s="236"/>
      <c r="P14" s="235">
        <f>N14*(1-'1. Tarievenblad'!$I14)</f>
        <v>0</v>
      </c>
      <c r="Q14" s="235">
        <f>P14*(1-'1. Tarievenblad'!$I14)</f>
        <v>0</v>
      </c>
      <c r="R14" s="235">
        <f>Q14*(1-'1. Tarievenblad'!$I14)</f>
        <v>0</v>
      </c>
      <c r="S14" s="235">
        <f>R14*(1-'1. Tarievenblad'!$I14)</f>
        <v>0</v>
      </c>
      <c r="T14" s="235">
        <f>S14*(1-'1. Tarievenblad'!$I14)</f>
        <v>0</v>
      </c>
      <c r="U14" s="236"/>
      <c r="V14" s="237">
        <f>AVERAGE(D14:H14,J14:N14,P14:T14)</f>
        <v>0</v>
      </c>
    </row>
    <row r="15" spans="2:22" ht="15" customHeight="1">
      <c r="B15" s="133">
        <v>1</v>
      </c>
      <c r="C15" s="238" t="str">
        <f>'1. Tarievenblad'!C15</f>
        <v>Gemeentehuis (Totaal)</v>
      </c>
      <c r="D15" s="239">
        <f>SUM(D11:D14)</f>
        <v>0</v>
      </c>
      <c r="E15" s="239">
        <f>SUM(E11:E14)</f>
        <v>0</v>
      </c>
      <c r="F15" s="239">
        <f>SUM(F11:F14)</f>
        <v>0</v>
      </c>
      <c r="G15" s="239">
        <f>SUM(G11:G14)</f>
        <v>0</v>
      </c>
      <c r="H15" s="239">
        <f>SUM(H11:H14)</f>
        <v>0</v>
      </c>
      <c r="I15" s="236">
        <f>AVERAGE(D15:H15)</f>
        <v>0</v>
      </c>
      <c r="J15" s="239">
        <f>SUM(J11:J14)</f>
        <v>0</v>
      </c>
      <c r="K15" s="239">
        <f>SUM(K11:K14)</f>
        <v>0</v>
      </c>
      <c r="L15" s="239">
        <f>SUM(L11:L14)</f>
        <v>0</v>
      </c>
      <c r="M15" s="239">
        <f>SUM(M11:M14)</f>
        <v>0</v>
      </c>
      <c r="N15" s="239">
        <f>SUM(N11:N14)</f>
        <v>0</v>
      </c>
      <c r="O15" s="236">
        <f>AVERAGE(J15:N15)</f>
        <v>0</v>
      </c>
      <c r="P15" s="239">
        <f>SUM(P11:P14)</f>
        <v>0</v>
      </c>
      <c r="Q15" s="239">
        <f>SUM(Q11:Q14)</f>
        <v>0</v>
      </c>
      <c r="R15" s="239">
        <f>SUM(R11:R14)</f>
        <v>0</v>
      </c>
      <c r="S15" s="239">
        <f>SUM(S11:S14)</f>
        <v>0</v>
      </c>
      <c r="T15" s="239">
        <f>SUM(T11:T14)</f>
        <v>0</v>
      </c>
      <c r="U15" s="236">
        <f>AVERAGE(P15:T15)</f>
        <v>0</v>
      </c>
      <c r="V15" s="237">
        <f>AVERAGE(D15:H15,J15:N15,P15:T15)</f>
        <v>0</v>
      </c>
    </row>
    <row r="16" spans="2:22" ht="15" customHeight="1">
      <c r="B16" s="73" t="s">
        <v>7</v>
      </c>
      <c r="C16" s="67" t="str">
        <f>'1. Tarievenblad'!C16</f>
        <v>HVC, hellend dak</v>
      </c>
      <c r="D16" s="234">
        <f>SUM('1. Tarievenblad'!D16*'1. Tarievenblad'!E16*'1. Tarievenblad'!M16*'1. Tarievenblad'!$D$32)-(SUM('1. Tarievenblad'!D16*'1. Tarievenblad'!E16*'1. Tarievenblad'!M16*'1. Tarievenblad'!$D$32)*'1. Tarievenblad'!Q16)</f>
        <v>0</v>
      </c>
      <c r="E16" s="235">
        <f>D16*(1-'1. Tarievenblad'!J16)</f>
        <v>0</v>
      </c>
      <c r="F16" s="235">
        <f>E16*(1-'1. Tarievenblad'!$I16)</f>
        <v>0</v>
      </c>
      <c r="G16" s="235">
        <f>F16*(1-'1. Tarievenblad'!$I16)</f>
        <v>0</v>
      </c>
      <c r="H16" s="235">
        <f>G16*(1-'1. Tarievenblad'!$I16)</f>
        <v>0</v>
      </c>
      <c r="I16" s="236"/>
      <c r="J16" s="235">
        <f>H16*(1-'1. Tarievenblad'!$I16)</f>
        <v>0</v>
      </c>
      <c r="K16" s="235">
        <f>J16*(1-'1. Tarievenblad'!$I16)</f>
        <v>0</v>
      </c>
      <c r="L16" s="235">
        <f>K16*(1-'1. Tarievenblad'!$I16)</f>
        <v>0</v>
      </c>
      <c r="M16" s="235">
        <f>L16*(1-'1. Tarievenblad'!$I16)</f>
        <v>0</v>
      </c>
      <c r="N16" s="235">
        <f>M16*(1-'1. Tarievenblad'!$I16)</f>
        <v>0</v>
      </c>
      <c r="O16" s="236"/>
      <c r="P16" s="235">
        <f>N16*(1-'1. Tarievenblad'!$I16)</f>
        <v>0</v>
      </c>
      <c r="Q16" s="235">
        <f>P16*(1-'1. Tarievenblad'!$I16)</f>
        <v>0</v>
      </c>
      <c r="R16" s="235">
        <f>Q16*(1-'1. Tarievenblad'!$I16)</f>
        <v>0</v>
      </c>
      <c r="S16" s="235">
        <f>R16*(1-'1. Tarievenblad'!$I16)</f>
        <v>0</v>
      </c>
      <c r="T16" s="235">
        <f>S16*(1-'1. Tarievenblad'!$I16)</f>
        <v>0</v>
      </c>
      <c r="U16" s="236"/>
      <c r="V16" s="237">
        <f t="shared" ref="V16:V26" si="0">AVERAGE(D16:H16,J16:N16,P16:T16)</f>
        <v>0</v>
      </c>
    </row>
    <row r="17" spans="2:22" ht="15" customHeight="1">
      <c r="B17" s="73" t="s">
        <v>7</v>
      </c>
      <c r="C17" s="67" t="str">
        <f>'1. Tarievenblad'!C17</f>
        <v>HVC, mogelijke buitenopstelling</v>
      </c>
      <c r="D17" s="234">
        <f>SUM('1. Tarievenblad'!D17*'1. Tarievenblad'!E17*'1. Tarievenblad'!M17*'1. Tarievenblad'!$D$32)-(SUM('1. Tarievenblad'!D17*'1. Tarievenblad'!E17*'1. Tarievenblad'!M17*'1. Tarievenblad'!$D$32)*'1. Tarievenblad'!Q17)</f>
        <v>0</v>
      </c>
      <c r="E17" s="235">
        <f>D17*(1-2%)</f>
        <v>0</v>
      </c>
      <c r="F17" s="235">
        <f>E17*(1-'1. Tarievenblad'!$I17)</f>
        <v>0</v>
      </c>
      <c r="G17" s="235">
        <f>F17*(1-'1. Tarievenblad'!$I17)</f>
        <v>0</v>
      </c>
      <c r="H17" s="235">
        <f>G17*(1-'1. Tarievenblad'!$I17)</f>
        <v>0</v>
      </c>
      <c r="I17" s="236"/>
      <c r="J17" s="235">
        <f>H17*(1-'1. Tarievenblad'!$I17)</f>
        <v>0</v>
      </c>
      <c r="K17" s="235">
        <f>J17*(1-'1. Tarievenblad'!$I17)</f>
        <v>0</v>
      </c>
      <c r="L17" s="235">
        <f>K17*(1-'1. Tarievenblad'!$I17)</f>
        <v>0</v>
      </c>
      <c r="M17" s="235">
        <f>L17*(1-'1. Tarievenblad'!$I17)</f>
        <v>0</v>
      </c>
      <c r="N17" s="235">
        <f>M17*(1-'1. Tarievenblad'!$I17)</f>
        <v>0</v>
      </c>
      <c r="O17" s="236"/>
      <c r="P17" s="235">
        <f>N17*(1-'1. Tarievenblad'!$I17)</f>
        <v>0</v>
      </c>
      <c r="Q17" s="235">
        <f>P17*(1-'1. Tarievenblad'!$I17)</f>
        <v>0</v>
      </c>
      <c r="R17" s="235">
        <f>Q17*(1-'1. Tarievenblad'!$I17)</f>
        <v>0</v>
      </c>
      <c r="S17" s="235">
        <f>R17*(1-'1. Tarievenblad'!$I17)</f>
        <v>0</v>
      </c>
      <c r="T17" s="235">
        <f>S17*(1-'1. Tarievenblad'!$I17)</f>
        <v>0</v>
      </c>
      <c r="U17" s="236"/>
      <c r="V17" s="237">
        <f>AVERAGE(D17:H17,J17:N17,P17:T17)</f>
        <v>0</v>
      </c>
    </row>
    <row r="18" spans="2:22" ht="15" customHeight="1">
      <c r="B18" s="73" t="s">
        <v>7</v>
      </c>
      <c r="C18" s="238" t="str">
        <f>'1. Tarievenblad'!C18</f>
        <v>HVC (Totaal)</v>
      </c>
      <c r="D18" s="239">
        <f>SUM(D16:D17)</f>
        <v>0</v>
      </c>
      <c r="E18" s="239">
        <f>SUM(E16:E17)</f>
        <v>0</v>
      </c>
      <c r="F18" s="239">
        <f>SUM(F16:F17)</f>
        <v>0</v>
      </c>
      <c r="G18" s="239">
        <f>SUM(G16:G17)</f>
        <v>0</v>
      </c>
      <c r="H18" s="239">
        <f>SUM(H16:H17)</f>
        <v>0</v>
      </c>
      <c r="I18" s="236">
        <f>AVERAGE(D18:H18)</f>
        <v>0</v>
      </c>
      <c r="J18" s="239">
        <f>SUM(J16:J17)</f>
        <v>0</v>
      </c>
      <c r="K18" s="239">
        <f>SUM(K16:K17)</f>
        <v>0</v>
      </c>
      <c r="L18" s="239">
        <f>SUM(L16:L17)</f>
        <v>0</v>
      </c>
      <c r="M18" s="239">
        <f>SUM(M16:M17)</f>
        <v>0</v>
      </c>
      <c r="N18" s="239">
        <f>SUM(N16:N17)</f>
        <v>0</v>
      </c>
      <c r="O18" s="236">
        <f>AVERAGE(J18:N18)</f>
        <v>0</v>
      </c>
      <c r="P18" s="239">
        <f>SUM(P16:P17)</f>
        <v>0</v>
      </c>
      <c r="Q18" s="239">
        <f>SUM(Q16:Q17)</f>
        <v>0</v>
      </c>
      <c r="R18" s="239">
        <f>SUM(R16:R17)</f>
        <v>0</v>
      </c>
      <c r="S18" s="239">
        <f>SUM(S16:S17)</f>
        <v>0</v>
      </c>
      <c r="T18" s="239">
        <f>SUM(T16:T17)</f>
        <v>0</v>
      </c>
      <c r="U18" s="236">
        <f>AVERAGE(P18:T18)</f>
        <v>0</v>
      </c>
      <c r="V18" s="237">
        <f>AVERAGE(D18:H18,J18:N18,P18:T18)</f>
        <v>0</v>
      </c>
    </row>
    <row r="19" spans="2:22" ht="15" customHeight="1">
      <c r="B19" s="73" t="s">
        <v>8</v>
      </c>
      <c r="C19" s="67" t="str">
        <f>'1. Tarievenblad'!C19</f>
        <v>De Voorde</v>
      </c>
      <c r="D19" s="234">
        <f>SUM('1. Tarievenblad'!D19*'1. Tarievenblad'!E19*'1. Tarievenblad'!M19*'1. Tarievenblad'!$D$32)-(SUM('1. Tarievenblad'!D19*'1. Tarievenblad'!E19*'1. Tarievenblad'!M19*'1. Tarievenblad'!$D$32)*'1. Tarievenblad'!Q19)</f>
        <v>0</v>
      </c>
      <c r="E19" s="235">
        <f>D19*(1-'1. Tarievenblad'!J19)</f>
        <v>0</v>
      </c>
      <c r="F19" s="235">
        <f>E19*(1-'1. Tarievenblad'!$I19)</f>
        <v>0</v>
      </c>
      <c r="G19" s="235">
        <f>F19*(1-'1. Tarievenblad'!$I19)</f>
        <v>0</v>
      </c>
      <c r="H19" s="235">
        <f>G19*(1-'1. Tarievenblad'!$I19)</f>
        <v>0</v>
      </c>
      <c r="I19" s="236">
        <f>AVERAGE(D19:H19)</f>
        <v>0</v>
      </c>
      <c r="J19" s="235">
        <f>H19*(1-'1. Tarievenblad'!$I19)</f>
        <v>0</v>
      </c>
      <c r="K19" s="235">
        <f>J19*(1-'1. Tarievenblad'!$I19)</f>
        <v>0</v>
      </c>
      <c r="L19" s="235">
        <f>K19*(1-'1. Tarievenblad'!$I19)</f>
        <v>0</v>
      </c>
      <c r="M19" s="235">
        <f>L19*(1-'1. Tarievenblad'!$I19)</f>
        <v>0</v>
      </c>
      <c r="N19" s="235">
        <f>M19*(1-'1. Tarievenblad'!$I19)</f>
        <v>0</v>
      </c>
      <c r="O19" s="236">
        <f>AVERAGE(J19:N19)</f>
        <v>0</v>
      </c>
      <c r="P19" s="235">
        <f>N19*(1-'1. Tarievenblad'!$I19)</f>
        <v>0</v>
      </c>
      <c r="Q19" s="235">
        <f>P19*(1-'1. Tarievenblad'!$I19)</f>
        <v>0</v>
      </c>
      <c r="R19" s="235">
        <f>Q19*(1-'1. Tarievenblad'!$I19)</f>
        <v>0</v>
      </c>
      <c r="S19" s="235">
        <f>R19*(1-'1. Tarievenblad'!$I19)</f>
        <v>0</v>
      </c>
      <c r="T19" s="235">
        <f>S19*(1-'1. Tarievenblad'!$I19)</f>
        <v>0</v>
      </c>
      <c r="U19" s="236">
        <f>AVERAGE(P19:T19)</f>
        <v>0</v>
      </c>
      <c r="V19" s="237">
        <f>AVERAGE(D19:H19,J19:N19,P19:T19)</f>
        <v>0</v>
      </c>
    </row>
    <row r="20" spans="2:22" ht="15" customHeight="1">
      <c r="B20" s="73" t="s">
        <v>9</v>
      </c>
      <c r="C20" s="67" t="str">
        <f>'1. Tarievenblad'!C20</f>
        <v>Sporthal Oosterbos</v>
      </c>
      <c r="D20" s="234">
        <f>SUM('1. Tarievenblad'!D20*'1. Tarievenblad'!E20*'1. Tarievenblad'!M20*'1. Tarievenblad'!$D$32)-(SUM('1. Tarievenblad'!D20*'1. Tarievenblad'!E20*'1. Tarievenblad'!M20*'1. Tarievenblad'!$D$32)*'1. Tarievenblad'!Q20)</f>
        <v>0</v>
      </c>
      <c r="E20" s="235">
        <f>D20*(1-'1. Tarievenblad'!J20)</f>
        <v>0</v>
      </c>
      <c r="F20" s="235">
        <f>E20*(1-'1. Tarievenblad'!$I20)</f>
        <v>0</v>
      </c>
      <c r="G20" s="235">
        <f>F20*(1-'1. Tarievenblad'!$I20)</f>
        <v>0</v>
      </c>
      <c r="H20" s="235">
        <f>G20*(1-'1. Tarievenblad'!$I20)</f>
        <v>0</v>
      </c>
      <c r="I20" s="236">
        <f>AVERAGE(D20:H20)</f>
        <v>0</v>
      </c>
      <c r="J20" s="235">
        <f>H20*(1-'1. Tarievenblad'!$I20)</f>
        <v>0</v>
      </c>
      <c r="K20" s="235">
        <f>J20*(1-'1. Tarievenblad'!$I20)</f>
        <v>0</v>
      </c>
      <c r="L20" s="235">
        <f>K20*(1-'1. Tarievenblad'!$I20)</f>
        <v>0</v>
      </c>
      <c r="M20" s="235">
        <f>L20*(1-'1. Tarievenblad'!$I20)</f>
        <v>0</v>
      </c>
      <c r="N20" s="235">
        <f>M20*(1-'1. Tarievenblad'!$I20)</f>
        <v>0</v>
      </c>
      <c r="O20" s="236">
        <f>AVERAGE(J20:N20)</f>
        <v>0</v>
      </c>
      <c r="P20" s="235">
        <f>N20*(1-'1. Tarievenblad'!$I20)</f>
        <v>0</v>
      </c>
      <c r="Q20" s="235">
        <f>P20*(1-'1. Tarievenblad'!$I20)</f>
        <v>0</v>
      </c>
      <c r="R20" s="235">
        <f>Q20*(1-'1. Tarievenblad'!$I20)</f>
        <v>0</v>
      </c>
      <c r="S20" s="235">
        <f>R20*(1-'1. Tarievenblad'!$I20)</f>
        <v>0</v>
      </c>
      <c r="T20" s="235">
        <f>S20*(1-'1. Tarievenblad'!$I20)</f>
        <v>0</v>
      </c>
      <c r="U20" s="236">
        <f>AVERAGE(P20:T20)</f>
        <v>0</v>
      </c>
      <c r="V20" s="237">
        <f t="shared" si="0"/>
        <v>0</v>
      </c>
    </row>
    <row r="21" spans="2:22" ht="15" customHeight="1">
      <c r="B21" s="73" t="s">
        <v>10</v>
      </c>
      <c r="C21" s="67" t="str">
        <f>'1. Tarievenblad'!C21</f>
        <v>Sporthal de Burghthof</v>
      </c>
      <c r="D21" s="234">
        <f>SUM('1. Tarievenblad'!D21*'1. Tarievenblad'!E21*'1. Tarievenblad'!M21*'1. Tarievenblad'!$D$32)-(SUM('1. Tarievenblad'!D21*'1. Tarievenblad'!E21*'1. Tarievenblad'!M21*'1. Tarievenblad'!$D$32)*'1. Tarievenblad'!Q21)</f>
        <v>0</v>
      </c>
      <c r="E21" s="235">
        <f>D21*(1-'1. Tarievenblad'!J21)</f>
        <v>0</v>
      </c>
      <c r="F21" s="235">
        <f>E21*(1-'1. Tarievenblad'!$I21)</f>
        <v>0</v>
      </c>
      <c r="G21" s="235">
        <f>F21*(1-'1. Tarievenblad'!$I21)</f>
        <v>0</v>
      </c>
      <c r="H21" s="235">
        <f>G21*(1-'1. Tarievenblad'!$I21)</f>
        <v>0</v>
      </c>
      <c r="I21" s="236">
        <f>AVERAGE(D21:H21)</f>
        <v>0</v>
      </c>
      <c r="J21" s="235">
        <f>H21*(1-'1. Tarievenblad'!$I21)</f>
        <v>0</v>
      </c>
      <c r="K21" s="235">
        <f>J21*(1-'1. Tarievenblad'!$I21)</f>
        <v>0</v>
      </c>
      <c r="L21" s="235">
        <f>K21*(1-'1. Tarievenblad'!$I21)</f>
        <v>0</v>
      </c>
      <c r="M21" s="235">
        <f>L21*(1-'1. Tarievenblad'!$I21)</f>
        <v>0</v>
      </c>
      <c r="N21" s="235">
        <f>M21*(1-'1. Tarievenblad'!$I21)</f>
        <v>0</v>
      </c>
      <c r="O21" s="236">
        <f>AVERAGE(J21:N21)</f>
        <v>0</v>
      </c>
      <c r="P21" s="235">
        <f>N21*(1-'1. Tarievenblad'!$I21)</f>
        <v>0</v>
      </c>
      <c r="Q21" s="235">
        <f>P21*(1-'1. Tarievenblad'!$I21)</f>
        <v>0</v>
      </c>
      <c r="R21" s="235">
        <f>Q21*(1-'1. Tarievenblad'!$I21)</f>
        <v>0</v>
      </c>
      <c r="S21" s="235">
        <f>R21*(1-'1. Tarievenblad'!$I21)</f>
        <v>0</v>
      </c>
      <c r="T21" s="235">
        <f>S21*(1-'1. Tarievenblad'!$I21)</f>
        <v>0</v>
      </c>
      <c r="U21" s="236">
        <f>AVERAGE(P21:T21)</f>
        <v>0</v>
      </c>
      <c r="V21" s="237">
        <f>AVERAGE(D21:H21,J21:N21,P21:T21)</f>
        <v>0</v>
      </c>
    </row>
    <row r="22" spans="2:22" ht="15" customHeight="1">
      <c r="B22" s="73" t="s">
        <v>109</v>
      </c>
      <c r="C22" s="67" t="str">
        <f>'1. Tarievenblad'!C22</f>
        <v>Veluwehal</v>
      </c>
      <c r="D22" s="234">
        <f>SUM('1. Tarievenblad'!D22*'1. Tarievenblad'!E22*'1. Tarievenblad'!M22*'1. Tarievenblad'!$D$32)-(SUM('1. Tarievenblad'!D22*'1. Tarievenblad'!E22*'1. Tarievenblad'!M22*'1. Tarievenblad'!$D$32)*'1. Tarievenblad'!Q22)</f>
        <v>0</v>
      </c>
      <c r="E22" s="235">
        <f>D22*(1-'1. Tarievenblad'!J22)</f>
        <v>0</v>
      </c>
      <c r="F22" s="235">
        <f>E22*(1-'1. Tarievenblad'!$I22)</f>
        <v>0</v>
      </c>
      <c r="G22" s="235">
        <f>F22*(1-'1. Tarievenblad'!$I22)</f>
        <v>0</v>
      </c>
      <c r="H22" s="235">
        <f>G22*(1-'1. Tarievenblad'!$I22)</f>
        <v>0</v>
      </c>
      <c r="I22" s="236">
        <f>AVERAGE(D22:H22)</f>
        <v>0</v>
      </c>
      <c r="J22" s="235">
        <f>H22*(1-'1. Tarievenblad'!$I22)</f>
        <v>0</v>
      </c>
      <c r="K22" s="235">
        <f>J22*(1-'1. Tarievenblad'!$I22)</f>
        <v>0</v>
      </c>
      <c r="L22" s="235">
        <f>K22*(1-'1. Tarievenblad'!$I22)</f>
        <v>0</v>
      </c>
      <c r="M22" s="235">
        <f>L22*(1-'1. Tarievenblad'!$I22)</f>
        <v>0</v>
      </c>
      <c r="N22" s="235">
        <f>M22*(1-'1. Tarievenblad'!$I22)</f>
        <v>0</v>
      </c>
      <c r="O22" s="236">
        <f>AVERAGE(J22:N22)</f>
        <v>0</v>
      </c>
      <c r="P22" s="235">
        <f>N22*(1-'1. Tarievenblad'!$I22)</f>
        <v>0</v>
      </c>
      <c r="Q22" s="235">
        <f>P22*(1-'1. Tarievenblad'!$I22)</f>
        <v>0</v>
      </c>
      <c r="R22" s="235">
        <f>Q22*(1-'1. Tarievenblad'!$I22)</f>
        <v>0</v>
      </c>
      <c r="S22" s="235">
        <f>R22*(1-'1. Tarievenblad'!$I22)</f>
        <v>0</v>
      </c>
      <c r="T22" s="235">
        <f>S22*(1-'1. Tarievenblad'!$I22)</f>
        <v>0</v>
      </c>
      <c r="U22" s="236">
        <f>AVERAGE(P22:T22)</f>
        <v>0</v>
      </c>
      <c r="V22" s="237">
        <f t="shared" si="0"/>
        <v>0</v>
      </c>
    </row>
    <row r="23" spans="2:22" ht="15" customHeight="1">
      <c r="B23" s="73" t="s">
        <v>141</v>
      </c>
      <c r="C23" s="67" t="str">
        <f>'1. Tarievenblad'!C23</f>
        <v>Nieuw: Garderen (dakvlak zuid-west)</v>
      </c>
      <c r="D23" s="234">
        <f>SUM('1. Tarievenblad'!D23*'1. Tarievenblad'!E23*'1. Tarievenblad'!M23*'1. Tarievenblad'!$D$32)-(SUM('1. Tarievenblad'!D23*'1. Tarievenblad'!E23*'1. Tarievenblad'!M23*'1. Tarievenblad'!$D$32)*'1. Tarievenblad'!Q23)</f>
        <v>0</v>
      </c>
      <c r="E23" s="235">
        <f>D23*(1-'1. Tarievenblad'!J23)</f>
        <v>0</v>
      </c>
      <c r="F23" s="235">
        <f>E23*(1-'1. Tarievenblad'!$I23)</f>
        <v>0</v>
      </c>
      <c r="G23" s="235">
        <f>F23*(1-'1. Tarievenblad'!$I23)</f>
        <v>0</v>
      </c>
      <c r="H23" s="235">
        <f>G23*(1-'1. Tarievenblad'!$I23)</f>
        <v>0</v>
      </c>
      <c r="I23" s="236"/>
      <c r="J23" s="235">
        <f>H23*(1-'1. Tarievenblad'!$I23)</f>
        <v>0</v>
      </c>
      <c r="K23" s="235">
        <f>J23*(1-'1. Tarievenblad'!$I23)</f>
        <v>0</v>
      </c>
      <c r="L23" s="235">
        <f>K23*(1-'1. Tarievenblad'!$I23)</f>
        <v>0</v>
      </c>
      <c r="M23" s="235">
        <f>L23*(1-'1. Tarievenblad'!$I23)</f>
        <v>0</v>
      </c>
      <c r="N23" s="235">
        <f>M23*(1-'1. Tarievenblad'!$I23)</f>
        <v>0</v>
      </c>
      <c r="O23" s="236"/>
      <c r="P23" s="235">
        <f>N23*(1-'1. Tarievenblad'!$I23)</f>
        <v>0</v>
      </c>
      <c r="Q23" s="235">
        <f>P23*(1-'1. Tarievenblad'!$I23)</f>
        <v>0</v>
      </c>
      <c r="R23" s="235">
        <f>Q23*(1-'1. Tarievenblad'!$I23)</f>
        <v>0</v>
      </c>
      <c r="S23" s="235">
        <f>R23*(1-'1. Tarievenblad'!$I23)</f>
        <v>0</v>
      </c>
      <c r="T23" s="235">
        <f>S23*(1-'1. Tarievenblad'!$I23)</f>
        <v>0</v>
      </c>
      <c r="U23" s="236"/>
      <c r="V23" s="237">
        <f t="shared" si="0"/>
        <v>0</v>
      </c>
    </row>
    <row r="24" spans="2:22" ht="15" customHeight="1">
      <c r="B24" s="73" t="s">
        <v>141</v>
      </c>
      <c r="C24" s="67" t="str">
        <f>'1. Tarievenblad'!C24</f>
        <v>Nieuw: Garderen (dakvlak noord-oost)</v>
      </c>
      <c r="D24" s="234">
        <f>SUM('1. Tarievenblad'!D24*'1. Tarievenblad'!E24*'1. Tarievenblad'!M24*'1. Tarievenblad'!$D$32)-(SUM('1. Tarievenblad'!D24*'1. Tarievenblad'!E24*'1. Tarievenblad'!M24*'1. Tarievenblad'!$D$32)*'1. Tarievenblad'!Q24)</f>
        <v>0</v>
      </c>
      <c r="E24" s="235">
        <f>D24*(1-'1. Tarievenblad'!J24)</f>
        <v>0</v>
      </c>
      <c r="F24" s="235">
        <f>E24*(1-'1. Tarievenblad'!$I24)</f>
        <v>0</v>
      </c>
      <c r="G24" s="235">
        <f>F24*(1-'1. Tarievenblad'!$I24)</f>
        <v>0</v>
      </c>
      <c r="H24" s="235">
        <f>G24*(1-'1. Tarievenblad'!$I24)</f>
        <v>0</v>
      </c>
      <c r="I24" s="236"/>
      <c r="J24" s="235">
        <f>H24*(1-'1. Tarievenblad'!$I24)</f>
        <v>0</v>
      </c>
      <c r="K24" s="235">
        <f>J24*(1-'1. Tarievenblad'!$I24)</f>
        <v>0</v>
      </c>
      <c r="L24" s="235">
        <f>K24*(1-'1. Tarievenblad'!$I24)</f>
        <v>0</v>
      </c>
      <c r="M24" s="235">
        <f>L24*(1-'1. Tarievenblad'!$I24)</f>
        <v>0</v>
      </c>
      <c r="N24" s="235">
        <f>M24*(1-'1. Tarievenblad'!$I24)</f>
        <v>0</v>
      </c>
      <c r="O24" s="236"/>
      <c r="P24" s="235">
        <f>N24*(1-'1. Tarievenblad'!$I24)</f>
        <v>0</v>
      </c>
      <c r="Q24" s="235">
        <f>P24*(1-'1. Tarievenblad'!$I24)</f>
        <v>0</v>
      </c>
      <c r="R24" s="235">
        <f>Q24*(1-'1. Tarievenblad'!$I24)</f>
        <v>0</v>
      </c>
      <c r="S24" s="235">
        <f>R24*(1-'1. Tarievenblad'!$I24)</f>
        <v>0</v>
      </c>
      <c r="T24" s="235">
        <f>S24*(1-'1. Tarievenblad'!$I24)</f>
        <v>0</v>
      </c>
      <c r="U24" s="236"/>
      <c r="V24" s="237">
        <f>AVERAGE(D24:H24,J24:N24,P24:T24)</f>
        <v>0</v>
      </c>
    </row>
    <row r="25" spans="2:22" ht="15" customHeight="1">
      <c r="B25" s="73" t="s">
        <v>141</v>
      </c>
      <c r="C25" s="238" t="str">
        <f>'1. Tarievenblad'!C25</f>
        <v>Nieuw: Garderen (Totaal)</v>
      </c>
      <c r="D25" s="239">
        <f>SUM(D23:D24)</f>
        <v>0</v>
      </c>
      <c r="E25" s="239">
        <f>SUM(E23:E24)</f>
        <v>0</v>
      </c>
      <c r="F25" s="239">
        <f>SUM(F23:F24)</f>
        <v>0</v>
      </c>
      <c r="G25" s="239">
        <f>SUM(G23:G24)</f>
        <v>0</v>
      </c>
      <c r="H25" s="239">
        <f>SUM(H23:H24)</f>
        <v>0</v>
      </c>
      <c r="I25" s="236">
        <f>AVERAGE(D25:H25)</f>
        <v>0</v>
      </c>
      <c r="J25" s="239">
        <f>SUM(J23:J24)</f>
        <v>0</v>
      </c>
      <c r="K25" s="239">
        <f>SUM(K23:K24)</f>
        <v>0</v>
      </c>
      <c r="L25" s="239">
        <f>SUM(L23:L24)</f>
        <v>0</v>
      </c>
      <c r="M25" s="239">
        <f>SUM(M23:M24)</f>
        <v>0</v>
      </c>
      <c r="N25" s="239">
        <f>SUM(N23:N24)</f>
        <v>0</v>
      </c>
      <c r="O25" s="236">
        <f>AVERAGE(J25:N25)</f>
        <v>0</v>
      </c>
      <c r="P25" s="239">
        <f>SUM(P23:P24)</f>
        <v>0</v>
      </c>
      <c r="Q25" s="239">
        <f>SUM(Q23:Q24)</f>
        <v>0</v>
      </c>
      <c r="R25" s="239">
        <f>SUM(R23:R24)</f>
        <v>0</v>
      </c>
      <c r="S25" s="239">
        <f>SUM(S23:S24)</f>
        <v>0</v>
      </c>
      <c r="T25" s="239">
        <f>SUM(T23:T24)</f>
        <v>0</v>
      </c>
      <c r="U25" s="236">
        <f>AVERAGE(P25:T25)</f>
        <v>0</v>
      </c>
      <c r="V25" s="237">
        <f>AVERAGE(D25:H25,J25:N25,P25:T25)</f>
        <v>0</v>
      </c>
    </row>
    <row r="26" spans="2:22" ht="15" customHeight="1">
      <c r="B26" s="73" t="s">
        <v>163</v>
      </c>
      <c r="C26" s="67" t="str">
        <f>'1. Tarievenblad'!C26</f>
        <v>Nieuw: De Brug</v>
      </c>
      <c r="D26" s="234">
        <f>SUM('1. Tarievenblad'!D26*'1. Tarievenblad'!E26*'1. Tarievenblad'!M26*'1. Tarievenblad'!$D$32)-(SUM('1. Tarievenblad'!D26*'1. Tarievenblad'!E26*'1. Tarievenblad'!M26*'1. Tarievenblad'!$D$32)*'1. Tarievenblad'!Q26)</f>
        <v>0</v>
      </c>
      <c r="E26" s="235">
        <f>D26*(1-'1. Tarievenblad'!J26)</f>
        <v>0</v>
      </c>
      <c r="F26" s="235">
        <f>E26*(1-'1. Tarievenblad'!$I26)</f>
        <v>0</v>
      </c>
      <c r="G26" s="235">
        <f>F26*(1-'1. Tarievenblad'!$I26)</f>
        <v>0</v>
      </c>
      <c r="H26" s="235">
        <f>G26*(1-'1. Tarievenblad'!$I26)</f>
        <v>0</v>
      </c>
      <c r="I26" s="236">
        <f>AVERAGE(D26:H26)</f>
        <v>0</v>
      </c>
      <c r="J26" s="235">
        <f>H26*(1-'1. Tarievenblad'!$I26)</f>
        <v>0</v>
      </c>
      <c r="K26" s="235">
        <f>J26*(1-'1. Tarievenblad'!$I26)</f>
        <v>0</v>
      </c>
      <c r="L26" s="235">
        <f>K26*(1-'1. Tarievenblad'!$I26)</f>
        <v>0</v>
      </c>
      <c r="M26" s="235">
        <f>L26*(1-'1. Tarievenblad'!$I26)</f>
        <v>0</v>
      </c>
      <c r="N26" s="235">
        <f>M26*(1-'1. Tarievenblad'!$I26)</f>
        <v>0</v>
      </c>
      <c r="O26" s="236">
        <f>AVERAGE(J26:N26)</f>
        <v>0</v>
      </c>
      <c r="P26" s="235">
        <f>N26*(1-'1. Tarievenblad'!$I26)</f>
        <v>0</v>
      </c>
      <c r="Q26" s="235">
        <f>P26*(1-'1. Tarievenblad'!$I26)</f>
        <v>0</v>
      </c>
      <c r="R26" s="235">
        <f>Q26*(1-'1. Tarievenblad'!$I26)</f>
        <v>0</v>
      </c>
      <c r="S26" s="235">
        <f>R26*(1-'1. Tarievenblad'!$I26)</f>
        <v>0</v>
      </c>
      <c r="T26" s="235">
        <f>S26*(1-'1. Tarievenblad'!$I26)</f>
        <v>0</v>
      </c>
      <c r="U26" s="236">
        <f>AVERAGE(P26:T26)</f>
        <v>0</v>
      </c>
      <c r="V26" s="237">
        <f t="shared" si="0"/>
        <v>0</v>
      </c>
    </row>
    <row r="27" spans="2:22" ht="15" customHeight="1">
      <c r="B27" s="73" t="s">
        <v>164</v>
      </c>
      <c r="C27" s="67" t="str">
        <f>'1. Tarievenblad'!C27</f>
        <v>Nieuw: Dorpshuis Voorthuizen</v>
      </c>
      <c r="D27" s="234">
        <f>SUM('1. Tarievenblad'!D27*'1. Tarievenblad'!E27*'1. Tarievenblad'!M27*'1. Tarievenblad'!$D$32)-(SUM('1. Tarievenblad'!D27*'1. Tarievenblad'!E27*'1. Tarievenblad'!M27*'1. Tarievenblad'!$D$32)*'1. Tarievenblad'!Q27)</f>
        <v>0</v>
      </c>
      <c r="E27" s="235">
        <f>D27*(1-'1. Tarievenblad'!J27)</f>
        <v>0</v>
      </c>
      <c r="F27" s="235">
        <f>E27*(1-'1. Tarievenblad'!$I27)</f>
        <v>0</v>
      </c>
      <c r="G27" s="235">
        <f>F27*(1-'1. Tarievenblad'!$I27)</f>
        <v>0</v>
      </c>
      <c r="H27" s="235">
        <f>G27*(1-'1. Tarievenblad'!$I27)</f>
        <v>0</v>
      </c>
      <c r="I27" s="236">
        <f>AVERAGE(D27:H27)</f>
        <v>0</v>
      </c>
      <c r="J27" s="235">
        <f>H27*(1-'1. Tarievenblad'!$I27)</f>
        <v>0</v>
      </c>
      <c r="K27" s="235">
        <f>J27*(1-'1. Tarievenblad'!$I27)</f>
        <v>0</v>
      </c>
      <c r="L27" s="235">
        <f>K27*(1-'1. Tarievenblad'!$I27)</f>
        <v>0</v>
      </c>
      <c r="M27" s="235">
        <f>L27*(1-'1. Tarievenblad'!$I27)</f>
        <v>0</v>
      </c>
      <c r="N27" s="235">
        <f>M27*(1-'1. Tarievenblad'!$I27)</f>
        <v>0</v>
      </c>
      <c r="O27" s="236">
        <f>AVERAGE(J27:N27)</f>
        <v>0</v>
      </c>
      <c r="P27" s="235">
        <f>N27*(1-'1. Tarievenblad'!$I27)</f>
        <v>0</v>
      </c>
      <c r="Q27" s="235">
        <f>P27*(1-'1. Tarievenblad'!$I27)</f>
        <v>0</v>
      </c>
      <c r="R27" s="235">
        <f>Q27*(1-'1. Tarievenblad'!$I27)</f>
        <v>0</v>
      </c>
      <c r="S27" s="235">
        <f>R27*(1-'1. Tarievenblad'!$I27)</f>
        <v>0</v>
      </c>
      <c r="T27" s="235">
        <f>S27*(1-'1. Tarievenblad'!$I27)</f>
        <v>0</v>
      </c>
      <c r="U27" s="236">
        <f>AVERAGE(P27:T27)</f>
        <v>0</v>
      </c>
      <c r="V27" s="237">
        <f>AVERAGE(D27:H27,J27:N27,P27:T27)</f>
        <v>0</v>
      </c>
    </row>
    <row r="28" spans="2:22" ht="15" customHeight="1">
      <c r="B28" s="73" t="s">
        <v>164</v>
      </c>
      <c r="C28" s="67" t="str">
        <f>'1. Tarievenblad'!C28</f>
        <v>Nieuw: Dorpshuis Voorthuizen (extra lage dak)</v>
      </c>
      <c r="D28" s="234">
        <f>SUM('1. Tarievenblad'!D28*'1. Tarievenblad'!E28*'1. Tarievenblad'!M28*'1. Tarievenblad'!$D$32)-(SUM('1. Tarievenblad'!D28*'1. Tarievenblad'!E28*'1. Tarievenblad'!M28*'1. Tarievenblad'!$D$32)*'1. Tarievenblad'!Q28)</f>
        <v>0</v>
      </c>
      <c r="E28" s="235">
        <f>D28*(1-'1. Tarievenblad'!J28)</f>
        <v>0</v>
      </c>
      <c r="F28" s="235">
        <f>E28*(1-'1. Tarievenblad'!$I28)</f>
        <v>0</v>
      </c>
      <c r="G28" s="235">
        <f>F28*(1-'1. Tarievenblad'!$I28)</f>
        <v>0</v>
      </c>
      <c r="H28" s="235">
        <f>G28*(1-'1. Tarievenblad'!$I28)</f>
        <v>0</v>
      </c>
      <c r="I28" s="236">
        <f>AVERAGE(D28:H28)</f>
        <v>0</v>
      </c>
      <c r="J28" s="235">
        <f>H28*(1-'1. Tarievenblad'!$I28)</f>
        <v>0</v>
      </c>
      <c r="K28" s="235">
        <f>J28*(1-'1. Tarievenblad'!$I28)</f>
        <v>0</v>
      </c>
      <c r="L28" s="235">
        <f>K28*(1-'1. Tarievenblad'!$I28)</f>
        <v>0</v>
      </c>
      <c r="M28" s="235">
        <f>L28*(1-'1. Tarievenblad'!$I28)</f>
        <v>0</v>
      </c>
      <c r="N28" s="235">
        <f>M28*(1-'1. Tarievenblad'!$I28)</f>
        <v>0</v>
      </c>
      <c r="O28" s="236">
        <f>AVERAGE(J28:N28)</f>
        <v>0</v>
      </c>
      <c r="P28" s="235">
        <f>N28*(1-'1. Tarievenblad'!$I28)</f>
        <v>0</v>
      </c>
      <c r="Q28" s="235">
        <f>P28*(1-'1. Tarievenblad'!$I28)</f>
        <v>0</v>
      </c>
      <c r="R28" s="235">
        <f>Q28*(1-'1. Tarievenblad'!$I28)</f>
        <v>0</v>
      </c>
      <c r="S28" s="235">
        <f>R28*(1-'1. Tarievenblad'!$I28)</f>
        <v>0</v>
      </c>
      <c r="T28" s="235">
        <f>S28*(1-'1. Tarievenblad'!$I28)</f>
        <v>0</v>
      </c>
      <c r="U28" s="236">
        <f>AVERAGE(P28:T28)</f>
        <v>0</v>
      </c>
      <c r="V28" s="237">
        <f>AVERAGE(D28:H28,J28:N28,P28:T28)</f>
        <v>0</v>
      </c>
    </row>
    <row r="29" spans="2:22" ht="15" customHeight="1">
      <c r="B29" s="73"/>
      <c r="C29" s="67"/>
      <c r="D29" s="234"/>
      <c r="E29" s="235"/>
      <c r="F29" s="235"/>
      <c r="G29" s="235"/>
      <c r="H29" s="235"/>
      <c r="I29" s="236"/>
      <c r="J29" s="235"/>
      <c r="K29" s="235"/>
      <c r="L29" s="235"/>
      <c r="M29" s="235"/>
      <c r="N29" s="235"/>
      <c r="O29" s="236"/>
      <c r="P29" s="235"/>
      <c r="Q29" s="235"/>
      <c r="R29" s="235"/>
      <c r="S29" s="235"/>
      <c r="T29" s="235"/>
      <c r="U29" s="236"/>
      <c r="V29" s="237"/>
    </row>
    <row r="30" spans="2:22" ht="15" customHeight="1">
      <c r="B30" s="77"/>
      <c r="C30" s="78" t="s">
        <v>4</v>
      </c>
      <c r="D30" s="240">
        <f>SUM(D18:D22,D15,D25:D28)</f>
        <v>0</v>
      </c>
      <c r="E30" s="240">
        <f>SUM(E18:E22,E15,E25:E28)</f>
        <v>0</v>
      </c>
      <c r="F30" s="240">
        <f>SUM(F18:F22,F15,F25:F28)</f>
        <v>0</v>
      </c>
      <c r="G30" s="240">
        <f>SUM(G18:G22,G15,G25:G28)</f>
        <v>0</v>
      </c>
      <c r="H30" s="240">
        <f>SUM(H18:H22,H15,H25:H28)</f>
        <v>0</v>
      </c>
      <c r="I30" s="241">
        <f>SUM(I15:I29)</f>
        <v>0</v>
      </c>
      <c r="J30" s="240">
        <f>SUM(J18:J22,J15,J25:J28)</f>
        <v>0</v>
      </c>
      <c r="K30" s="240">
        <f>SUM(K18:K22,K15,K25:K28)</f>
        <v>0</v>
      </c>
      <c r="L30" s="240">
        <f>SUM(L18:L22,L15,L25:L28)</f>
        <v>0</v>
      </c>
      <c r="M30" s="240">
        <f>SUM(M18:M22,M15,M25:M28)</f>
        <v>0</v>
      </c>
      <c r="N30" s="240">
        <f>SUM(N18:N22,N15,N25:N28)</f>
        <v>0</v>
      </c>
      <c r="O30" s="241">
        <f>SUM(O15:O29)</f>
        <v>0</v>
      </c>
      <c r="P30" s="240">
        <f>SUM(P18:P22,P15,P25:P28)</f>
        <v>0</v>
      </c>
      <c r="Q30" s="240">
        <f>SUM(Q18:Q22,Q15,Q25:Q28)</f>
        <v>0</v>
      </c>
      <c r="R30" s="240">
        <f>SUM(R18:R22,R15,R25:R28)</f>
        <v>0</v>
      </c>
      <c r="S30" s="240">
        <f>SUM(S18:S22,S15,S25:S28)</f>
        <v>0</v>
      </c>
      <c r="T30" s="240">
        <f>SUM(T18:T22,T15,T25:T28)</f>
        <v>0</v>
      </c>
      <c r="U30" s="240">
        <f>SUM(U18:U29,U15)</f>
        <v>0</v>
      </c>
      <c r="V30" s="240">
        <f>SUM(V18:V22,V15,V25:V28)</f>
        <v>0</v>
      </c>
    </row>
    <row r="31" spans="2:22">
      <c r="B31" s="242" t="s">
        <v>98</v>
      </c>
    </row>
    <row r="32" spans="2:22">
      <c r="B32" s="243"/>
      <c r="D32" s="218"/>
      <c r="E32" s="218"/>
      <c r="F32" s="218"/>
      <c r="G32" s="218"/>
      <c r="H32" s="218"/>
      <c r="I32" s="218"/>
      <c r="J32" s="218"/>
    </row>
    <row r="33" spans="2:22">
      <c r="B33" s="213"/>
    </row>
    <row r="35" spans="2:22" ht="28.35" customHeight="1">
      <c r="B35" s="219"/>
      <c r="C35" s="220"/>
      <c r="D35" s="305" t="s">
        <v>88</v>
      </c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220"/>
      <c r="T35" s="220"/>
      <c r="U35" s="220"/>
      <c r="V35" s="221"/>
    </row>
    <row r="36" spans="2:22" ht="28.35" customHeight="1">
      <c r="B36" s="274" t="s">
        <v>44</v>
      </c>
      <c r="C36" s="275"/>
      <c r="D36" s="222" t="s">
        <v>105</v>
      </c>
      <c r="E36" s="223"/>
      <c r="F36" s="224">
        <v>7.0000000000000001E-3</v>
      </c>
      <c r="G36" s="225" t="s">
        <v>166</v>
      </c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6"/>
      <c r="T36" s="223"/>
      <c r="U36" s="223"/>
      <c r="V36" s="227"/>
    </row>
    <row r="37" spans="2:22" ht="78" customHeight="1">
      <c r="B37" s="63" t="s">
        <v>1</v>
      </c>
      <c r="C37" s="64" t="s">
        <v>0</v>
      </c>
      <c r="D37" s="228" t="s">
        <v>28</v>
      </c>
      <c r="E37" s="228" t="s">
        <v>29</v>
      </c>
      <c r="F37" s="228" t="s">
        <v>30</v>
      </c>
      <c r="G37" s="228" t="s">
        <v>31</v>
      </c>
      <c r="H37" s="228" t="s">
        <v>32</v>
      </c>
      <c r="I37" s="229" t="s">
        <v>79</v>
      </c>
      <c r="J37" s="228" t="s">
        <v>33</v>
      </c>
      <c r="K37" s="228" t="s">
        <v>34</v>
      </c>
      <c r="L37" s="228" t="s">
        <v>35</v>
      </c>
      <c r="M37" s="228" t="s">
        <v>36</v>
      </c>
      <c r="N37" s="228" t="s">
        <v>37</v>
      </c>
      <c r="O37" s="229" t="s">
        <v>78</v>
      </c>
      <c r="P37" s="228" t="s">
        <v>38</v>
      </c>
      <c r="Q37" s="228" t="s">
        <v>39</v>
      </c>
      <c r="R37" s="228" t="s">
        <v>40</v>
      </c>
      <c r="S37" s="228" t="s">
        <v>41</v>
      </c>
      <c r="T37" s="228" t="s">
        <v>42</v>
      </c>
      <c r="U37" s="229" t="s">
        <v>80</v>
      </c>
      <c r="V37" s="230" t="s">
        <v>43</v>
      </c>
    </row>
    <row r="38" spans="2:22" ht="15" customHeight="1">
      <c r="B38" s="63"/>
      <c r="C38" s="64"/>
      <c r="D38" s="231" t="s">
        <v>27</v>
      </c>
      <c r="E38" s="231" t="s">
        <v>27</v>
      </c>
      <c r="F38" s="231" t="s">
        <v>27</v>
      </c>
      <c r="G38" s="231" t="s">
        <v>27</v>
      </c>
      <c r="H38" s="231" t="s">
        <v>27</v>
      </c>
      <c r="I38" s="232" t="s">
        <v>27</v>
      </c>
      <c r="J38" s="231" t="s">
        <v>27</v>
      </c>
      <c r="K38" s="231" t="s">
        <v>27</v>
      </c>
      <c r="L38" s="231" t="s">
        <v>27</v>
      </c>
      <c r="M38" s="231" t="s">
        <v>27</v>
      </c>
      <c r="N38" s="231" t="s">
        <v>27</v>
      </c>
      <c r="O38" s="232" t="s">
        <v>27</v>
      </c>
      <c r="P38" s="231" t="s">
        <v>27</v>
      </c>
      <c r="Q38" s="231" t="s">
        <v>27</v>
      </c>
      <c r="R38" s="231" t="s">
        <v>27</v>
      </c>
      <c r="S38" s="231" t="s">
        <v>27</v>
      </c>
      <c r="T38" s="231" t="s">
        <v>27</v>
      </c>
      <c r="U38" s="232" t="s">
        <v>27</v>
      </c>
      <c r="V38" s="233" t="s">
        <v>27</v>
      </c>
    </row>
    <row r="39" spans="2:22" ht="15" customHeight="1">
      <c r="B39" s="73" t="s">
        <v>6</v>
      </c>
      <c r="C39" s="67" t="str">
        <f>C11</f>
        <v>Gemeentehuis (orientatie gevel 1)</v>
      </c>
      <c r="D39" s="234">
        <f>(SUM('1. Tarievenblad'!D11*'1. Tarievenblad'!E11*'1. Tarievenblad'!V11*'1. Tarievenblad'!W11)-(SUM('1. Tarievenblad'!D11*'1. Tarievenblad'!E11*'1. Tarievenblad'!V11*'1. Tarievenblad'!W11)*'1. Tarievenblad'!Q11))</f>
        <v>0</v>
      </c>
      <c r="E39" s="235">
        <f>D39*(1-'1. Tarievenblad'!J11)</f>
        <v>0</v>
      </c>
      <c r="F39" s="235">
        <f>E39*(1-'1. Tarievenblad'!$X11)</f>
        <v>0</v>
      </c>
      <c r="G39" s="235">
        <f>F39*(1-'1. Tarievenblad'!$X11)</f>
        <v>0</v>
      </c>
      <c r="H39" s="235">
        <f>G39*(1-'1. Tarievenblad'!$X11)</f>
        <v>0</v>
      </c>
      <c r="I39" s="236"/>
      <c r="J39" s="235">
        <f>H39*(1-'1. Tarievenblad'!$X11)</f>
        <v>0</v>
      </c>
      <c r="K39" s="235">
        <f>J39*(1-'1. Tarievenblad'!$X11)</f>
        <v>0</v>
      </c>
      <c r="L39" s="235">
        <f>K39*(1-'1. Tarievenblad'!$X11)</f>
        <v>0</v>
      </c>
      <c r="M39" s="235">
        <f>L39*(1-'1. Tarievenblad'!$X11)</f>
        <v>0</v>
      </c>
      <c r="N39" s="235">
        <f>M39*(1-'1. Tarievenblad'!$X11)</f>
        <v>0</v>
      </c>
      <c r="O39" s="236"/>
      <c r="P39" s="235">
        <f>N39*(1-'1. Tarievenblad'!$X11)</f>
        <v>0</v>
      </c>
      <c r="Q39" s="235">
        <f>P39*(1-'1. Tarievenblad'!$X11)</f>
        <v>0</v>
      </c>
      <c r="R39" s="235">
        <f>Q39*(1-'1. Tarievenblad'!$X11)</f>
        <v>0</v>
      </c>
      <c r="S39" s="235">
        <f>R39*(1-'1. Tarievenblad'!$X11)</f>
        <v>0</v>
      </c>
      <c r="T39" s="235">
        <f>S39*(1-'1. Tarievenblad'!$X11)</f>
        <v>0</v>
      </c>
      <c r="U39" s="236"/>
      <c r="V39" s="237">
        <f>AVERAGE(D39:H39,J39:N39,P39:T39)</f>
        <v>0</v>
      </c>
    </row>
    <row r="40" spans="2:22" ht="15" customHeight="1">
      <c r="B40" s="133">
        <v>1</v>
      </c>
      <c r="C40" s="67" t="str">
        <f>C12</f>
        <v>Gemeentehuis (orientatie gevel 2)</v>
      </c>
      <c r="D40" s="234">
        <f>(SUM('1. Tarievenblad'!D12*'1. Tarievenblad'!E12*'1. Tarievenblad'!V12*'1. Tarievenblad'!W12)-(SUM('1. Tarievenblad'!D12*'1. Tarievenblad'!E12*'1. Tarievenblad'!V12*'1. Tarievenblad'!W12)*'1. Tarievenblad'!Q12))</f>
        <v>0</v>
      </c>
      <c r="E40" s="235">
        <f>D40*(1-'1. Tarievenblad'!J12)</f>
        <v>0</v>
      </c>
      <c r="F40" s="235">
        <f>E40*(1-'1. Tarievenblad'!$X12)</f>
        <v>0</v>
      </c>
      <c r="G40" s="235">
        <f>F40*(1-'1. Tarievenblad'!$X12)</f>
        <v>0</v>
      </c>
      <c r="H40" s="235">
        <f>G40*(1-'1. Tarievenblad'!$X12)</f>
        <v>0</v>
      </c>
      <c r="I40" s="236"/>
      <c r="J40" s="235">
        <f>H40*(1-'1. Tarievenblad'!$X12)</f>
        <v>0</v>
      </c>
      <c r="K40" s="235">
        <f>J40*(1-'1. Tarievenblad'!$X12)</f>
        <v>0</v>
      </c>
      <c r="L40" s="235">
        <f>K40*(1-'1. Tarievenblad'!$X12)</f>
        <v>0</v>
      </c>
      <c r="M40" s="235">
        <f>L40*(1-'1. Tarievenblad'!$X12)</f>
        <v>0</v>
      </c>
      <c r="N40" s="235">
        <f>M40*(1-'1. Tarievenblad'!$X12)</f>
        <v>0</v>
      </c>
      <c r="O40" s="236"/>
      <c r="P40" s="235">
        <f>N40*(1-'1. Tarievenblad'!$X12)</f>
        <v>0</v>
      </c>
      <c r="Q40" s="235">
        <f>P40*(1-'1. Tarievenblad'!$X12)</f>
        <v>0</v>
      </c>
      <c r="R40" s="235">
        <f>Q40*(1-'1. Tarievenblad'!$X12)</f>
        <v>0</v>
      </c>
      <c r="S40" s="235">
        <f>R40*(1-'1. Tarievenblad'!$X12)</f>
        <v>0</v>
      </c>
      <c r="T40" s="235">
        <f>S40*(1-'1. Tarievenblad'!$X12)</f>
        <v>0</v>
      </c>
      <c r="U40" s="236"/>
      <c r="V40" s="237">
        <f>AVERAGE(D40:H40,J40:N40,P40:T40)</f>
        <v>0</v>
      </c>
    </row>
    <row r="41" spans="2:22" ht="15" customHeight="1">
      <c r="B41" s="133">
        <v>1</v>
      </c>
      <c r="C41" s="67" t="str">
        <f>C13</f>
        <v>Gemeentehuis (orientatie gevel 3 )</v>
      </c>
      <c r="D41" s="234">
        <f>(SUM('1. Tarievenblad'!D13*'1. Tarievenblad'!E13*'1. Tarievenblad'!V13*'1. Tarievenblad'!W13)-(SUM('1. Tarievenblad'!D13*'1. Tarievenblad'!E13*'1. Tarievenblad'!V13*'1. Tarievenblad'!W13)*'1. Tarievenblad'!Q13))</f>
        <v>0</v>
      </c>
      <c r="E41" s="235">
        <f>D41*(1-'1. Tarievenblad'!J13)</f>
        <v>0</v>
      </c>
      <c r="F41" s="235">
        <f>E41*(1-'1. Tarievenblad'!$X13)</f>
        <v>0</v>
      </c>
      <c r="G41" s="235">
        <f>F41*(1-'1. Tarievenblad'!$X13)</f>
        <v>0</v>
      </c>
      <c r="H41" s="235">
        <f>G41*(1-'1. Tarievenblad'!$X13)</f>
        <v>0</v>
      </c>
      <c r="I41" s="236"/>
      <c r="J41" s="235">
        <f>H41*(1-'1. Tarievenblad'!$X13)</f>
        <v>0</v>
      </c>
      <c r="K41" s="235">
        <f>J41*(1-'1. Tarievenblad'!$X13)</f>
        <v>0</v>
      </c>
      <c r="L41" s="235">
        <f>K41*(1-'1. Tarievenblad'!$X13)</f>
        <v>0</v>
      </c>
      <c r="M41" s="235">
        <f>L41*(1-'1. Tarievenblad'!$X13)</f>
        <v>0</v>
      </c>
      <c r="N41" s="235">
        <f>M41*(1-'1. Tarievenblad'!$X13)</f>
        <v>0</v>
      </c>
      <c r="O41" s="236"/>
      <c r="P41" s="235">
        <f>N41*(1-'1. Tarievenblad'!$X13)</f>
        <v>0</v>
      </c>
      <c r="Q41" s="235">
        <f>P41*(1-'1. Tarievenblad'!$X13)</f>
        <v>0</v>
      </c>
      <c r="R41" s="235">
        <f>Q41*(1-'1. Tarievenblad'!$X13)</f>
        <v>0</v>
      </c>
      <c r="S41" s="235">
        <f>R41*(1-'1. Tarievenblad'!$X13)</f>
        <v>0</v>
      </c>
      <c r="T41" s="235">
        <f>S41*(1-'1. Tarievenblad'!$X13)</f>
        <v>0</v>
      </c>
      <c r="U41" s="236"/>
      <c r="V41" s="237">
        <f>AVERAGE(D41:H41,J41:N41,P41:T41)</f>
        <v>0</v>
      </c>
    </row>
    <row r="42" spans="2:22" ht="15" customHeight="1">
      <c r="B42" s="133">
        <v>1</v>
      </c>
      <c r="C42" s="67" t="str">
        <f>C14</f>
        <v>Gemeentehuis (orientatie gevel 4 )</v>
      </c>
      <c r="D42" s="234">
        <f>(SUM('1. Tarievenblad'!D14*'1. Tarievenblad'!E14*'1. Tarievenblad'!V14*'1. Tarievenblad'!W14)-(SUM('1. Tarievenblad'!D14*'1. Tarievenblad'!E14*'1. Tarievenblad'!V14*'1. Tarievenblad'!W14)*'1. Tarievenblad'!Q14))</f>
        <v>0</v>
      </c>
      <c r="E42" s="235">
        <f>D42*(1-'1. Tarievenblad'!J14)</f>
        <v>0</v>
      </c>
      <c r="F42" s="235">
        <f>E42*(1-'1. Tarievenblad'!$X14)</f>
        <v>0</v>
      </c>
      <c r="G42" s="235">
        <f>F42*(1-'1. Tarievenblad'!$X14)</f>
        <v>0</v>
      </c>
      <c r="H42" s="235">
        <f>G42*(1-'1. Tarievenblad'!$X14)</f>
        <v>0</v>
      </c>
      <c r="I42" s="236"/>
      <c r="J42" s="235">
        <f>H42*(1-'1. Tarievenblad'!$X14)</f>
        <v>0</v>
      </c>
      <c r="K42" s="235">
        <f>J42*(1-'1. Tarievenblad'!$X14)</f>
        <v>0</v>
      </c>
      <c r="L42" s="235">
        <f>K42*(1-'1. Tarievenblad'!$X14)</f>
        <v>0</v>
      </c>
      <c r="M42" s="235">
        <f>L42*(1-'1. Tarievenblad'!$X14)</f>
        <v>0</v>
      </c>
      <c r="N42" s="235">
        <f>M42*(1-'1. Tarievenblad'!$X14)</f>
        <v>0</v>
      </c>
      <c r="O42" s="236"/>
      <c r="P42" s="235">
        <f>N42*(1-'1. Tarievenblad'!$X14)</f>
        <v>0</v>
      </c>
      <c r="Q42" s="235">
        <f>P42*(1-'1. Tarievenblad'!$X14)</f>
        <v>0</v>
      </c>
      <c r="R42" s="235">
        <f>Q42*(1-'1. Tarievenblad'!$X14)</f>
        <v>0</v>
      </c>
      <c r="S42" s="235">
        <f>R42*(1-'1. Tarievenblad'!$X14)</f>
        <v>0</v>
      </c>
      <c r="T42" s="235">
        <f>S42*(1-'1. Tarievenblad'!$X14)</f>
        <v>0</v>
      </c>
      <c r="U42" s="236"/>
      <c r="V42" s="237">
        <f>AVERAGE(D42:H42,J42:N42,P42:T42)</f>
        <v>0</v>
      </c>
    </row>
    <row r="43" spans="2:22" ht="15" customHeight="1">
      <c r="B43" s="133">
        <v>1</v>
      </c>
      <c r="C43" s="238" t="str">
        <f>'1. Tarievenblad'!C15</f>
        <v>Gemeentehuis (Totaal)</v>
      </c>
      <c r="D43" s="239">
        <f>SUM(D39:D42)</f>
        <v>0</v>
      </c>
      <c r="E43" s="239">
        <f>SUM(E39:E42)</f>
        <v>0</v>
      </c>
      <c r="F43" s="239">
        <f>SUM(F39:F42)</f>
        <v>0</v>
      </c>
      <c r="G43" s="239">
        <f>SUM(G39:G42)</f>
        <v>0</v>
      </c>
      <c r="H43" s="239">
        <f>SUM(H39:H42)</f>
        <v>0</v>
      </c>
      <c r="I43" s="236">
        <f>AVERAGE(D43:H43)</f>
        <v>0</v>
      </c>
      <c r="J43" s="239">
        <f>SUM(J39:J42)</f>
        <v>0</v>
      </c>
      <c r="K43" s="239">
        <f>SUM(K39:K42)</f>
        <v>0</v>
      </c>
      <c r="L43" s="239">
        <f>SUM(L39:L42)</f>
        <v>0</v>
      </c>
      <c r="M43" s="239">
        <f>SUM(M39:M42)</f>
        <v>0</v>
      </c>
      <c r="N43" s="239">
        <f>SUM(N39:N42)</f>
        <v>0</v>
      </c>
      <c r="O43" s="236">
        <f>AVERAGE(J43:N43)</f>
        <v>0</v>
      </c>
      <c r="P43" s="239">
        <f>SUM(P39:P42)</f>
        <v>0</v>
      </c>
      <c r="Q43" s="239">
        <f>SUM(Q39:Q42)</f>
        <v>0</v>
      </c>
      <c r="R43" s="239">
        <f>SUM(R39:R42)</f>
        <v>0</v>
      </c>
      <c r="S43" s="239">
        <f>SUM(S39:S42)</f>
        <v>0</v>
      </c>
      <c r="T43" s="239">
        <f>SUM(T39:T42)</f>
        <v>0</v>
      </c>
      <c r="U43" s="236">
        <f>AVERAGE(P43:T43)</f>
        <v>0</v>
      </c>
      <c r="V43" s="237">
        <f>AVERAGE(D43:H43,J43:N43,P43:T43)</f>
        <v>0</v>
      </c>
    </row>
    <row r="44" spans="2:22" ht="15" customHeight="1">
      <c r="B44" s="73" t="s">
        <v>7</v>
      </c>
      <c r="C44" s="67" t="str">
        <f>C16</f>
        <v>HVC, hellend dak</v>
      </c>
      <c r="D44" s="234">
        <f>(SUM('1. Tarievenblad'!D16*'1. Tarievenblad'!E16*'1. Tarievenblad'!V16*'1. Tarievenblad'!W16)-(SUM('1. Tarievenblad'!D16*'1. Tarievenblad'!E16*'1. Tarievenblad'!V16*'1. Tarievenblad'!W16)*'1. Tarievenblad'!Q16))</f>
        <v>0</v>
      </c>
      <c r="E44" s="235">
        <f>D44*(1-'1. Tarievenblad'!J16)</f>
        <v>0</v>
      </c>
      <c r="F44" s="235">
        <f>E44*(1-'1. Tarievenblad'!$X16)</f>
        <v>0</v>
      </c>
      <c r="G44" s="235">
        <f>F44*(1-'1. Tarievenblad'!$X16)</f>
        <v>0</v>
      </c>
      <c r="H44" s="235">
        <f>G44*(1-'1. Tarievenblad'!$X16)</f>
        <v>0</v>
      </c>
      <c r="I44" s="236"/>
      <c r="J44" s="235">
        <f>H44*(1-'1. Tarievenblad'!$X16)</f>
        <v>0</v>
      </c>
      <c r="K44" s="235">
        <f>J44*(1-'1. Tarievenblad'!$X16)</f>
        <v>0</v>
      </c>
      <c r="L44" s="235">
        <f>K44*(1-'1. Tarievenblad'!$X16)</f>
        <v>0</v>
      </c>
      <c r="M44" s="235">
        <f>L44*(1-'1. Tarievenblad'!$X16)</f>
        <v>0</v>
      </c>
      <c r="N44" s="235">
        <f>M44*(1-'1. Tarievenblad'!$X16)</f>
        <v>0</v>
      </c>
      <c r="O44" s="236"/>
      <c r="P44" s="235">
        <f>N44*(1-'1. Tarievenblad'!$X16)</f>
        <v>0</v>
      </c>
      <c r="Q44" s="235">
        <f>P44*(1-'1. Tarievenblad'!$X16)</f>
        <v>0</v>
      </c>
      <c r="R44" s="235">
        <f>Q44*(1-'1. Tarievenblad'!$X16)</f>
        <v>0</v>
      </c>
      <c r="S44" s="235">
        <f>R44*(1-'1. Tarievenblad'!$X16)</f>
        <v>0</v>
      </c>
      <c r="T44" s="235">
        <f>S44*(1-'1. Tarievenblad'!$X16)</f>
        <v>0</v>
      </c>
      <c r="U44" s="236"/>
      <c r="V44" s="237">
        <f t="shared" ref="V44:V50" si="1">AVERAGE(D44:H44,J44:N44,P44:T44)</f>
        <v>0</v>
      </c>
    </row>
    <row r="45" spans="2:22" ht="15" customHeight="1">
      <c r="B45" s="73" t="s">
        <v>7</v>
      </c>
      <c r="C45" s="67" t="str">
        <f>C17</f>
        <v>HVC, mogelijke buitenopstelling</v>
      </c>
      <c r="D45" s="234">
        <f>(SUM('1. Tarievenblad'!D17*'1. Tarievenblad'!E17*'1. Tarievenblad'!V17*'1. Tarievenblad'!W17)-(SUM('1. Tarievenblad'!D17*'1. Tarievenblad'!E17*'1. Tarievenblad'!V17*'1. Tarievenblad'!W17)*'1. Tarievenblad'!Q17))</f>
        <v>0</v>
      </c>
      <c r="E45" s="235">
        <f>D45*(1-2%)</f>
        <v>0</v>
      </c>
      <c r="F45" s="235">
        <f>E45*(1-'1. Tarievenblad'!$X17)</f>
        <v>0</v>
      </c>
      <c r="G45" s="235">
        <f>F45*(1-'1. Tarievenblad'!$X17)</f>
        <v>0</v>
      </c>
      <c r="H45" s="235">
        <f>G45*(1-'1. Tarievenblad'!$X17)</f>
        <v>0</v>
      </c>
      <c r="I45" s="236"/>
      <c r="J45" s="235">
        <f>H45*(1-'1. Tarievenblad'!$X17)</f>
        <v>0</v>
      </c>
      <c r="K45" s="235">
        <f>J45*(1-'1. Tarievenblad'!$X17)</f>
        <v>0</v>
      </c>
      <c r="L45" s="235">
        <f>K45*(1-'1. Tarievenblad'!$X17)</f>
        <v>0</v>
      </c>
      <c r="M45" s="235">
        <f>L45*(1-'1. Tarievenblad'!$X17)</f>
        <v>0</v>
      </c>
      <c r="N45" s="235">
        <f>M45*(1-'1. Tarievenblad'!$X17)</f>
        <v>0</v>
      </c>
      <c r="O45" s="236"/>
      <c r="P45" s="235">
        <f>N45*(1-'1. Tarievenblad'!$X17)</f>
        <v>0</v>
      </c>
      <c r="Q45" s="235">
        <f>P45*(1-'1. Tarievenblad'!$X17)</f>
        <v>0</v>
      </c>
      <c r="R45" s="235">
        <f>Q45*(1-'1. Tarievenblad'!$X17)</f>
        <v>0</v>
      </c>
      <c r="S45" s="235">
        <f>R45*(1-'1. Tarievenblad'!$X17)</f>
        <v>0</v>
      </c>
      <c r="T45" s="235">
        <f>S45*(1-'1. Tarievenblad'!$X17)</f>
        <v>0</v>
      </c>
      <c r="U45" s="236"/>
      <c r="V45" s="237">
        <f>AVERAGE(D45:H45,J45:N45,P45:T45)</f>
        <v>0</v>
      </c>
    </row>
    <row r="46" spans="2:22" ht="15" customHeight="1">
      <c r="B46" s="73" t="s">
        <v>7</v>
      </c>
      <c r="C46" s="238" t="str">
        <f>'1. Tarievenblad'!C18</f>
        <v>HVC (Totaal)</v>
      </c>
      <c r="D46" s="239">
        <f>SUM(D44:D45)</f>
        <v>0</v>
      </c>
      <c r="E46" s="239">
        <f>SUM(E44:E45)</f>
        <v>0</v>
      </c>
      <c r="F46" s="239">
        <f>SUM(F44:F45)</f>
        <v>0</v>
      </c>
      <c r="G46" s="239">
        <f>SUM(G44:G45)</f>
        <v>0</v>
      </c>
      <c r="H46" s="239">
        <f>SUM(H44:H45)</f>
        <v>0</v>
      </c>
      <c r="I46" s="236">
        <f>AVERAGE(D46:H46)</f>
        <v>0</v>
      </c>
      <c r="J46" s="239">
        <f>SUM(J44:J45)</f>
        <v>0</v>
      </c>
      <c r="K46" s="239">
        <f>SUM(K44:K45)</f>
        <v>0</v>
      </c>
      <c r="L46" s="239">
        <f>SUM(L44:L45)</f>
        <v>0</v>
      </c>
      <c r="M46" s="239">
        <f>SUM(M44:M45)</f>
        <v>0</v>
      </c>
      <c r="N46" s="239">
        <f>SUM(N44:N45)</f>
        <v>0</v>
      </c>
      <c r="O46" s="236">
        <f>AVERAGE(J46:N46)</f>
        <v>0</v>
      </c>
      <c r="P46" s="239">
        <f>SUM(P44:P45)</f>
        <v>0</v>
      </c>
      <c r="Q46" s="239">
        <f>SUM(Q44:Q45)</f>
        <v>0</v>
      </c>
      <c r="R46" s="239">
        <f>SUM(R44:R45)</f>
        <v>0</v>
      </c>
      <c r="S46" s="239">
        <f>SUM(S44:S45)</f>
        <v>0</v>
      </c>
      <c r="T46" s="239">
        <f>SUM(T44:T45)</f>
        <v>0</v>
      </c>
      <c r="U46" s="236">
        <f>AVERAGE(P46:T46)</f>
        <v>0</v>
      </c>
      <c r="V46" s="237">
        <f>AVERAGE(D46:H46,J46:N46,P46:T46)</f>
        <v>0</v>
      </c>
    </row>
    <row r="47" spans="2:22" ht="15" customHeight="1">
      <c r="B47" s="73" t="s">
        <v>8</v>
      </c>
      <c r="C47" s="67" t="str">
        <f t="shared" ref="C47:C52" si="2">C19</f>
        <v>De Voorde</v>
      </c>
      <c r="D47" s="234">
        <f>(SUM('1. Tarievenblad'!D19*'1. Tarievenblad'!E19*'1. Tarievenblad'!V19*'1. Tarievenblad'!W19)-(SUM('1. Tarievenblad'!D19*'1. Tarievenblad'!E19*'1. Tarievenblad'!V19*'1. Tarievenblad'!W19)*'1. Tarievenblad'!Q19))</f>
        <v>0</v>
      </c>
      <c r="E47" s="235">
        <f>D47*(1-'1. Tarievenblad'!J19)</f>
        <v>0</v>
      </c>
      <c r="F47" s="235">
        <f>E47*(1-'1. Tarievenblad'!$X19)</f>
        <v>0</v>
      </c>
      <c r="G47" s="235">
        <f>F47*(1-'1. Tarievenblad'!$X19)</f>
        <v>0</v>
      </c>
      <c r="H47" s="235">
        <f>G47*(1-'1. Tarievenblad'!$X19)</f>
        <v>0</v>
      </c>
      <c r="I47" s="236">
        <f>AVERAGE(D47:H47)</f>
        <v>0</v>
      </c>
      <c r="J47" s="235">
        <f>H47*(1-'1. Tarievenblad'!$X19)</f>
        <v>0</v>
      </c>
      <c r="K47" s="235">
        <f>J47*(1-'1. Tarievenblad'!$X19)</f>
        <v>0</v>
      </c>
      <c r="L47" s="235">
        <f>K47*(1-'1. Tarievenblad'!$X19)</f>
        <v>0</v>
      </c>
      <c r="M47" s="235">
        <f>L47*(1-'1. Tarievenblad'!$X19)</f>
        <v>0</v>
      </c>
      <c r="N47" s="235">
        <f>M47*(1-'1. Tarievenblad'!$X19)</f>
        <v>0</v>
      </c>
      <c r="O47" s="236">
        <f>AVERAGE(J47:N47)</f>
        <v>0</v>
      </c>
      <c r="P47" s="235">
        <f>N47*(1-'1. Tarievenblad'!$X19)</f>
        <v>0</v>
      </c>
      <c r="Q47" s="235">
        <f>P47*(1-'1. Tarievenblad'!$X19)</f>
        <v>0</v>
      </c>
      <c r="R47" s="235">
        <f>Q47*(1-'1. Tarievenblad'!$X19)</f>
        <v>0</v>
      </c>
      <c r="S47" s="235">
        <f>R47*(1-'1. Tarievenblad'!$X19)</f>
        <v>0</v>
      </c>
      <c r="T47" s="235">
        <f>S47*(1-'1. Tarievenblad'!$X19)</f>
        <v>0</v>
      </c>
      <c r="U47" s="236">
        <f>AVERAGE(P47:T47)</f>
        <v>0</v>
      </c>
      <c r="V47" s="237">
        <f>AVERAGE(D47:H47,J47:N47,P47:T47)</f>
        <v>0</v>
      </c>
    </row>
    <row r="48" spans="2:22" ht="15" customHeight="1">
      <c r="B48" s="73" t="s">
        <v>9</v>
      </c>
      <c r="C48" s="67" t="str">
        <f t="shared" si="2"/>
        <v>Sporthal Oosterbos</v>
      </c>
      <c r="D48" s="234">
        <f>(SUM('1. Tarievenblad'!D20*'1. Tarievenblad'!E20*'1. Tarievenblad'!V20*'1. Tarievenblad'!W20)-(SUM('1. Tarievenblad'!D20*'1. Tarievenblad'!E20*'1. Tarievenblad'!V20*'1. Tarievenblad'!W20)*'1. Tarievenblad'!Q20))</f>
        <v>0</v>
      </c>
      <c r="E48" s="235">
        <f>D48*(1-'1. Tarievenblad'!J20)</f>
        <v>0</v>
      </c>
      <c r="F48" s="235">
        <f>E48*(1-'1. Tarievenblad'!$X20)</f>
        <v>0</v>
      </c>
      <c r="G48" s="235">
        <f>F48*(1-'1. Tarievenblad'!$X20)</f>
        <v>0</v>
      </c>
      <c r="H48" s="235">
        <f>G48*(1-'1. Tarievenblad'!$X20)</f>
        <v>0</v>
      </c>
      <c r="I48" s="236">
        <f>AVERAGE(D48:H48)</f>
        <v>0</v>
      </c>
      <c r="J48" s="235">
        <f>H48*(1-'1. Tarievenblad'!$X20)</f>
        <v>0</v>
      </c>
      <c r="K48" s="235">
        <f>J48*(1-'1. Tarievenblad'!$X20)</f>
        <v>0</v>
      </c>
      <c r="L48" s="235">
        <f>K48*(1-'1. Tarievenblad'!$X20)</f>
        <v>0</v>
      </c>
      <c r="M48" s="235">
        <f>L48*(1-'1. Tarievenblad'!$X20)</f>
        <v>0</v>
      </c>
      <c r="N48" s="235">
        <f>M48*(1-'1. Tarievenblad'!$X20)</f>
        <v>0</v>
      </c>
      <c r="O48" s="236">
        <f>AVERAGE(J48:N48)</f>
        <v>0</v>
      </c>
      <c r="P48" s="235">
        <f>N48*(1-'1. Tarievenblad'!$X20)</f>
        <v>0</v>
      </c>
      <c r="Q48" s="235">
        <f>P48*(1-'1. Tarievenblad'!$X20)</f>
        <v>0</v>
      </c>
      <c r="R48" s="235">
        <f>Q48*(1-'1. Tarievenblad'!$X20)</f>
        <v>0</v>
      </c>
      <c r="S48" s="235">
        <f>R48*(1-'1. Tarievenblad'!$X20)</f>
        <v>0</v>
      </c>
      <c r="T48" s="235">
        <f>S48*(1-'1. Tarievenblad'!$X20)</f>
        <v>0</v>
      </c>
      <c r="U48" s="236">
        <f>AVERAGE(P48:T48)</f>
        <v>0</v>
      </c>
      <c r="V48" s="237">
        <f t="shared" si="1"/>
        <v>0</v>
      </c>
    </row>
    <row r="49" spans="2:22" ht="15" customHeight="1">
      <c r="B49" s="73" t="s">
        <v>10</v>
      </c>
      <c r="C49" s="67" t="str">
        <f t="shared" si="2"/>
        <v>Sporthal de Burghthof</v>
      </c>
      <c r="D49" s="234">
        <f>(SUM('1. Tarievenblad'!D21*'1. Tarievenblad'!E21*'1. Tarievenblad'!V21*'1. Tarievenblad'!W21)-(SUM('1. Tarievenblad'!D21*'1. Tarievenblad'!E21*'1. Tarievenblad'!V21*'1. Tarievenblad'!W21)*'1. Tarievenblad'!Q21))</f>
        <v>0</v>
      </c>
      <c r="E49" s="235">
        <f>D49*(1-'1. Tarievenblad'!J21)</f>
        <v>0</v>
      </c>
      <c r="F49" s="235">
        <f>E49*(1-'1. Tarievenblad'!$X21)</f>
        <v>0</v>
      </c>
      <c r="G49" s="235">
        <f>F49*(1-'1. Tarievenblad'!$X21)</f>
        <v>0</v>
      </c>
      <c r="H49" s="235">
        <f>G49*(1-'1. Tarievenblad'!$X21)</f>
        <v>0</v>
      </c>
      <c r="I49" s="236">
        <f>AVERAGE(D49:H49)</f>
        <v>0</v>
      </c>
      <c r="J49" s="235">
        <f>H49*(1-'1. Tarievenblad'!$X21)</f>
        <v>0</v>
      </c>
      <c r="K49" s="235">
        <f>J49*(1-'1. Tarievenblad'!$X21)</f>
        <v>0</v>
      </c>
      <c r="L49" s="235">
        <f>K49*(1-'1. Tarievenblad'!$X21)</f>
        <v>0</v>
      </c>
      <c r="M49" s="235">
        <f>L49*(1-'1. Tarievenblad'!$X21)</f>
        <v>0</v>
      </c>
      <c r="N49" s="235">
        <f>M49*(1-'1. Tarievenblad'!$X21)</f>
        <v>0</v>
      </c>
      <c r="O49" s="236">
        <f>AVERAGE(J49:N49)</f>
        <v>0</v>
      </c>
      <c r="P49" s="235">
        <f>N49*(1-'1. Tarievenblad'!$X21)</f>
        <v>0</v>
      </c>
      <c r="Q49" s="235">
        <f>P49*(1-'1. Tarievenblad'!$X21)</f>
        <v>0</v>
      </c>
      <c r="R49" s="235">
        <f>Q49*(1-'1. Tarievenblad'!$X21)</f>
        <v>0</v>
      </c>
      <c r="S49" s="235">
        <f>R49*(1-'1. Tarievenblad'!$X21)</f>
        <v>0</v>
      </c>
      <c r="T49" s="235">
        <f>S49*(1-'1. Tarievenblad'!$X21)</f>
        <v>0</v>
      </c>
      <c r="U49" s="236">
        <f>AVERAGE(P49:T49)</f>
        <v>0</v>
      </c>
      <c r="V49" s="237">
        <f>AVERAGE(D49:H49,J49:N49,P49:T49)</f>
        <v>0</v>
      </c>
    </row>
    <row r="50" spans="2:22" ht="15" customHeight="1">
      <c r="B50" s="73" t="s">
        <v>109</v>
      </c>
      <c r="C50" s="67" t="str">
        <f t="shared" si="2"/>
        <v>Veluwehal</v>
      </c>
      <c r="D50" s="234">
        <f>(SUM('1. Tarievenblad'!D22*'1. Tarievenblad'!E22*'1. Tarievenblad'!V22*'1. Tarievenblad'!W22)-(SUM('1. Tarievenblad'!D22*'1. Tarievenblad'!E22*'1. Tarievenblad'!V22*'1. Tarievenblad'!W22)*'1. Tarievenblad'!Q22))</f>
        <v>0</v>
      </c>
      <c r="E50" s="235">
        <f>D50*(1-'1. Tarievenblad'!J22)</f>
        <v>0</v>
      </c>
      <c r="F50" s="235">
        <f>E50*(1-'1. Tarievenblad'!$X22)</f>
        <v>0</v>
      </c>
      <c r="G50" s="235">
        <f>F50*(1-'1. Tarievenblad'!$X22)</f>
        <v>0</v>
      </c>
      <c r="H50" s="235">
        <f>G50*(1-'1. Tarievenblad'!$X22)</f>
        <v>0</v>
      </c>
      <c r="I50" s="236">
        <f>AVERAGE(D50:H50)</f>
        <v>0</v>
      </c>
      <c r="J50" s="235">
        <f>H50*(1-'1. Tarievenblad'!$X22)</f>
        <v>0</v>
      </c>
      <c r="K50" s="235">
        <f>J50*(1-'1. Tarievenblad'!$X22)</f>
        <v>0</v>
      </c>
      <c r="L50" s="235">
        <f>K50*(1-'1. Tarievenblad'!$X22)</f>
        <v>0</v>
      </c>
      <c r="M50" s="235">
        <f>L50*(1-'1. Tarievenblad'!$X22)</f>
        <v>0</v>
      </c>
      <c r="N50" s="235">
        <f>M50*(1-'1. Tarievenblad'!$X22)</f>
        <v>0</v>
      </c>
      <c r="O50" s="236">
        <f>AVERAGE(J50:N50)</f>
        <v>0</v>
      </c>
      <c r="P50" s="235">
        <f>N50*(1-'1. Tarievenblad'!$X22)</f>
        <v>0</v>
      </c>
      <c r="Q50" s="235">
        <f>P50*(1-'1. Tarievenblad'!$X22)</f>
        <v>0</v>
      </c>
      <c r="R50" s="235">
        <f>Q50*(1-'1. Tarievenblad'!$X22)</f>
        <v>0</v>
      </c>
      <c r="S50" s="235">
        <f>R50*(1-'1. Tarievenblad'!$X22)</f>
        <v>0</v>
      </c>
      <c r="T50" s="235">
        <f>S50*(1-'1. Tarievenblad'!$X22)</f>
        <v>0</v>
      </c>
      <c r="U50" s="236">
        <f>AVERAGE(P50:T50)</f>
        <v>0</v>
      </c>
      <c r="V50" s="237">
        <f t="shared" si="1"/>
        <v>0</v>
      </c>
    </row>
    <row r="51" spans="2:22" ht="15" customHeight="1">
      <c r="B51" s="73" t="s">
        <v>141</v>
      </c>
      <c r="C51" s="67" t="str">
        <f t="shared" si="2"/>
        <v>Nieuw: Garderen (dakvlak zuid-west)</v>
      </c>
      <c r="D51" s="234">
        <f>(SUM('1. Tarievenblad'!D23*'1. Tarievenblad'!E23*'1. Tarievenblad'!V23*'1. Tarievenblad'!W23)-(SUM('1. Tarievenblad'!D23*'1. Tarievenblad'!E23*'1. Tarievenblad'!V23*'1. Tarievenblad'!W23)*'1. Tarievenblad'!Q23))</f>
        <v>0</v>
      </c>
      <c r="E51" s="235">
        <f>D51*(1-'1. Tarievenblad'!J23)</f>
        <v>0</v>
      </c>
      <c r="F51" s="235">
        <f>E51*(1-'1. Tarievenblad'!$X23)</f>
        <v>0</v>
      </c>
      <c r="G51" s="235">
        <f>F51*(1-'1. Tarievenblad'!$X23)</f>
        <v>0</v>
      </c>
      <c r="H51" s="235">
        <f>G51*(1-'1. Tarievenblad'!$X23)</f>
        <v>0</v>
      </c>
      <c r="I51" s="236"/>
      <c r="J51" s="235">
        <f>H51*(1-'1. Tarievenblad'!$X23)</f>
        <v>0</v>
      </c>
      <c r="K51" s="235">
        <f>J51*(1-'1. Tarievenblad'!$X23)</f>
        <v>0</v>
      </c>
      <c r="L51" s="235">
        <f>K51*(1-'1. Tarievenblad'!$X23)</f>
        <v>0</v>
      </c>
      <c r="M51" s="235">
        <f>L51*(1-'1. Tarievenblad'!$X23)</f>
        <v>0</v>
      </c>
      <c r="N51" s="235">
        <f>M51*(1-'1. Tarievenblad'!$X23)</f>
        <v>0</v>
      </c>
      <c r="O51" s="236"/>
      <c r="P51" s="235">
        <f>N51*(1-'1. Tarievenblad'!$X23)</f>
        <v>0</v>
      </c>
      <c r="Q51" s="235">
        <f>P51*(1-'1. Tarievenblad'!$X23)</f>
        <v>0</v>
      </c>
      <c r="R51" s="235">
        <f>Q51*(1-'1. Tarievenblad'!$X23)</f>
        <v>0</v>
      </c>
      <c r="S51" s="235">
        <f>R51*(1-'1. Tarievenblad'!$X23)</f>
        <v>0</v>
      </c>
      <c r="T51" s="235">
        <f>S51*(1-'1. Tarievenblad'!$X23)</f>
        <v>0</v>
      </c>
      <c r="U51" s="236"/>
      <c r="V51" s="237">
        <f t="shared" ref="V51:V56" si="3">AVERAGE(D51:H51,J51:N51,P51:T51)</f>
        <v>0</v>
      </c>
    </row>
    <row r="52" spans="2:22" ht="15" customHeight="1">
      <c r="B52" s="73" t="s">
        <v>141</v>
      </c>
      <c r="C52" s="67" t="str">
        <f t="shared" si="2"/>
        <v>Nieuw: Garderen (dakvlak noord-oost)</v>
      </c>
      <c r="D52" s="234">
        <f>(SUM('1. Tarievenblad'!D24*'1. Tarievenblad'!E24*'1. Tarievenblad'!V24*'1. Tarievenblad'!W24)-(SUM('1. Tarievenblad'!D24*'1. Tarievenblad'!E24*'1. Tarievenblad'!V24*'1. Tarievenblad'!W24)*'1. Tarievenblad'!Q24))</f>
        <v>0</v>
      </c>
      <c r="E52" s="235">
        <f>D52*(1-'1. Tarievenblad'!J24)</f>
        <v>0</v>
      </c>
      <c r="F52" s="235">
        <f>E52*(1-'1. Tarievenblad'!$X24)</f>
        <v>0</v>
      </c>
      <c r="G52" s="235">
        <f>F52*(1-'1. Tarievenblad'!$X24)</f>
        <v>0</v>
      </c>
      <c r="H52" s="235">
        <f>G52*(1-'1. Tarievenblad'!$X24)</f>
        <v>0</v>
      </c>
      <c r="I52" s="236"/>
      <c r="J52" s="235">
        <f>H52*(1-'1. Tarievenblad'!$X24)</f>
        <v>0</v>
      </c>
      <c r="K52" s="235">
        <f>J52*(1-'1. Tarievenblad'!$X24)</f>
        <v>0</v>
      </c>
      <c r="L52" s="235">
        <f>K52*(1-'1. Tarievenblad'!$X24)</f>
        <v>0</v>
      </c>
      <c r="M52" s="235">
        <f>L52*(1-'1. Tarievenblad'!$X24)</f>
        <v>0</v>
      </c>
      <c r="N52" s="235">
        <f>M52*(1-'1. Tarievenblad'!$X24)</f>
        <v>0</v>
      </c>
      <c r="O52" s="236"/>
      <c r="P52" s="235">
        <f>N52*(1-'1. Tarievenblad'!$X24)</f>
        <v>0</v>
      </c>
      <c r="Q52" s="235">
        <f>P52*(1-'1. Tarievenblad'!$X24)</f>
        <v>0</v>
      </c>
      <c r="R52" s="235">
        <f>Q52*(1-'1. Tarievenblad'!$X24)</f>
        <v>0</v>
      </c>
      <c r="S52" s="235">
        <f>R52*(1-'1. Tarievenblad'!$X24)</f>
        <v>0</v>
      </c>
      <c r="T52" s="235">
        <f>S52*(1-'1. Tarievenblad'!$X24)</f>
        <v>0</v>
      </c>
      <c r="U52" s="236"/>
      <c r="V52" s="237">
        <f t="shared" si="3"/>
        <v>0</v>
      </c>
    </row>
    <row r="53" spans="2:22" ht="15" customHeight="1">
      <c r="B53" s="73" t="s">
        <v>141</v>
      </c>
      <c r="C53" s="238" t="str">
        <f>'1. Tarievenblad'!C25</f>
        <v>Nieuw: Garderen (Totaal)</v>
      </c>
      <c r="D53" s="239">
        <f>SUM(D51:D52)</f>
        <v>0</v>
      </c>
      <c r="E53" s="239">
        <f>SUM(E51:E52)</f>
        <v>0</v>
      </c>
      <c r="F53" s="239">
        <f>SUM(F51:F52)</f>
        <v>0</v>
      </c>
      <c r="G53" s="239">
        <f>SUM(G51:G52)</f>
        <v>0</v>
      </c>
      <c r="H53" s="239">
        <f>SUM(H51:H52)</f>
        <v>0</v>
      </c>
      <c r="I53" s="236">
        <f>AVERAGE(D53:H53)</f>
        <v>0</v>
      </c>
      <c r="J53" s="239">
        <f>SUM(J51:J52)</f>
        <v>0</v>
      </c>
      <c r="K53" s="239">
        <f>SUM(K51:K52)</f>
        <v>0</v>
      </c>
      <c r="L53" s="239">
        <f>SUM(L51:L52)</f>
        <v>0</v>
      </c>
      <c r="M53" s="239">
        <f>SUM(M51:M52)</f>
        <v>0</v>
      </c>
      <c r="N53" s="239">
        <f>SUM(N51:N52)</f>
        <v>0</v>
      </c>
      <c r="O53" s="236">
        <f>AVERAGE(J53:N53)</f>
        <v>0</v>
      </c>
      <c r="P53" s="239">
        <f>SUM(P51:P52)</f>
        <v>0</v>
      </c>
      <c r="Q53" s="239">
        <f>SUM(Q51:Q52)</f>
        <v>0</v>
      </c>
      <c r="R53" s="239">
        <f>SUM(R51:R52)</f>
        <v>0</v>
      </c>
      <c r="S53" s="239">
        <f>SUM(S51:S52)</f>
        <v>0</v>
      </c>
      <c r="T53" s="239">
        <f>SUM(T51:T52)</f>
        <v>0</v>
      </c>
      <c r="U53" s="236">
        <f>AVERAGE(P53:T53)</f>
        <v>0</v>
      </c>
      <c r="V53" s="237">
        <f t="shared" si="3"/>
        <v>0</v>
      </c>
    </row>
    <row r="54" spans="2:22" ht="15" customHeight="1">
      <c r="B54" s="73" t="s">
        <v>163</v>
      </c>
      <c r="C54" s="67" t="str">
        <f>C26</f>
        <v>Nieuw: De Brug</v>
      </c>
      <c r="D54" s="234">
        <f>(SUM('1. Tarievenblad'!D26*'1. Tarievenblad'!E26*'1. Tarievenblad'!V26*'1. Tarievenblad'!W26)-(SUM('1. Tarievenblad'!D26*'1. Tarievenblad'!E26*'1. Tarievenblad'!V26*'1. Tarievenblad'!W26)*'1. Tarievenblad'!Q26))</f>
        <v>0</v>
      </c>
      <c r="E54" s="235">
        <f>D54*(1-'1. Tarievenblad'!J26)</f>
        <v>0</v>
      </c>
      <c r="F54" s="235">
        <f>E54*(1-'1. Tarievenblad'!$X26)</f>
        <v>0</v>
      </c>
      <c r="G54" s="235">
        <f>F54*(1-'1. Tarievenblad'!$X26)</f>
        <v>0</v>
      </c>
      <c r="H54" s="235">
        <f>G54*(1-'1. Tarievenblad'!$X26)</f>
        <v>0</v>
      </c>
      <c r="I54" s="236">
        <f>AVERAGE(D54:H54)</f>
        <v>0</v>
      </c>
      <c r="J54" s="235">
        <f>H54*(1-'1. Tarievenblad'!$X26)</f>
        <v>0</v>
      </c>
      <c r="K54" s="235">
        <f>J54*(1-'1. Tarievenblad'!$X26)</f>
        <v>0</v>
      </c>
      <c r="L54" s="235">
        <f>K54*(1-'1. Tarievenblad'!$X26)</f>
        <v>0</v>
      </c>
      <c r="M54" s="235">
        <f>L54*(1-'1. Tarievenblad'!$X26)</f>
        <v>0</v>
      </c>
      <c r="N54" s="235">
        <f>M54*(1-'1. Tarievenblad'!$X26)</f>
        <v>0</v>
      </c>
      <c r="O54" s="236">
        <f>AVERAGE(J54:N54)</f>
        <v>0</v>
      </c>
      <c r="P54" s="235">
        <f>N54*(1-'1. Tarievenblad'!$X26)</f>
        <v>0</v>
      </c>
      <c r="Q54" s="235">
        <f>P54*(1-'1. Tarievenblad'!$X26)</f>
        <v>0</v>
      </c>
      <c r="R54" s="235">
        <f>Q54*(1-'1. Tarievenblad'!$X26)</f>
        <v>0</v>
      </c>
      <c r="S54" s="235">
        <f>R54*(1-'1. Tarievenblad'!$X26)</f>
        <v>0</v>
      </c>
      <c r="T54" s="235">
        <f>S54*(1-'1. Tarievenblad'!$X26)</f>
        <v>0</v>
      </c>
      <c r="U54" s="236">
        <f>AVERAGE(P54:T54)</f>
        <v>0</v>
      </c>
      <c r="V54" s="237">
        <f t="shared" si="3"/>
        <v>0</v>
      </c>
    </row>
    <row r="55" spans="2:22" ht="15" customHeight="1">
      <c r="B55" s="73" t="s">
        <v>164</v>
      </c>
      <c r="C55" s="67" t="str">
        <f>C27</f>
        <v>Nieuw: Dorpshuis Voorthuizen</v>
      </c>
      <c r="D55" s="234">
        <f>(SUM('1. Tarievenblad'!D27*'1. Tarievenblad'!E27*'1. Tarievenblad'!V27*'1. Tarievenblad'!W27)-(SUM('1. Tarievenblad'!D27*'1. Tarievenblad'!E27*'1. Tarievenblad'!V27*'1. Tarievenblad'!W27)*'1. Tarievenblad'!Q27))</f>
        <v>0</v>
      </c>
      <c r="E55" s="235">
        <f>D55*(1-'1. Tarievenblad'!J27)</f>
        <v>0</v>
      </c>
      <c r="F55" s="235">
        <f>E55*(1-'1. Tarievenblad'!$X27)</f>
        <v>0</v>
      </c>
      <c r="G55" s="235">
        <f>F55*(1-'1. Tarievenblad'!$X27)</f>
        <v>0</v>
      </c>
      <c r="H55" s="235">
        <f>G55*(1-'1. Tarievenblad'!$X27)</f>
        <v>0</v>
      </c>
      <c r="I55" s="236">
        <f>AVERAGE(D55:H55)</f>
        <v>0</v>
      </c>
      <c r="J55" s="235">
        <f>H55*(1-'1. Tarievenblad'!$X27)</f>
        <v>0</v>
      </c>
      <c r="K55" s="235">
        <f>J55*(1-'1. Tarievenblad'!$X27)</f>
        <v>0</v>
      </c>
      <c r="L55" s="235">
        <f>K55*(1-'1. Tarievenblad'!$X27)</f>
        <v>0</v>
      </c>
      <c r="M55" s="235">
        <f>L55*(1-'1. Tarievenblad'!$X27)</f>
        <v>0</v>
      </c>
      <c r="N55" s="235">
        <f>M55*(1-'1. Tarievenblad'!$X27)</f>
        <v>0</v>
      </c>
      <c r="O55" s="236">
        <f>AVERAGE(J55:N55)</f>
        <v>0</v>
      </c>
      <c r="P55" s="235">
        <f>N55*(1-'1. Tarievenblad'!$X27)</f>
        <v>0</v>
      </c>
      <c r="Q55" s="235">
        <f>P55*(1-'1. Tarievenblad'!$X27)</f>
        <v>0</v>
      </c>
      <c r="R55" s="235">
        <f>Q55*(1-'1. Tarievenblad'!$X27)</f>
        <v>0</v>
      </c>
      <c r="S55" s="235">
        <f>R55*(1-'1. Tarievenblad'!$X27)</f>
        <v>0</v>
      </c>
      <c r="T55" s="235">
        <f>S55*(1-'1. Tarievenblad'!$X27)</f>
        <v>0</v>
      </c>
      <c r="U55" s="236">
        <f>AVERAGE(P55:T55)</f>
        <v>0</v>
      </c>
      <c r="V55" s="237">
        <f t="shared" si="3"/>
        <v>0</v>
      </c>
    </row>
    <row r="56" spans="2:22" ht="15" customHeight="1">
      <c r="B56" s="73" t="s">
        <v>164</v>
      </c>
      <c r="C56" s="67" t="str">
        <f>C28</f>
        <v>Nieuw: Dorpshuis Voorthuizen (extra lage dak)</v>
      </c>
      <c r="D56" s="234">
        <f>(SUM('1. Tarievenblad'!D28*'1. Tarievenblad'!E28*'1. Tarievenblad'!V28*'1. Tarievenblad'!W28)-(SUM('1. Tarievenblad'!D28*'1. Tarievenblad'!E28*'1. Tarievenblad'!V28*'1. Tarievenblad'!W28)*'1. Tarievenblad'!Q28))</f>
        <v>0</v>
      </c>
      <c r="E56" s="235">
        <f>D56*(1-'1. Tarievenblad'!J28)</f>
        <v>0</v>
      </c>
      <c r="F56" s="235">
        <f>E56*(1-'1. Tarievenblad'!$X28)</f>
        <v>0</v>
      </c>
      <c r="G56" s="235">
        <f>F56*(1-'1. Tarievenblad'!$X28)</f>
        <v>0</v>
      </c>
      <c r="H56" s="235">
        <f>G56*(1-'1. Tarievenblad'!$X28)</f>
        <v>0</v>
      </c>
      <c r="I56" s="236">
        <f>AVERAGE(D56:H56)</f>
        <v>0</v>
      </c>
      <c r="J56" s="235">
        <f>H56*(1-'1. Tarievenblad'!$X28)</f>
        <v>0</v>
      </c>
      <c r="K56" s="235">
        <f>J56*(1-'1. Tarievenblad'!$X28)</f>
        <v>0</v>
      </c>
      <c r="L56" s="235">
        <f>K56*(1-'1. Tarievenblad'!$X28)</f>
        <v>0</v>
      </c>
      <c r="M56" s="235">
        <f>L56*(1-'1. Tarievenblad'!$X28)</f>
        <v>0</v>
      </c>
      <c r="N56" s="235">
        <f>M56*(1-'1. Tarievenblad'!$X28)</f>
        <v>0</v>
      </c>
      <c r="O56" s="236">
        <f>AVERAGE(J56:N56)</f>
        <v>0</v>
      </c>
      <c r="P56" s="235">
        <f>N56*(1-'1. Tarievenblad'!$X28)</f>
        <v>0</v>
      </c>
      <c r="Q56" s="235">
        <f>P56*(1-'1. Tarievenblad'!$X28)</f>
        <v>0</v>
      </c>
      <c r="R56" s="235">
        <f>Q56*(1-'1. Tarievenblad'!$X28)</f>
        <v>0</v>
      </c>
      <c r="S56" s="235">
        <f>R56*(1-'1. Tarievenblad'!$X28)</f>
        <v>0</v>
      </c>
      <c r="T56" s="235">
        <f>S56*(1-'1. Tarievenblad'!$X28)</f>
        <v>0</v>
      </c>
      <c r="U56" s="236">
        <f>AVERAGE(P56:T56)</f>
        <v>0</v>
      </c>
      <c r="V56" s="237">
        <f t="shared" si="3"/>
        <v>0</v>
      </c>
    </row>
    <row r="57" spans="2:22" ht="15" customHeight="1">
      <c r="B57" s="73"/>
      <c r="C57" s="67"/>
      <c r="D57" s="235"/>
      <c r="E57" s="235"/>
      <c r="F57" s="235"/>
      <c r="G57" s="235"/>
      <c r="H57" s="235"/>
      <c r="I57" s="236"/>
      <c r="J57" s="235"/>
      <c r="K57" s="235"/>
      <c r="L57" s="235"/>
      <c r="M57" s="235"/>
      <c r="N57" s="235"/>
      <c r="O57" s="236"/>
      <c r="P57" s="235"/>
      <c r="Q57" s="235"/>
      <c r="R57" s="235"/>
      <c r="S57" s="235"/>
      <c r="T57" s="235"/>
      <c r="U57" s="236"/>
      <c r="V57" s="237"/>
    </row>
    <row r="58" spans="2:22" ht="15" customHeight="1">
      <c r="B58" s="77"/>
      <c r="C58" s="78" t="s">
        <v>4</v>
      </c>
      <c r="D58" s="240">
        <f>SUM(D46:D50,D43,D53:D56)</f>
        <v>0</v>
      </c>
      <c r="E58" s="240">
        <f>SUM(E46:E50,E43,E53:E56)</f>
        <v>0</v>
      </c>
      <c r="F58" s="240">
        <f>SUM(F46:F50,F43,F53:F56)</f>
        <v>0</v>
      </c>
      <c r="G58" s="240">
        <f>SUM(G46:G50,G43,G53:G56)</f>
        <v>0</v>
      </c>
      <c r="H58" s="240">
        <f>SUM(H46:H50,H43,H53:H56)</f>
        <v>0</v>
      </c>
      <c r="I58" s="240">
        <f>SUM(I46:I57,I43)</f>
        <v>0</v>
      </c>
      <c r="J58" s="240">
        <f>SUM(J46:J50,J43,J53:J56)</f>
        <v>0</v>
      </c>
      <c r="K58" s="240">
        <f>SUM(K46:K50,K43,K53:K56)</f>
        <v>0</v>
      </c>
      <c r="L58" s="240">
        <f>SUM(L46:L50,L43,L53:L56)</f>
        <v>0</v>
      </c>
      <c r="M58" s="240">
        <f>SUM(M46:M50,M43,M53:M56)</f>
        <v>0</v>
      </c>
      <c r="N58" s="240">
        <f>SUM(N46:N50,N43,N53:N56)</f>
        <v>0</v>
      </c>
      <c r="O58" s="240">
        <f>SUM(O46:O57,O43)</f>
        <v>0</v>
      </c>
      <c r="P58" s="240">
        <f>SUM(P46:P50,P43,P53:P56)</f>
        <v>0</v>
      </c>
      <c r="Q58" s="240">
        <f>SUM(Q46:Q50,Q43,Q53:Q56)</f>
        <v>0</v>
      </c>
      <c r="R58" s="240">
        <f>SUM(R46:R50,R43,R53:R56)</f>
        <v>0</v>
      </c>
      <c r="S58" s="240">
        <f>SUM(S46:S50,S43,S53:S56)</f>
        <v>0</v>
      </c>
      <c r="T58" s="240">
        <f>SUM(T46:T50,T43,T53:T56)</f>
        <v>0</v>
      </c>
      <c r="U58" s="240">
        <f>SUM(U46:U57,U43)</f>
        <v>0</v>
      </c>
      <c r="V58" s="240">
        <f>SUM(V46:V50,V43,V53:V56)</f>
        <v>0</v>
      </c>
    </row>
    <row r="59" spans="2:22">
      <c r="B59" s="242" t="s">
        <v>99</v>
      </c>
    </row>
    <row r="60" spans="2:22">
      <c r="B60" s="243"/>
      <c r="D60" s="218"/>
      <c r="E60" s="218"/>
      <c r="F60" s="218"/>
      <c r="G60" s="218"/>
      <c r="H60" s="218"/>
      <c r="I60" s="218"/>
      <c r="J60" s="218"/>
    </row>
  </sheetData>
  <sheetProtection password="CC34" sheet="1" objects="1" scenarios="1" formatCells="0" formatColumns="0" formatRows="0" insertColumns="0" insertRows="0" insertHyperlinks="0" deleteColumns="0" deleteRows="0"/>
  <mergeCells count="5">
    <mergeCell ref="B36:C36"/>
    <mergeCell ref="B8:C8"/>
    <mergeCell ref="C3:F3"/>
    <mergeCell ref="D7:R7"/>
    <mergeCell ref="D35:R35"/>
  </mergeCells>
  <pageMargins left="0.7" right="0.7" top="0.75" bottom="0.75" header="0.3" footer="0.3"/>
  <pageSetup paperSize="8" scale="66" orientation="landscape" r:id="rId1"/>
  <ignoredErrors>
    <ignoredError sqref="B11 B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HA456"/>
  <sheetViews>
    <sheetView showGridLines="0" view="pageBreakPreview" zoomScaleNormal="85" zoomScaleSheetLayoutView="100" workbookViewId="0">
      <selection activeCell="C23" sqref="C23"/>
    </sheetView>
  </sheetViews>
  <sheetFormatPr defaultColWidth="9" defaultRowHeight="12.75"/>
  <cols>
    <col min="1" max="1" width="2.28515625" style="1" customWidth="1" collapsed="1"/>
    <col min="2" max="2" width="14" style="17" customWidth="1" collapsed="1"/>
    <col min="3" max="3" width="51.85546875" style="3" customWidth="1" collapsed="1"/>
    <col min="4" max="4" width="22.28515625" style="3" customWidth="1" collapsed="1"/>
    <col min="5" max="5" width="22.85546875" style="3" bestFit="1" customWidth="1" collapsed="1"/>
    <col min="6" max="6" width="27.28515625" style="3" customWidth="1" collapsed="1"/>
    <col min="7" max="7" width="9" style="3" collapsed="1"/>
    <col min="8" max="8" width="9" style="3"/>
    <col min="9" max="206" width="9" style="3" collapsed="1"/>
    <col min="207" max="209" width="9" style="3"/>
    <col min="210" max="16384" width="9" style="3" collapsed="1"/>
  </cols>
  <sheetData>
    <row r="1" spans="1:206">
      <c r="A1" s="48"/>
      <c r="B1" s="102"/>
      <c r="C1" s="61"/>
      <c r="D1" s="61"/>
      <c r="E1" s="61"/>
      <c r="F1" s="61"/>
    </row>
    <row r="2" spans="1:206">
      <c r="A2" s="48"/>
      <c r="B2" s="123"/>
      <c r="C2" s="61"/>
      <c r="D2" s="61"/>
      <c r="E2" s="61"/>
      <c r="F2" s="61"/>
    </row>
    <row r="3" spans="1:206" s="4" customFormat="1" ht="21" customHeight="1">
      <c r="A3" s="46"/>
      <c r="B3" s="128" t="s">
        <v>96</v>
      </c>
      <c r="C3" s="303" t="str">
        <f>'1. Tarievenblad'!C5:H5</f>
        <v>Bedrijf X</v>
      </c>
      <c r="D3" s="304"/>
      <c r="E3" s="244"/>
      <c r="F3" s="244"/>
    </row>
    <row r="4" spans="1:206" s="1" customFormat="1" ht="12.75" customHeight="1">
      <c r="A4" s="48"/>
      <c r="B4" s="49" t="s">
        <v>24</v>
      </c>
      <c r="C4" s="50"/>
      <c r="D4" s="57"/>
      <c r="E4" s="48"/>
      <c r="F4" s="48"/>
    </row>
    <row r="5" spans="1:206" s="1" customFormat="1" ht="12.75" customHeight="1">
      <c r="A5" s="48"/>
      <c r="B5" s="245"/>
      <c r="C5" s="50"/>
      <c r="D5" s="50"/>
      <c r="E5" s="48"/>
      <c r="F5" s="48"/>
    </row>
    <row r="6" spans="1:206" ht="28.35" customHeight="1">
      <c r="A6" s="48"/>
      <c r="B6" s="306" t="s">
        <v>23</v>
      </c>
      <c r="C6" s="307"/>
      <c r="D6" s="246"/>
      <c r="E6" s="308" t="s">
        <v>92</v>
      </c>
      <c r="F6" s="30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</row>
    <row r="7" spans="1:206" s="7" customFormat="1" ht="38.25" customHeight="1">
      <c r="A7" s="62"/>
      <c r="B7" s="63" t="s">
        <v>1</v>
      </c>
      <c r="C7" s="64" t="s">
        <v>0</v>
      </c>
      <c r="D7" s="64" t="s">
        <v>90</v>
      </c>
      <c r="E7" s="64" t="s">
        <v>107</v>
      </c>
      <c r="F7" s="64" t="s">
        <v>91</v>
      </c>
      <c r="G7" s="6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</row>
    <row r="8" spans="1:206" ht="15" customHeight="1">
      <c r="A8" s="48"/>
      <c r="B8" s="67">
        <f>'1. Tarievenblad'!B15</f>
        <v>1</v>
      </c>
      <c r="C8" s="67" t="str">
        <f>'1. Tarievenblad'!C15</f>
        <v>Gemeentehuis (Totaal)</v>
      </c>
      <c r="D8" s="247">
        <v>669</v>
      </c>
      <c r="E8" s="248">
        <f>SUM('1. Tarievenblad'!D11:D14)</f>
        <v>0</v>
      </c>
      <c r="F8" s="249">
        <f t="shared" ref="F8:F17" si="0">IF(SUM(E8:E8)&gt;D8,"Maximale BVO overschreden",SUM(E8:E8))</f>
        <v>0</v>
      </c>
      <c r="G8" s="8"/>
      <c r="H8" s="8"/>
      <c r="I8" s="1"/>
      <c r="J8" s="9"/>
      <c r="K8" s="1"/>
      <c r="L8" s="1"/>
      <c r="M8" s="1"/>
      <c r="N8" s="1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</row>
    <row r="9" spans="1:206" ht="15" customHeight="1">
      <c r="A9" s="48"/>
      <c r="B9" s="67">
        <f>'1. Tarievenblad'!B18</f>
        <v>2</v>
      </c>
      <c r="C9" s="67" t="str">
        <f>'1. Tarievenblad'!C18</f>
        <v>HVC (Totaal)</v>
      </c>
      <c r="D9" s="247">
        <v>694</v>
      </c>
      <c r="E9" s="248">
        <f>SUM('1. Tarievenblad'!D16:D17)</f>
        <v>0</v>
      </c>
      <c r="F9" s="249">
        <f t="shared" si="0"/>
        <v>0</v>
      </c>
      <c r="G9" s="8"/>
      <c r="H9" s="8"/>
      <c r="I9" s="9"/>
      <c r="J9" s="1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</row>
    <row r="10" spans="1:206" ht="15" customHeight="1">
      <c r="A10" s="48"/>
      <c r="B10" s="67">
        <f>'1. Tarievenblad'!B19</f>
        <v>3</v>
      </c>
      <c r="C10" s="67" t="str">
        <f>'1. Tarievenblad'!C19</f>
        <v>De Voorde</v>
      </c>
      <c r="D10" s="247">
        <v>150</v>
      </c>
      <c r="E10" s="248">
        <f>'1. Tarievenblad'!D19</f>
        <v>0</v>
      </c>
      <c r="F10" s="249">
        <f t="shared" si="0"/>
        <v>0</v>
      </c>
      <c r="G10" s="8"/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</row>
    <row r="11" spans="1:206" ht="15" customHeight="1">
      <c r="A11" s="48"/>
      <c r="B11" s="67">
        <f>'1. Tarievenblad'!B20</f>
        <v>4</v>
      </c>
      <c r="C11" s="67" t="str">
        <f>'1. Tarievenblad'!C20</f>
        <v>Sporthal Oosterbos</v>
      </c>
      <c r="D11" s="247">
        <v>1433</v>
      </c>
      <c r="E11" s="248">
        <f>'1. Tarievenblad'!D20</f>
        <v>0</v>
      </c>
      <c r="F11" s="249">
        <f t="shared" si="0"/>
        <v>0</v>
      </c>
      <c r="G11" s="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</row>
    <row r="12" spans="1:206" ht="15" customHeight="1">
      <c r="A12" s="48"/>
      <c r="B12" s="67">
        <f>'1. Tarievenblad'!B21</f>
        <v>5</v>
      </c>
      <c r="C12" s="67" t="str">
        <f>'1. Tarievenblad'!C21</f>
        <v>Sporthal de Burghthof</v>
      </c>
      <c r="D12" s="247">
        <v>732</v>
      </c>
      <c r="E12" s="248">
        <f>'1. Tarievenblad'!D21</f>
        <v>0</v>
      </c>
      <c r="F12" s="249">
        <f>IF(SUM(E12:E12)&gt;D12,"Maximale BVO overschreden",SUM(E12:E12))</f>
        <v>0</v>
      </c>
      <c r="G12" s="8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</row>
    <row r="13" spans="1:206" ht="15" customHeight="1">
      <c r="A13" s="48"/>
      <c r="B13" s="67">
        <f>'1. Tarievenblad'!B22</f>
        <v>6</v>
      </c>
      <c r="C13" s="67" t="str">
        <f>'1. Tarievenblad'!C22</f>
        <v>Veluwehal</v>
      </c>
      <c r="D13" s="247">
        <v>1131</v>
      </c>
      <c r="E13" s="248">
        <f>'1. Tarievenblad'!D22</f>
        <v>0</v>
      </c>
      <c r="F13" s="249">
        <f t="shared" si="0"/>
        <v>0</v>
      </c>
      <c r="G13" s="8"/>
      <c r="H13" s="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</row>
    <row r="14" spans="1:206" ht="15" customHeight="1">
      <c r="A14" s="48"/>
      <c r="B14" s="67">
        <f>'1. Tarievenblad'!B23</f>
        <v>7</v>
      </c>
      <c r="C14" s="67" t="str">
        <f>'1. Tarievenblad'!C25</f>
        <v>Nieuw: Garderen (Totaal)</v>
      </c>
      <c r="D14" s="247">
        <v>420</v>
      </c>
      <c r="E14" s="248">
        <f>SUM('1. Tarievenblad'!D23:D24)</f>
        <v>0</v>
      </c>
      <c r="F14" s="249">
        <f t="shared" si="0"/>
        <v>0</v>
      </c>
      <c r="G14" s="8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</row>
    <row r="15" spans="1:206" ht="15" customHeight="1">
      <c r="A15" s="48"/>
      <c r="B15" s="67">
        <f>'1. Tarievenblad'!B26</f>
        <v>8</v>
      </c>
      <c r="C15" s="67" t="str">
        <f>'1. Tarievenblad'!C26</f>
        <v>Nieuw: De Brug</v>
      </c>
      <c r="D15" s="247">
        <v>255</v>
      </c>
      <c r="E15" s="248">
        <f>'1. Tarievenblad'!D26</f>
        <v>0</v>
      </c>
      <c r="F15" s="249">
        <f>IF(SUM(E15:E15)&gt;D15,"Maximale BVO overschreden",SUM(E15:E15))</f>
        <v>0</v>
      </c>
      <c r="G15" s="8"/>
      <c r="H15" s="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</row>
    <row r="16" spans="1:206" ht="15" customHeight="1">
      <c r="A16" s="48"/>
      <c r="B16" s="67">
        <f>'1. Tarievenblad'!B27</f>
        <v>9</v>
      </c>
      <c r="C16" s="67" t="str">
        <f>'1. Tarievenblad'!C27</f>
        <v>Nieuw: Dorpshuis Voorthuizen</v>
      </c>
      <c r="D16" s="247">
        <v>705</v>
      </c>
      <c r="E16" s="248">
        <f>'1. Tarievenblad'!D27</f>
        <v>0</v>
      </c>
      <c r="F16" s="249">
        <f>IF(SUM(E16:E16)&gt;D16,"Maximale BVO overschreden",SUM(E16:E16))</f>
        <v>0</v>
      </c>
      <c r="G16" s="8"/>
      <c r="H16" s="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</row>
    <row r="17" spans="1:206" ht="15" customHeight="1">
      <c r="A17" s="48"/>
      <c r="B17" s="67">
        <f>'1. Tarievenblad'!B28</f>
        <v>9</v>
      </c>
      <c r="C17" s="67" t="str">
        <f>'1. Tarievenblad'!C28</f>
        <v>Nieuw: Dorpshuis Voorthuizen (extra lage dak)</v>
      </c>
      <c r="D17" s="247">
        <v>300</v>
      </c>
      <c r="E17" s="248">
        <f>'1. Tarievenblad'!D28</f>
        <v>0</v>
      </c>
      <c r="F17" s="249">
        <f t="shared" si="0"/>
        <v>0</v>
      </c>
      <c r="G17" s="8"/>
      <c r="H17" s="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</row>
    <row r="18" spans="1:206" ht="15" customHeight="1" thickBot="1">
      <c r="A18" s="72"/>
      <c r="B18" s="73"/>
      <c r="C18" s="67"/>
      <c r="D18" s="250"/>
      <c r="E18" s="251"/>
      <c r="F18" s="25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"/>
      <c r="GR18" s="1"/>
      <c r="GS18" s="1"/>
      <c r="GT18" s="1"/>
      <c r="GU18" s="1"/>
      <c r="GV18" s="1"/>
      <c r="GW18" s="1"/>
      <c r="GX18" s="1"/>
    </row>
    <row r="19" spans="1:206" s="15" customFormat="1" ht="26.25" customHeight="1" thickBot="1">
      <c r="A19" s="76"/>
      <c r="B19" s="77"/>
      <c r="C19" s="78" t="s">
        <v>4</v>
      </c>
      <c r="D19" s="179">
        <f>SUM(D8:D17)</f>
        <v>6489</v>
      </c>
      <c r="E19" s="253">
        <f>IF(AND(E8&lt;=D8,E9&lt;=D9,E10&lt;=D10,E11&lt;=D11,E12&lt;=D12,E13&lt;=D13,E14&lt;=D14,E15&lt;=D15,E16&lt;=D16,E17&lt;=D17),SUM(E8:E17),"max BVO overschreden")</f>
        <v>0</v>
      </c>
      <c r="F19" s="254">
        <f>IF(OR(E19="max BVO overschreden"),"",SUM(E19:E19))</f>
        <v>0</v>
      </c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4"/>
      <c r="CK19" s="14"/>
      <c r="CL19" s="14"/>
      <c r="CM19" s="14"/>
      <c r="CN19" s="14"/>
      <c r="CO19" s="14"/>
      <c r="CP19" s="14"/>
      <c r="CQ19" s="14"/>
      <c r="CR19" s="14"/>
      <c r="CS19" s="14"/>
    </row>
    <row r="20" spans="1:206" ht="12" customHeight="1">
      <c r="A20" s="72"/>
      <c r="B20" s="84"/>
      <c r="C20" s="48"/>
      <c r="D20" s="48"/>
      <c r="E20" s="72"/>
      <c r="F20" s="72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"/>
      <c r="GR20" s="1"/>
      <c r="GS20" s="1"/>
      <c r="GT20" s="1"/>
      <c r="GU20" s="1"/>
      <c r="GV20" s="1"/>
      <c r="GW20" s="1"/>
      <c r="GX20" s="1"/>
    </row>
    <row r="21" spans="1:206" ht="12" customHeight="1">
      <c r="A21" s="72"/>
      <c r="B21" s="92"/>
      <c r="C21" s="93" t="s">
        <v>5</v>
      </c>
      <c r="D21" s="48"/>
      <c r="E21" s="72"/>
      <c r="F21" s="7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"/>
      <c r="GR21" s="1"/>
      <c r="GS21" s="1"/>
      <c r="GT21" s="1"/>
      <c r="GU21" s="1"/>
      <c r="GV21" s="1"/>
      <c r="GW21" s="1"/>
      <c r="GX21" s="1"/>
    </row>
    <row r="22" spans="1:206" ht="12" customHeight="1">
      <c r="A22" s="72"/>
      <c r="B22" s="255"/>
      <c r="C22" s="309" t="s">
        <v>152</v>
      </c>
      <c r="D22" s="309"/>
      <c r="E22" s="309"/>
      <c r="F22" s="309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"/>
      <c r="GR22" s="1"/>
      <c r="GS22" s="1"/>
      <c r="GT22" s="1"/>
      <c r="GU22" s="1"/>
      <c r="GV22" s="1"/>
      <c r="GW22" s="1"/>
      <c r="GX22" s="1"/>
    </row>
    <row r="23" spans="1:206" ht="12" customHeight="1">
      <c r="A23" s="48"/>
      <c r="B23" s="97"/>
      <c r="C23" s="96" t="s">
        <v>13</v>
      </c>
      <c r="D23" s="48"/>
      <c r="E23" s="48"/>
      <c r="F23" s="4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</row>
    <row r="24" spans="1:206" ht="12" customHeight="1">
      <c r="A24" s="48"/>
      <c r="B24" s="98"/>
      <c r="C24" s="96" t="s">
        <v>12</v>
      </c>
      <c r="D24" s="48"/>
      <c r="E24" s="48"/>
      <c r="F24" s="4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</row>
    <row r="25" spans="1:206" ht="12" customHeight="1">
      <c r="A25" s="48"/>
      <c r="B25" s="84"/>
      <c r="C25" s="48"/>
      <c r="D25" s="48"/>
      <c r="E25" s="48"/>
      <c r="F25" s="4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</row>
    <row r="26" spans="1:206" ht="12" customHeight="1">
      <c r="A26" s="48"/>
      <c r="B26" s="256">
        <v>1</v>
      </c>
      <c r="C26" s="54" t="s">
        <v>56</v>
      </c>
      <c r="D26" s="48"/>
      <c r="E26" s="48"/>
      <c r="F26" s="4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</row>
    <row r="27" spans="1:206">
      <c r="A27" s="48"/>
      <c r="B27" s="256">
        <v>2</v>
      </c>
      <c r="C27" s="54" t="s">
        <v>57</v>
      </c>
      <c r="D27" s="48"/>
      <c r="E27" s="48"/>
      <c r="F27" s="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</row>
    <row r="28" spans="1:206">
      <c r="A28" s="48"/>
      <c r="B28" s="256"/>
      <c r="C28" s="54" t="s">
        <v>153</v>
      </c>
      <c r="D28" s="48"/>
      <c r="E28" s="48"/>
      <c r="F28" s="4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</row>
    <row r="29" spans="1:206">
      <c r="A29" s="48"/>
      <c r="B29" s="256">
        <v>3</v>
      </c>
      <c r="C29" s="257" t="s">
        <v>148</v>
      </c>
      <c r="D29" s="48"/>
      <c r="E29" s="48"/>
      <c r="F29" s="4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</row>
    <row r="30" spans="1:206">
      <c r="B30" s="1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</row>
    <row r="31" spans="1:206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</row>
    <row r="32" spans="1:206"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</row>
    <row r="33" spans="2:204"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</row>
    <row r="34" spans="2:204"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</row>
    <row r="35" spans="2:204"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</row>
    <row r="36" spans="2:204"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</row>
    <row r="37" spans="2:204"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</row>
    <row r="38" spans="2:204"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</row>
    <row r="39" spans="2:204"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</row>
    <row r="40" spans="2:204"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</row>
    <row r="41" spans="2:204"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</row>
    <row r="42" spans="2:204"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</row>
    <row r="43" spans="2:204">
      <c r="B43" s="1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</row>
    <row r="44" spans="2:204">
      <c r="B44" s="1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</row>
    <row r="45" spans="2:204">
      <c r="B45" s="1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</row>
    <row r="46" spans="2:204"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</row>
    <row r="47" spans="2:204"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</row>
    <row r="48" spans="2:204">
      <c r="B48" s="1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</row>
    <row r="49" spans="2:204">
      <c r="B49" s="1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</row>
    <row r="50" spans="2:204">
      <c r="B50" s="1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</row>
    <row r="51" spans="2:204">
      <c r="B51" s="1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</row>
    <row r="52" spans="2:204">
      <c r="B52" s="1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</row>
    <row r="53" spans="2:204">
      <c r="B53" s="1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</row>
    <row r="54" spans="2:204">
      <c r="B54" s="1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</row>
    <row r="55" spans="2:204">
      <c r="B55" s="1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</row>
    <row r="56" spans="2:204">
      <c r="B56" s="1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</row>
    <row r="57" spans="2:204">
      <c r="B57" s="1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</row>
    <row r="58" spans="2:204">
      <c r="B58" s="1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</row>
    <row r="59" spans="2:204">
      <c r="B59" s="1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</row>
    <row r="60" spans="2:204">
      <c r="B60" s="1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</row>
    <row r="61" spans="2:204">
      <c r="B61" s="1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</row>
    <row r="62" spans="2:204">
      <c r="B62" s="1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</row>
    <row r="63" spans="2:204">
      <c r="B63" s="1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</row>
    <row r="64" spans="2:204">
      <c r="B64" s="1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</row>
    <row r="65" spans="2:204">
      <c r="B65" s="1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</row>
    <row r="66" spans="2:204">
      <c r="B66" s="1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</row>
    <row r="67" spans="2:204">
      <c r="B67" s="1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</row>
    <row r="68" spans="2:204">
      <c r="B68" s="1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</row>
    <row r="69" spans="2:204">
      <c r="B69" s="1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</row>
    <row r="70" spans="2:204">
      <c r="B70" s="1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</row>
    <row r="71" spans="2:204">
      <c r="B71" s="1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</row>
    <row r="72" spans="2:204">
      <c r="B72" s="1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</row>
    <row r="73" spans="2:204">
      <c r="B73" s="1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</row>
    <row r="74" spans="2:204">
      <c r="B74" s="1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</row>
    <row r="75" spans="2:204">
      <c r="B75" s="1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</row>
    <row r="76" spans="2:204">
      <c r="B76" s="1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</row>
    <row r="77" spans="2:204">
      <c r="B77" s="1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</row>
    <row r="78" spans="2:204">
      <c r="B78" s="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</row>
    <row r="79" spans="2:204">
      <c r="B79" s="1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</row>
    <row r="80" spans="2:204"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</row>
    <row r="81" spans="2:204">
      <c r="B81" s="1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</row>
    <row r="82" spans="2:204">
      <c r="B82" s="1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</row>
    <row r="83" spans="2:204">
      <c r="B83" s="1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</row>
    <row r="84" spans="2:204">
      <c r="B84" s="1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</row>
    <row r="85" spans="2:204">
      <c r="B85" s="1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</row>
    <row r="86" spans="2:204">
      <c r="B86" s="1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</row>
    <row r="87" spans="2:204">
      <c r="B87" s="1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</row>
    <row r="88" spans="2:204">
      <c r="B88" s="1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</row>
    <row r="89" spans="2:204">
      <c r="B89" s="1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</row>
    <row r="90" spans="2:204">
      <c r="B90" s="1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</row>
    <row r="91" spans="2:204">
      <c r="B91" s="1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</row>
    <row r="92" spans="2:204">
      <c r="B92" s="1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</row>
    <row r="93" spans="2:204">
      <c r="B93" s="1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</row>
    <row r="94" spans="2:204">
      <c r="B94" s="1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</row>
    <row r="95" spans="2:204">
      <c r="B95" s="1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</row>
    <row r="96" spans="2:204">
      <c r="B96" s="1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</row>
    <row r="97" spans="2:204">
      <c r="B97" s="1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</row>
    <row r="98" spans="2:204">
      <c r="B98" s="1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</row>
    <row r="99" spans="2:204">
      <c r="B99" s="1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</row>
    <row r="100" spans="2:204">
      <c r="B100" s="1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</row>
    <row r="101" spans="2:204">
      <c r="B101" s="1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</row>
    <row r="102" spans="2:204">
      <c r="B102" s="1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</row>
    <row r="103" spans="2:204">
      <c r="B103" s="1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</row>
    <row r="104" spans="2:204">
      <c r="B104" s="1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</row>
    <row r="105" spans="2:204">
      <c r="B105" s="1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</row>
    <row r="106" spans="2:204">
      <c r="B106" s="1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</row>
    <row r="107" spans="2:204">
      <c r="B107" s="1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</row>
    <row r="108" spans="2:204">
      <c r="B108" s="1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</row>
    <row r="109" spans="2:204">
      <c r="B109" s="1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</row>
    <row r="110" spans="2:204">
      <c r="B110" s="1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</row>
    <row r="111" spans="2:204">
      <c r="B111" s="1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</row>
    <row r="112" spans="2:204">
      <c r="B112" s="1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</row>
    <row r="113" spans="2:204">
      <c r="B113" s="1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</row>
    <row r="114" spans="2:204">
      <c r="B114" s="1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</row>
    <row r="115" spans="2:204">
      <c r="B115" s="1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</row>
    <row r="116" spans="2:204">
      <c r="B116" s="1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</row>
    <row r="117" spans="2:204">
      <c r="B117" s="1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</row>
    <row r="118" spans="2:204">
      <c r="B118" s="1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</row>
    <row r="119" spans="2:204">
      <c r="B119" s="1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</row>
    <row r="120" spans="2:204">
      <c r="B120" s="1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</row>
    <row r="121" spans="2:204">
      <c r="B121" s="1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</row>
    <row r="122" spans="2:204">
      <c r="B122" s="1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</row>
    <row r="123" spans="2:204">
      <c r="B123" s="1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</row>
    <row r="124" spans="2:204">
      <c r="B124" s="1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</row>
    <row r="125" spans="2:204">
      <c r="B125" s="1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</row>
    <row r="126" spans="2:204">
      <c r="B126" s="1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</row>
    <row r="127" spans="2:204">
      <c r="B127" s="1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</row>
    <row r="128" spans="2:204">
      <c r="B128" s="1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</row>
    <row r="129" spans="2:204">
      <c r="B129" s="1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</row>
    <row r="130" spans="2:204">
      <c r="B130" s="1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</row>
    <row r="131" spans="2:204">
      <c r="B131" s="1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</row>
    <row r="132" spans="2:204">
      <c r="B132" s="1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</row>
    <row r="133" spans="2:204">
      <c r="B133" s="1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</row>
    <row r="134" spans="2:204">
      <c r="B134" s="1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</row>
    <row r="135" spans="2:204">
      <c r="B135" s="1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</row>
    <row r="136" spans="2:204">
      <c r="B136" s="1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</row>
    <row r="137" spans="2:204">
      <c r="B137" s="1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</row>
    <row r="138" spans="2:204">
      <c r="B138" s="1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</row>
    <row r="139" spans="2:204">
      <c r="B139" s="1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</row>
    <row r="140" spans="2:204">
      <c r="B140" s="1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</row>
    <row r="141" spans="2:204">
      <c r="B141" s="1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</row>
    <row r="142" spans="2:204">
      <c r="B142" s="1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</row>
    <row r="143" spans="2:204">
      <c r="B143" s="1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</row>
    <row r="144" spans="2:204">
      <c r="B144" s="1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</row>
    <row r="145" spans="2:204">
      <c r="B145" s="1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</row>
    <row r="146" spans="2:204">
      <c r="B146" s="1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</row>
    <row r="147" spans="2:204">
      <c r="B147" s="1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</row>
    <row r="148" spans="2:204">
      <c r="B148" s="1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</row>
    <row r="149" spans="2:204">
      <c r="B149" s="1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</row>
    <row r="150" spans="2:204">
      <c r="B150" s="1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</row>
    <row r="151" spans="2:204">
      <c r="B151" s="1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</row>
    <row r="152" spans="2:204">
      <c r="B152" s="1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</row>
    <row r="153" spans="2:204">
      <c r="B153" s="1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</row>
    <row r="154" spans="2:204">
      <c r="B154" s="1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</row>
    <row r="155" spans="2:204">
      <c r="B155" s="1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</row>
    <row r="156" spans="2:204">
      <c r="B156" s="1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</row>
    <row r="157" spans="2:204">
      <c r="B157" s="1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</row>
    <row r="158" spans="2:204">
      <c r="B158" s="1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</row>
    <row r="159" spans="2:204">
      <c r="B159" s="1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</row>
    <row r="160" spans="2:204">
      <c r="B160" s="1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</row>
    <row r="161" spans="2:204">
      <c r="B161" s="1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</row>
    <row r="162" spans="2:204">
      <c r="B162" s="1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</row>
    <row r="163" spans="2:204">
      <c r="B163" s="1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</row>
    <row r="164" spans="2:204">
      <c r="B164" s="1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</row>
    <row r="165" spans="2:204">
      <c r="B165" s="1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</row>
    <row r="166" spans="2:204">
      <c r="B166" s="1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</row>
    <row r="167" spans="2:204">
      <c r="B167" s="1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</row>
    <row r="168" spans="2:204">
      <c r="B168" s="1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</row>
    <row r="169" spans="2:204">
      <c r="B169" s="1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</row>
    <row r="170" spans="2:204">
      <c r="B170" s="1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</row>
    <row r="171" spans="2:204">
      <c r="B171" s="1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</row>
    <row r="172" spans="2:204">
      <c r="B172" s="1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</row>
    <row r="173" spans="2:204">
      <c r="B173" s="1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</row>
    <row r="174" spans="2:204">
      <c r="B174" s="1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</row>
    <row r="175" spans="2:204">
      <c r="B175" s="1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</row>
    <row r="176" spans="2:204">
      <c r="B176" s="1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</row>
    <row r="177" spans="2:204">
      <c r="B177" s="1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</row>
    <row r="178" spans="2:204">
      <c r="B178" s="1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</row>
    <row r="179" spans="2:204">
      <c r="B179" s="1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</row>
    <row r="180" spans="2:204">
      <c r="B180" s="1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</row>
    <row r="181" spans="2:204">
      <c r="B181" s="1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</row>
    <row r="182" spans="2:204">
      <c r="B182" s="1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</row>
    <row r="183" spans="2:204">
      <c r="B183" s="1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</row>
    <row r="184" spans="2:204">
      <c r="B184" s="1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</row>
    <row r="185" spans="2:204">
      <c r="B185" s="1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</row>
    <row r="186" spans="2:204">
      <c r="B186" s="1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</row>
    <row r="187" spans="2:204">
      <c r="B187" s="1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</row>
    <row r="188" spans="2:204">
      <c r="B188" s="1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</row>
    <row r="189" spans="2:204">
      <c r="B189" s="1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</row>
    <row r="190" spans="2:204">
      <c r="B190" s="1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</row>
    <row r="191" spans="2:204">
      <c r="B191" s="1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</row>
    <row r="192" spans="2:204">
      <c r="B192" s="1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</row>
    <row r="193" spans="2:204">
      <c r="B193" s="1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</row>
    <row r="194" spans="2:204">
      <c r="B194" s="1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</row>
    <row r="195" spans="2:204">
      <c r="B195" s="1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</row>
    <row r="196" spans="2:204">
      <c r="B196" s="1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</row>
    <row r="197" spans="2:204">
      <c r="B197" s="1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</row>
    <row r="198" spans="2:204">
      <c r="B198" s="1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</row>
    <row r="199" spans="2:204">
      <c r="B199" s="1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</row>
    <row r="200" spans="2:204">
      <c r="B200" s="1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</row>
    <row r="201" spans="2:204">
      <c r="B201" s="1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</row>
    <row r="202" spans="2:204">
      <c r="B202" s="1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</row>
    <row r="203" spans="2:204">
      <c r="B203" s="1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</row>
    <row r="204" spans="2:204"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</row>
    <row r="205" spans="2:204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</row>
    <row r="206" spans="2:204"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</row>
    <row r="207" spans="2:204"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</row>
    <row r="208" spans="2:204"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</row>
    <row r="209" spans="5:204"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</row>
    <row r="210" spans="5:204"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</row>
    <row r="211" spans="5:204"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</row>
    <row r="212" spans="5:204"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</row>
    <row r="213" spans="5:204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</row>
    <row r="214" spans="5:204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</row>
    <row r="215" spans="5:204"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</row>
    <row r="216" spans="5:204"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</row>
    <row r="217" spans="5:204"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</row>
    <row r="218" spans="5:204"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</row>
    <row r="219" spans="5:204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</row>
    <row r="220" spans="5:204"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</row>
    <row r="221" spans="5:204"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</row>
    <row r="222" spans="5:204"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</row>
    <row r="223" spans="5:204"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</row>
    <row r="224" spans="5:204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</row>
    <row r="225" spans="5:204"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</row>
    <row r="226" spans="5:204"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</row>
    <row r="227" spans="5:204"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</row>
    <row r="228" spans="5:204"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</row>
    <row r="229" spans="5:204"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</row>
    <row r="230" spans="5:204"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</row>
    <row r="231" spans="5:204"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</row>
    <row r="232" spans="5:204"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</row>
    <row r="233" spans="5:204"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</row>
    <row r="234" spans="5:204"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</row>
    <row r="235" spans="5:204"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</row>
    <row r="236" spans="5:204"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</row>
    <row r="237" spans="5:204"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</row>
    <row r="238" spans="5:204"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</row>
    <row r="239" spans="5:204"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</row>
    <row r="240" spans="5:204"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</row>
    <row r="241" spans="5:204"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</row>
    <row r="242" spans="5:204"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</row>
    <row r="243" spans="5:204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</row>
    <row r="244" spans="5:204"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</row>
    <row r="245" spans="5:204"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</row>
    <row r="246" spans="5:204"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</row>
    <row r="247" spans="5:204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</row>
    <row r="248" spans="5:204"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</row>
    <row r="249" spans="5:204"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</row>
    <row r="250" spans="5:204"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</row>
    <row r="251" spans="5:204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</row>
    <row r="252" spans="5:204"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</row>
    <row r="253" spans="5:204"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</row>
    <row r="254" spans="5:204"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</row>
    <row r="255" spans="5:204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</row>
    <row r="256" spans="5:204"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</row>
    <row r="257" spans="5:204"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</row>
    <row r="258" spans="5:204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</row>
    <row r="259" spans="5:204"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</row>
    <row r="260" spans="5:204"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</row>
    <row r="261" spans="5:204"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</row>
    <row r="262" spans="5:204"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</row>
    <row r="263" spans="5:204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</row>
    <row r="264" spans="5:204"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</row>
    <row r="265" spans="5:204"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</row>
    <row r="266" spans="5:204"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</row>
    <row r="267" spans="5:204"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</row>
    <row r="268" spans="5:204"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</row>
    <row r="269" spans="5:204"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</row>
    <row r="270" spans="5:204"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</row>
    <row r="271" spans="5:204"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</row>
    <row r="272" spans="5:204"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</row>
    <row r="273" spans="5:204"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</row>
    <row r="274" spans="5:204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</row>
    <row r="275" spans="5:204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</row>
    <row r="276" spans="5:204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</row>
    <row r="277" spans="5:204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</row>
    <row r="278" spans="5:204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</row>
    <row r="279" spans="5:204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</row>
    <row r="280" spans="5:204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</row>
    <row r="281" spans="5:204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</row>
    <row r="282" spans="5:204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</row>
    <row r="283" spans="5:204"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</row>
    <row r="284" spans="5:204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</row>
    <row r="285" spans="5:204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</row>
    <row r="286" spans="5:204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</row>
    <row r="287" spans="5:204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</row>
    <row r="288" spans="5:204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</row>
    <row r="289" spans="5:204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</row>
    <row r="290" spans="5:204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</row>
    <row r="291" spans="5:204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</row>
    <row r="292" spans="5:204"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</row>
    <row r="293" spans="5:204"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</row>
    <row r="294" spans="5:204"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</row>
    <row r="295" spans="5:204"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</row>
    <row r="296" spans="5:204"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</row>
    <row r="297" spans="5:204"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</row>
    <row r="298" spans="5:204"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</row>
    <row r="299" spans="5:204"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</row>
    <row r="300" spans="5:204"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</row>
    <row r="301" spans="5:204"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</row>
    <row r="302" spans="5:204"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</row>
    <row r="303" spans="5:204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</row>
    <row r="304" spans="5:204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</row>
    <row r="305" spans="5:204"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</row>
    <row r="306" spans="5:204"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</row>
    <row r="307" spans="5:204"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</row>
    <row r="308" spans="5:204"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</row>
    <row r="309" spans="5:204"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</row>
    <row r="310" spans="5:204"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</row>
    <row r="311" spans="5:204"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</row>
    <row r="312" spans="5:204"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</row>
    <row r="313" spans="5:204"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</row>
    <row r="314" spans="5:204"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</row>
    <row r="315" spans="5:204"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</row>
    <row r="316" spans="5:204"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</row>
    <row r="317" spans="5:204"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</row>
    <row r="318" spans="5:204"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</row>
    <row r="319" spans="5:204"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</row>
    <row r="320" spans="5:204"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</row>
    <row r="321" spans="5:204"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</row>
    <row r="322" spans="5:204"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</row>
    <row r="323" spans="5:204"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</row>
    <row r="324" spans="5:204"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</row>
    <row r="325" spans="5:204"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</row>
    <row r="326" spans="5:204"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</row>
    <row r="327" spans="5:204"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</row>
    <row r="328" spans="5:204"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</row>
    <row r="329" spans="5:204"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</row>
    <row r="330" spans="5:204"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</row>
    <row r="331" spans="5:204"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</row>
    <row r="332" spans="5:204"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</row>
    <row r="333" spans="5:204"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</row>
    <row r="334" spans="5:204"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</row>
    <row r="335" spans="5:204"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</row>
    <row r="336" spans="5:204"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</row>
    <row r="337" spans="5:204"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</row>
    <row r="338" spans="5:204"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</row>
    <row r="339" spans="5:204"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</row>
    <row r="340" spans="5:204"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</row>
    <row r="341" spans="5:204"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</row>
    <row r="342" spans="5:204"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</row>
    <row r="343" spans="5:204"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</row>
    <row r="344" spans="5:204"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</row>
    <row r="345" spans="5:204"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</row>
    <row r="346" spans="5:204"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</row>
    <row r="347" spans="5:204"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</row>
    <row r="348" spans="5:204"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</row>
    <row r="349" spans="5:204"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</row>
    <row r="350" spans="5:204"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</row>
    <row r="351" spans="5:204"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</row>
    <row r="352" spans="5:204"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</row>
    <row r="353" spans="5:204"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</row>
    <row r="354" spans="5:204"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</row>
    <row r="355" spans="5:204"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</row>
    <row r="356" spans="5:204"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</row>
    <row r="357" spans="5:204"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</row>
    <row r="358" spans="5:204"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</row>
    <row r="359" spans="5:204"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</row>
    <row r="360" spans="5:204"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</row>
    <row r="361" spans="5:204"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</row>
    <row r="362" spans="5:204"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</row>
    <row r="363" spans="5:204"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</row>
    <row r="364" spans="5:204"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</row>
    <row r="365" spans="5:204"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</row>
    <row r="366" spans="5:204"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</row>
    <row r="367" spans="5:204"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</row>
    <row r="368" spans="5:204"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</row>
    <row r="369" spans="5:204"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</row>
    <row r="370" spans="5:204"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</row>
    <row r="371" spans="5:204"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</row>
    <row r="372" spans="5:204"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</row>
    <row r="373" spans="5:204"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</row>
    <row r="374" spans="5:204"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</row>
    <row r="375" spans="5:204"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</row>
    <row r="376" spans="5:204"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</row>
    <row r="377" spans="5:204"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</row>
    <row r="378" spans="5:204"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</row>
    <row r="379" spans="5:204"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</row>
    <row r="380" spans="5:204"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</row>
    <row r="381" spans="5:204"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</row>
    <row r="382" spans="5:204"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</row>
    <row r="383" spans="5:204"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</row>
    <row r="384" spans="5:204"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</row>
    <row r="385" spans="5:204"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</row>
    <row r="386" spans="5:204"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</row>
    <row r="387" spans="5:204"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</row>
    <row r="388" spans="5:204"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</row>
    <row r="389" spans="5:204"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</row>
    <row r="390" spans="5:204"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</row>
    <row r="391" spans="5:204"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</row>
    <row r="392" spans="5:204"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</row>
    <row r="393" spans="5:204"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</row>
    <row r="394" spans="5:204"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</row>
    <row r="395" spans="5:204"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</row>
    <row r="396" spans="5:204"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</row>
    <row r="397" spans="5:204"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</row>
    <row r="398" spans="5:204"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</row>
    <row r="399" spans="5:204"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</row>
    <row r="400" spans="5:204"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</row>
    <row r="401" spans="5:204"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</row>
    <row r="402" spans="5:204"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</row>
    <row r="403" spans="5:204"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</row>
    <row r="404" spans="5:204"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</row>
    <row r="405" spans="5:204"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</row>
    <row r="406" spans="5:204"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</row>
    <row r="407" spans="5:204"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</row>
    <row r="408" spans="5:204"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</row>
    <row r="409" spans="5:204"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</row>
    <row r="410" spans="5:204"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</row>
    <row r="411" spans="5:204"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</row>
    <row r="412" spans="5:204"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</row>
    <row r="413" spans="5:204"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</row>
    <row r="414" spans="5:204"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</row>
    <row r="415" spans="5:204"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</row>
    <row r="416" spans="5:204"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</row>
    <row r="417" spans="5:204"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</row>
    <row r="418" spans="5:204"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</row>
    <row r="419" spans="5:204"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</row>
    <row r="420" spans="5:204"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</row>
    <row r="421" spans="5:204"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</row>
    <row r="422" spans="5:204"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</row>
    <row r="423" spans="5:204"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</row>
    <row r="424" spans="5:204"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</row>
    <row r="425" spans="5:204"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</row>
    <row r="426" spans="5:204"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</row>
    <row r="427" spans="5:204"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</row>
    <row r="428" spans="5:204"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</row>
    <row r="429" spans="5:204"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</row>
    <row r="430" spans="5:204"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</row>
    <row r="431" spans="5:204"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</row>
    <row r="432" spans="5:204"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</row>
    <row r="433" spans="5:204"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</row>
    <row r="434" spans="5:204"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</row>
    <row r="435" spans="5:204"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</row>
    <row r="436" spans="5:204"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</row>
    <row r="437" spans="5:204"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</row>
    <row r="438" spans="5:204"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</row>
    <row r="439" spans="5:204"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</row>
    <row r="440" spans="5:204"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</row>
    <row r="441" spans="5:204"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</row>
    <row r="442" spans="5:204"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</row>
    <row r="443" spans="5:204"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</row>
    <row r="444" spans="5:204"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</row>
    <row r="445" spans="5:204"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</row>
    <row r="446" spans="5:204"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</row>
    <row r="447" spans="5:204"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</row>
    <row r="448" spans="5:204"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</row>
    <row r="449" spans="5:204"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</row>
    <row r="450" spans="5:204"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</row>
    <row r="451" spans="5:204"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</row>
    <row r="452" spans="5:204"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</row>
    <row r="453" spans="5:204"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</row>
    <row r="454" spans="5:204"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</row>
    <row r="455" spans="5:204"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</row>
    <row r="456" spans="5:204"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</row>
  </sheetData>
  <sheetProtection password="CC34" sheet="1" objects="1" scenarios="1" formatCells="0" formatColumns="0" formatRows="0" insertColumns="0" insertRows="0" insertHyperlinks="0" deleteColumns="0" deleteRows="0"/>
  <mergeCells count="4">
    <mergeCell ref="B6:C6"/>
    <mergeCell ref="E6:F6"/>
    <mergeCell ref="C3:D3"/>
    <mergeCell ref="C22:F22"/>
  </mergeCells>
  <conditionalFormatting sqref="F8">
    <cfRule type="cellIs" dxfId="33" priority="91" operator="lessThanOrEqual">
      <formula>$D$8</formula>
    </cfRule>
    <cfRule type="cellIs" dxfId="32" priority="92" operator="greaterThan">
      <formula>$D$8</formula>
    </cfRule>
  </conditionalFormatting>
  <conditionalFormatting sqref="F9">
    <cfRule type="cellIs" dxfId="31" priority="61" operator="lessThanOrEqual">
      <formula>$D9</formula>
    </cfRule>
    <cfRule type="cellIs" dxfId="30" priority="62" operator="greaterThan">
      <formula>$D9</formula>
    </cfRule>
  </conditionalFormatting>
  <conditionalFormatting sqref="F11">
    <cfRule type="cellIs" dxfId="29" priority="59" operator="lessThanOrEqual">
      <formula>$D11</formula>
    </cfRule>
    <cfRule type="cellIs" dxfId="28" priority="60" operator="greaterThan">
      <formula>$D11</formula>
    </cfRule>
  </conditionalFormatting>
  <conditionalFormatting sqref="F13">
    <cfRule type="cellIs" dxfId="27" priority="55" operator="lessThanOrEqual">
      <formula>$D13</formula>
    </cfRule>
    <cfRule type="cellIs" dxfId="26" priority="56" operator="greaterThan">
      <formula>$D13</formula>
    </cfRule>
  </conditionalFormatting>
  <conditionalFormatting sqref="F14 F17">
    <cfRule type="cellIs" dxfId="25" priority="53" operator="lessThanOrEqual">
      <formula>$D14</formula>
    </cfRule>
    <cfRule type="cellIs" dxfId="24" priority="54" operator="greaterThan">
      <formula>$D14</formula>
    </cfRule>
  </conditionalFormatting>
  <conditionalFormatting sqref="E8:E9">
    <cfRule type="cellIs" dxfId="23" priority="38" operator="greaterThan">
      <formula>#REF!</formula>
    </cfRule>
  </conditionalFormatting>
  <conditionalFormatting sqref="E11 E17 E13">
    <cfRule type="cellIs" dxfId="22" priority="36" operator="greaterThan">
      <formula>#REF!</formula>
    </cfRule>
  </conditionalFormatting>
  <conditionalFormatting sqref="E19">
    <cfRule type="cellIs" dxfId="21" priority="15" operator="equal">
      <formula>"max BVO overschreden"</formula>
    </cfRule>
    <cfRule type="cellIs" dxfId="20" priority="16" operator="lessThanOrEqual">
      <formula>#REF!</formula>
    </cfRule>
  </conditionalFormatting>
  <conditionalFormatting sqref="F19">
    <cfRule type="cellIs" dxfId="19" priority="14" operator="notEqual">
      <formula>""</formula>
    </cfRule>
  </conditionalFormatting>
  <conditionalFormatting sqref="F10">
    <cfRule type="cellIs" dxfId="18" priority="12" operator="lessThanOrEqual">
      <formula>$D10</formula>
    </cfRule>
    <cfRule type="cellIs" dxfId="17" priority="13" operator="greaterThan">
      <formula>$D10</formula>
    </cfRule>
  </conditionalFormatting>
  <conditionalFormatting sqref="E10">
    <cfRule type="cellIs" dxfId="16" priority="11" operator="greaterThan">
      <formula>#REF!</formula>
    </cfRule>
  </conditionalFormatting>
  <conditionalFormatting sqref="F15">
    <cfRule type="cellIs" dxfId="15" priority="9" operator="lessThanOrEqual">
      <formula>$D15</formula>
    </cfRule>
    <cfRule type="cellIs" dxfId="14" priority="10" operator="greaterThan">
      <formula>$D15</formula>
    </cfRule>
  </conditionalFormatting>
  <conditionalFormatting sqref="E15">
    <cfRule type="cellIs" dxfId="13" priority="8" operator="greaterThan">
      <formula>#REF!</formula>
    </cfRule>
  </conditionalFormatting>
  <conditionalFormatting sqref="F12">
    <cfRule type="cellIs" dxfId="12" priority="6" operator="lessThanOrEqual">
      <formula>$D12</formula>
    </cfRule>
    <cfRule type="cellIs" dxfId="11" priority="7" operator="greaterThan">
      <formula>$D12</formula>
    </cfRule>
  </conditionalFormatting>
  <conditionalFormatting sqref="E12">
    <cfRule type="cellIs" dxfId="10" priority="5" operator="greaterThan">
      <formula>#REF!</formula>
    </cfRule>
  </conditionalFormatting>
  <conditionalFormatting sqref="F16">
    <cfRule type="cellIs" dxfId="9" priority="3" operator="lessThanOrEqual">
      <formula>$D16</formula>
    </cfRule>
    <cfRule type="cellIs" dxfId="8" priority="4" operator="greaterThan">
      <formula>$D16</formula>
    </cfRule>
  </conditionalFormatting>
  <conditionalFormatting sqref="E16">
    <cfRule type="cellIs" dxfId="7" priority="2" operator="greaterThan">
      <formula>#REF!</formula>
    </cfRule>
  </conditionalFormatting>
  <conditionalFormatting sqref="E14">
    <cfRule type="cellIs" dxfId="6" priority="1" operator="greaterThan">
      <formula>#REF!</formula>
    </cfRule>
  </conditionalFormatting>
  <pageMargins left="0.7" right="0.7" top="0.75" bottom="0.75" header="0.3" footer="0.3"/>
  <pageSetup paperSize="8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pageSetUpPr fitToPage="1"/>
  </sheetPr>
  <dimension ref="A3:HB467"/>
  <sheetViews>
    <sheetView showGridLines="0" view="pageBreakPreview" zoomScale="70" zoomScaleNormal="90" zoomScaleSheetLayoutView="70" workbookViewId="0">
      <selection activeCell="G16" sqref="G16"/>
    </sheetView>
  </sheetViews>
  <sheetFormatPr defaultColWidth="9" defaultRowHeight="12.75"/>
  <cols>
    <col min="1" max="1" width="2.28515625" style="48" customWidth="1" collapsed="1"/>
    <col min="2" max="2" width="16.140625" style="102" customWidth="1" collapsed="1"/>
    <col min="3" max="3" width="37.140625" style="61" customWidth="1" collapsed="1"/>
    <col min="4" max="4" width="26" style="61" customWidth="1" collapsed="1"/>
    <col min="5" max="5" width="2.28515625" style="61" customWidth="1" collapsed="1"/>
    <col min="6" max="6" width="12.85546875" style="61" customWidth="1" collapsed="1"/>
    <col min="7" max="20" width="12.7109375" style="61" customWidth="1" collapsed="1"/>
    <col min="21" max="21" width="20.7109375" style="61" customWidth="1" collapsed="1"/>
    <col min="22" max="16384" width="9" style="61" collapsed="1"/>
  </cols>
  <sheetData>
    <row r="3" spans="1:210" s="46" customFormat="1" ht="21" customHeight="1">
      <c r="B3" s="47" t="s">
        <v>96</v>
      </c>
      <c r="C3" s="303" t="str">
        <f>'1. Tarievenblad'!C5:H5</f>
        <v>Bedrijf X</v>
      </c>
      <c r="D3" s="303"/>
      <c r="E3" s="303"/>
      <c r="F3" s="304"/>
    </row>
    <row r="4" spans="1:210" s="48" customFormat="1" ht="15" customHeight="1">
      <c r="B4" s="49" t="s">
        <v>60</v>
      </c>
      <c r="C4" s="50"/>
      <c r="D4" s="50"/>
      <c r="E4" s="50"/>
      <c r="F4" s="51"/>
      <c r="G4" s="50"/>
      <c r="H4" s="52"/>
    </row>
    <row r="5" spans="1:210" s="48" customFormat="1" ht="15" customHeight="1">
      <c r="B5" s="49" t="s">
        <v>149</v>
      </c>
      <c r="C5" s="50"/>
      <c r="D5" s="53">
        <v>834000</v>
      </c>
      <c r="E5" s="50"/>
      <c r="F5" s="52"/>
      <c r="G5" s="53"/>
      <c r="H5" s="53"/>
      <c r="J5" s="54"/>
    </row>
    <row r="6" spans="1:210" s="48" customFormat="1" ht="15" customHeight="1">
      <c r="B6" s="49" t="s">
        <v>110</v>
      </c>
      <c r="C6" s="50"/>
      <c r="D6" s="53">
        <v>125000</v>
      </c>
      <c r="E6" s="50"/>
      <c r="F6" s="51"/>
      <c r="G6" s="50"/>
      <c r="H6" s="50"/>
    </row>
    <row r="7" spans="1:210" s="48" customFormat="1" ht="15" customHeight="1">
      <c r="B7" s="49" t="s">
        <v>48</v>
      </c>
      <c r="D7" s="53">
        <f>SUM(D5+D6)</f>
        <v>959000</v>
      </c>
      <c r="E7" s="50"/>
      <c r="F7" s="55"/>
      <c r="G7" s="55"/>
      <c r="H7" s="56"/>
      <c r="I7" s="57"/>
      <c r="J7" s="56"/>
    </row>
    <row r="8" spans="1:210" s="48" customFormat="1" ht="12.75" customHeight="1">
      <c r="B8" s="58"/>
      <c r="C8" s="50"/>
      <c r="D8" s="50"/>
      <c r="E8" s="50"/>
      <c r="F8" s="51"/>
      <c r="G8" s="50"/>
      <c r="H8" s="50"/>
    </row>
    <row r="9" spans="1:210" ht="28.35" customHeight="1">
      <c r="B9" s="274" t="s">
        <v>23</v>
      </c>
      <c r="C9" s="275"/>
      <c r="D9" s="59" t="s">
        <v>26</v>
      </c>
      <c r="E9" s="60"/>
      <c r="F9" s="311" t="s">
        <v>58</v>
      </c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120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</row>
    <row r="10" spans="1:210" s="66" customFormat="1" ht="45" customHeight="1">
      <c r="A10" s="62"/>
      <c r="B10" s="63" t="s">
        <v>1</v>
      </c>
      <c r="C10" s="64" t="s">
        <v>0</v>
      </c>
      <c r="D10" s="64" t="s">
        <v>46</v>
      </c>
      <c r="E10" s="65"/>
      <c r="F10" s="64">
        <v>1</v>
      </c>
      <c r="G10" s="64">
        <v>2</v>
      </c>
      <c r="H10" s="64">
        <v>3</v>
      </c>
      <c r="I10" s="64">
        <v>4</v>
      </c>
      <c r="J10" s="64">
        <v>5</v>
      </c>
      <c r="K10" s="64">
        <v>6</v>
      </c>
      <c r="L10" s="64">
        <v>7</v>
      </c>
      <c r="M10" s="64">
        <v>8</v>
      </c>
      <c r="N10" s="64">
        <v>9</v>
      </c>
      <c r="O10" s="64">
        <v>10</v>
      </c>
      <c r="P10" s="64">
        <v>11</v>
      </c>
      <c r="Q10" s="64">
        <v>12</v>
      </c>
      <c r="R10" s="64">
        <v>13</v>
      </c>
      <c r="S10" s="64">
        <v>14</v>
      </c>
      <c r="T10" s="64">
        <v>15</v>
      </c>
      <c r="U10" s="64" t="s">
        <v>22</v>
      </c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</row>
    <row r="11" spans="1:210" s="66" customFormat="1" ht="15" customHeight="1">
      <c r="A11" s="62"/>
      <c r="B11" s="63"/>
      <c r="C11" s="64"/>
      <c r="D11" s="64"/>
      <c r="E11" s="65"/>
      <c r="F11" s="64">
        <v>2019</v>
      </c>
      <c r="G11" s="64">
        <v>2020</v>
      </c>
      <c r="H11" s="64">
        <v>2021</v>
      </c>
      <c r="I11" s="64">
        <v>2022</v>
      </c>
      <c r="J11" s="64">
        <v>2023</v>
      </c>
      <c r="K11" s="64">
        <v>2024</v>
      </c>
      <c r="L11" s="64">
        <v>2025</v>
      </c>
      <c r="M11" s="64">
        <v>2026</v>
      </c>
      <c r="N11" s="64">
        <v>2027</v>
      </c>
      <c r="O11" s="64">
        <v>2028</v>
      </c>
      <c r="P11" s="64">
        <v>2029</v>
      </c>
      <c r="Q11" s="64">
        <v>2030</v>
      </c>
      <c r="R11" s="64">
        <v>2031</v>
      </c>
      <c r="S11" s="64">
        <v>2032</v>
      </c>
      <c r="T11" s="64">
        <v>2033</v>
      </c>
      <c r="U11" s="64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2"/>
      <c r="FL11" s="62"/>
      <c r="FM11" s="62"/>
      <c r="FN11" s="62"/>
      <c r="FO11" s="62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  <c r="GA11" s="62"/>
      <c r="GB11" s="62"/>
      <c r="GC11" s="62"/>
      <c r="GD11" s="62"/>
      <c r="GE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</row>
    <row r="12" spans="1:210" ht="15" customHeight="1">
      <c r="B12" s="67">
        <f>'1. Tarievenblad'!B15</f>
        <v>1</v>
      </c>
      <c r="C12" s="67" t="str">
        <f>'1. Tarievenblad'!C15</f>
        <v>Gemeentehuis (Totaal)</v>
      </c>
      <c r="D12" s="68">
        <v>0</v>
      </c>
      <c r="E12" s="69"/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1">
        <f>SUM(F12:T12)</f>
        <v>0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</row>
    <row r="13" spans="1:210" ht="15" customHeight="1">
      <c r="B13" s="67">
        <f>'1. Tarievenblad'!B18</f>
        <v>2</v>
      </c>
      <c r="C13" s="67" t="str">
        <f>'1. Tarievenblad'!C18</f>
        <v>HVC (Totaal)</v>
      </c>
      <c r="D13" s="68">
        <v>0</v>
      </c>
      <c r="E13" s="69"/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1">
        <f t="shared" ref="U13:U18" si="0">SUM(F13:T13)</f>
        <v>0</v>
      </c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</row>
    <row r="14" spans="1:210" ht="15" customHeight="1">
      <c r="B14" s="67">
        <f>'1. Tarievenblad'!B19</f>
        <v>3</v>
      </c>
      <c r="C14" s="67" t="str">
        <f>'1. Tarievenblad'!C19</f>
        <v>De Voorde</v>
      </c>
      <c r="D14" s="68">
        <v>0</v>
      </c>
      <c r="E14" s="69"/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1">
        <f>SUM(F14:T14)</f>
        <v>0</v>
      </c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</row>
    <row r="15" spans="1:210" ht="15" customHeight="1">
      <c r="B15" s="67">
        <f>'1. Tarievenblad'!B20</f>
        <v>4</v>
      </c>
      <c r="C15" s="67" t="str">
        <f>'1. Tarievenblad'!C20</f>
        <v>Sporthal Oosterbos</v>
      </c>
      <c r="D15" s="68">
        <v>0</v>
      </c>
      <c r="E15" s="69"/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1">
        <f t="shared" si="0"/>
        <v>0</v>
      </c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</row>
    <row r="16" spans="1:210" ht="15" customHeight="1">
      <c r="B16" s="67">
        <f>'1. Tarievenblad'!B21</f>
        <v>5</v>
      </c>
      <c r="C16" s="67" t="str">
        <f>'1. Tarievenblad'!C21</f>
        <v>Sporthal de Burghthof</v>
      </c>
      <c r="D16" s="68">
        <v>0</v>
      </c>
      <c r="E16" s="69"/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1">
        <f t="shared" si="0"/>
        <v>0</v>
      </c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</row>
    <row r="17" spans="1:210" ht="15" customHeight="1">
      <c r="B17" s="67">
        <f>'1. Tarievenblad'!B22</f>
        <v>6</v>
      </c>
      <c r="C17" s="67" t="str">
        <f>'1. Tarievenblad'!C22</f>
        <v>Veluwehal</v>
      </c>
      <c r="D17" s="68">
        <v>0</v>
      </c>
      <c r="E17" s="69"/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1">
        <f t="shared" si="0"/>
        <v>0</v>
      </c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</row>
    <row r="18" spans="1:210" ht="15" customHeight="1">
      <c r="B18" s="67">
        <f>'1. Tarievenblad'!B23</f>
        <v>7</v>
      </c>
      <c r="C18" s="67" t="str">
        <f>'1. Tarievenblad'!C25</f>
        <v>Nieuw: Garderen (Totaal)</v>
      </c>
      <c r="D18" s="68">
        <v>0</v>
      </c>
      <c r="E18" s="69"/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1">
        <f t="shared" si="0"/>
        <v>0</v>
      </c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</row>
    <row r="19" spans="1:210" ht="15" customHeight="1">
      <c r="B19" s="67">
        <f>'1. Tarievenblad'!B26</f>
        <v>8</v>
      </c>
      <c r="C19" s="67" t="str">
        <f>'1. Tarievenblad'!C26</f>
        <v>Nieuw: De Brug</v>
      </c>
      <c r="D19" s="68">
        <v>0</v>
      </c>
      <c r="E19" s="69"/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1">
        <f>SUM(F19:T19)</f>
        <v>0</v>
      </c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</row>
    <row r="20" spans="1:210" ht="15" customHeight="1">
      <c r="B20" s="67">
        <f>'1. Tarievenblad'!B28</f>
        <v>9</v>
      </c>
      <c r="C20" s="67" t="s">
        <v>145</v>
      </c>
      <c r="D20" s="68">
        <v>0</v>
      </c>
      <c r="E20" s="69"/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1">
        <f>SUM(F20:T20)</f>
        <v>0</v>
      </c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</row>
    <row r="21" spans="1:210" ht="15" customHeight="1" thickBot="1">
      <c r="A21" s="72"/>
      <c r="B21" s="73"/>
      <c r="C21" s="67"/>
      <c r="D21" s="74"/>
      <c r="E21" s="69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48"/>
      <c r="GV21" s="48"/>
      <c r="GW21" s="48"/>
      <c r="GX21" s="48"/>
      <c r="GY21" s="48"/>
      <c r="GZ21" s="48"/>
      <c r="HA21" s="48"/>
      <c r="HB21" s="48"/>
    </row>
    <row r="22" spans="1:210" s="83" customFormat="1" ht="26.25" customHeight="1" thickBot="1">
      <c r="A22" s="76"/>
      <c r="B22" s="77"/>
      <c r="C22" s="78" t="s">
        <v>4</v>
      </c>
      <c r="D22" s="79">
        <f>IF(SUM(D12:D21)&gt;$D$5,"Plafondbedrag overschreden",SUM(D12:D21))</f>
        <v>0</v>
      </c>
      <c r="E22" s="80"/>
      <c r="F22" s="81">
        <f t="shared" ref="F22:U22" si="1">SUM(F12:F21)</f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t="shared" si="1"/>
        <v>0</v>
      </c>
      <c r="Q22" s="81">
        <f t="shared" si="1"/>
        <v>0</v>
      </c>
      <c r="R22" s="81">
        <f t="shared" si="1"/>
        <v>0</v>
      </c>
      <c r="S22" s="81">
        <f t="shared" si="1"/>
        <v>0</v>
      </c>
      <c r="T22" s="81">
        <f t="shared" si="1"/>
        <v>0</v>
      </c>
      <c r="U22" s="81">
        <f t="shared" si="1"/>
        <v>0</v>
      </c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82"/>
      <c r="CO22" s="82"/>
      <c r="CP22" s="82"/>
      <c r="CQ22" s="82"/>
      <c r="CR22" s="82"/>
      <c r="CS22" s="82"/>
      <c r="CT22" s="82"/>
      <c r="CU22" s="82"/>
      <c r="CV22" s="82"/>
      <c r="CW22" s="82"/>
    </row>
    <row r="23" spans="1:210" ht="12" customHeight="1">
      <c r="A23" s="72"/>
      <c r="B23" s="84"/>
      <c r="C23" s="48"/>
      <c r="D23" s="48"/>
      <c r="E23" s="85"/>
      <c r="F23" s="48"/>
      <c r="G23" s="48"/>
      <c r="H23" s="48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48"/>
      <c r="GV23" s="48"/>
      <c r="GW23" s="48"/>
      <c r="GX23" s="48"/>
      <c r="GY23" s="48"/>
      <c r="GZ23" s="48"/>
      <c r="HA23" s="48"/>
      <c r="HB23" s="48"/>
    </row>
    <row r="24" spans="1:210" ht="33.75" customHeight="1">
      <c r="A24" s="72"/>
      <c r="B24" s="84"/>
      <c r="C24" s="312" t="s">
        <v>93</v>
      </c>
      <c r="D24" s="313"/>
      <c r="E24" s="85"/>
      <c r="F24" s="314">
        <f>IF(SUM(D12:D21,U26)&gt;$D$7,"Plafondbedrag overschreden",IF(SUM(F26:T26)&gt;$D$6,"Plafondbedrag overschreden",IF(D22&gt;$D$5,"Plafondbedrag overschreden",SUM(D12:D21,U26))))</f>
        <v>0</v>
      </c>
      <c r="G24" s="315"/>
      <c r="H24" s="48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48"/>
      <c r="GV24" s="48"/>
      <c r="GW24" s="48"/>
      <c r="GX24" s="48"/>
      <c r="GY24" s="48"/>
      <c r="GZ24" s="48"/>
      <c r="HA24" s="48"/>
      <c r="HB24" s="48"/>
    </row>
    <row r="25" spans="1:210" ht="12" customHeight="1" thickBot="1">
      <c r="A25" s="72"/>
      <c r="B25" s="84"/>
      <c r="C25" s="48"/>
      <c r="D25" s="48"/>
      <c r="E25" s="85"/>
      <c r="F25" s="48"/>
      <c r="G25" s="48"/>
      <c r="H25" s="48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48"/>
      <c r="GV25" s="48"/>
      <c r="GW25" s="48"/>
      <c r="GX25" s="48"/>
      <c r="GY25" s="48"/>
      <c r="GZ25" s="48"/>
      <c r="HA25" s="48"/>
      <c r="HB25" s="48"/>
    </row>
    <row r="26" spans="1:210" s="91" customFormat="1" ht="33" customHeight="1" thickBot="1">
      <c r="A26" s="86"/>
      <c r="B26" s="310" t="s">
        <v>47</v>
      </c>
      <c r="C26" s="310"/>
      <c r="D26" s="79">
        <f>IF(D22&gt;$D$5,"Plafondbedrag overschreden",D22)</f>
        <v>0</v>
      </c>
      <c r="E26" s="87"/>
      <c r="F26" s="88">
        <f>+F22/POWER(1.0225,F10)</f>
        <v>0</v>
      </c>
      <c r="G26" s="88">
        <f>+G22/POWER(1.0275,G10)</f>
        <v>0</v>
      </c>
      <c r="H26" s="88">
        <f>+H22/POWER(1.03,H10)</f>
        <v>0</v>
      </c>
      <c r="I26" s="88">
        <f>+I22/POWER(1.035,I10)</f>
        <v>0</v>
      </c>
      <c r="J26" s="88">
        <f t="shared" ref="J26:T26" si="2">+J22/POWER(1.04,J10)</f>
        <v>0</v>
      </c>
      <c r="K26" s="88">
        <f t="shared" si="2"/>
        <v>0</v>
      </c>
      <c r="L26" s="88">
        <f t="shared" si="2"/>
        <v>0</v>
      </c>
      <c r="M26" s="88">
        <f t="shared" si="2"/>
        <v>0</v>
      </c>
      <c r="N26" s="88">
        <f t="shared" si="2"/>
        <v>0</v>
      </c>
      <c r="O26" s="88">
        <f t="shared" si="2"/>
        <v>0</v>
      </c>
      <c r="P26" s="88">
        <f t="shared" si="2"/>
        <v>0</v>
      </c>
      <c r="Q26" s="88">
        <f t="shared" si="2"/>
        <v>0</v>
      </c>
      <c r="R26" s="88">
        <f t="shared" si="2"/>
        <v>0</v>
      </c>
      <c r="S26" s="88">
        <f t="shared" si="2"/>
        <v>0</v>
      </c>
      <c r="T26" s="89">
        <f t="shared" si="2"/>
        <v>0</v>
      </c>
      <c r="U26" s="79">
        <f>IF(SUM(F26:T26)&gt;$D$6,"Plafondbedrag overschreden",SUM(F26:T26))</f>
        <v>0</v>
      </c>
      <c r="V26" s="72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90"/>
      <c r="GV26" s="90"/>
      <c r="GW26" s="90"/>
      <c r="GX26" s="90"/>
      <c r="GY26" s="90"/>
      <c r="GZ26" s="90"/>
      <c r="HA26" s="90"/>
      <c r="HB26" s="90"/>
    </row>
    <row r="27" spans="1:210" ht="12" customHeight="1">
      <c r="A27" s="72"/>
      <c r="B27" s="84"/>
      <c r="D27" s="48"/>
      <c r="E27" s="48"/>
      <c r="F27" s="48"/>
      <c r="G27" s="48"/>
      <c r="H27" s="48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48"/>
      <c r="GV27" s="48"/>
      <c r="GW27" s="48"/>
      <c r="GX27" s="48"/>
      <c r="GY27" s="48"/>
      <c r="GZ27" s="48"/>
      <c r="HA27" s="48"/>
      <c r="HB27" s="48"/>
    </row>
    <row r="28" spans="1:210" ht="12" customHeight="1">
      <c r="A28" s="72"/>
      <c r="B28" s="84"/>
      <c r="C28" s="48"/>
      <c r="D28" s="48"/>
      <c r="E28" s="48"/>
      <c r="F28" s="48"/>
      <c r="G28" s="48"/>
      <c r="H28" s="48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48"/>
      <c r="GV28" s="48"/>
      <c r="GW28" s="48"/>
      <c r="GX28" s="48"/>
      <c r="GY28" s="48"/>
      <c r="GZ28" s="48"/>
      <c r="HA28" s="48"/>
      <c r="HB28" s="48"/>
    </row>
    <row r="29" spans="1:210" ht="15.75">
      <c r="A29" s="72"/>
      <c r="B29" s="92"/>
      <c r="C29" s="93" t="s">
        <v>5</v>
      </c>
      <c r="D29" s="93"/>
      <c r="E29" s="93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48"/>
      <c r="GV29" s="48"/>
      <c r="GW29" s="48"/>
      <c r="GX29" s="48"/>
      <c r="GY29" s="48"/>
      <c r="GZ29" s="48"/>
      <c r="HA29" s="48"/>
      <c r="HB29" s="48"/>
    </row>
    <row r="30" spans="1:210" ht="12" customHeight="1">
      <c r="B30" s="95"/>
      <c r="C30" s="96" t="s">
        <v>14</v>
      </c>
      <c r="D30" s="96"/>
      <c r="E30" s="96"/>
      <c r="F30" s="92"/>
      <c r="G30" s="92"/>
      <c r="H30" s="92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</row>
    <row r="31" spans="1:210" ht="12" customHeight="1">
      <c r="B31" s="97"/>
      <c r="C31" s="96" t="s">
        <v>13</v>
      </c>
      <c r="D31" s="96"/>
      <c r="E31" s="96"/>
      <c r="F31" s="92"/>
      <c r="G31" s="92"/>
      <c r="H31" s="92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</row>
    <row r="32" spans="1:210" ht="12" customHeight="1">
      <c r="B32" s="98"/>
      <c r="C32" s="96" t="s">
        <v>12</v>
      </c>
      <c r="D32" s="96"/>
      <c r="E32" s="96"/>
      <c r="F32" s="92"/>
      <c r="G32" s="92"/>
      <c r="H32" s="92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</row>
    <row r="33" spans="1:208" ht="12" customHeight="1">
      <c r="B33" s="84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</row>
    <row r="34" spans="1:208" s="91" customFormat="1" ht="15.75">
      <c r="A34" s="90"/>
      <c r="B34" s="99"/>
      <c r="C34" s="100" t="s">
        <v>94</v>
      </c>
      <c r="D34" s="101"/>
      <c r="E34" s="101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</row>
    <row r="35" spans="1:208" ht="12" customHeight="1">
      <c r="B35" s="84"/>
      <c r="C35" s="100" t="s">
        <v>95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</row>
    <row r="36" spans="1:208" ht="12" customHeight="1">
      <c r="B36" s="84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</row>
    <row r="37" spans="1:208" ht="12" customHeight="1">
      <c r="B37" s="84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</row>
    <row r="38" spans="1:208">
      <c r="B38" s="84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</row>
    <row r="39" spans="1:208">
      <c r="B39" s="84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</row>
    <row r="40" spans="1:208">
      <c r="B40" s="84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</row>
    <row r="41" spans="1:208">
      <c r="B41" s="84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</row>
    <row r="42" spans="1:208">
      <c r="B42" s="84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</row>
    <row r="43" spans="1:208">
      <c r="B43" s="84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</row>
    <row r="44" spans="1:208">
      <c r="B44" s="84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</row>
    <row r="45" spans="1:208">
      <c r="B45" s="84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</row>
    <row r="46" spans="1:208">
      <c r="B46" s="84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</row>
    <row r="47" spans="1:208">
      <c r="B47" s="84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</row>
    <row r="48" spans="1:208">
      <c r="B48" s="84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</row>
    <row r="49" spans="2:208">
      <c r="B49" s="84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</row>
    <row r="50" spans="2:208">
      <c r="B50" s="84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</row>
    <row r="51" spans="2:208">
      <c r="B51" s="84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</row>
    <row r="52" spans="2:208">
      <c r="B52" s="84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</row>
    <row r="53" spans="2:208">
      <c r="B53" s="84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</row>
    <row r="54" spans="2:208">
      <c r="B54" s="84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</row>
    <row r="55" spans="2:208">
      <c r="B55" s="84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</row>
    <row r="56" spans="2:208">
      <c r="B56" s="84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</row>
    <row r="57" spans="2:208">
      <c r="B57" s="84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</row>
    <row r="58" spans="2:208">
      <c r="B58" s="84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</row>
    <row r="59" spans="2:208">
      <c r="B59" s="84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</row>
    <row r="60" spans="2:208">
      <c r="B60" s="84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</row>
    <row r="61" spans="2:208">
      <c r="B61" s="84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</row>
    <row r="62" spans="2:208">
      <c r="B62" s="84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</row>
    <row r="63" spans="2:208">
      <c r="B63" s="84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</row>
    <row r="64" spans="2:208">
      <c r="B64" s="84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</row>
    <row r="65" spans="2:208">
      <c r="B65" s="84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</row>
    <row r="66" spans="2:208">
      <c r="B66" s="84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</row>
    <row r="67" spans="2:208">
      <c r="B67" s="84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</row>
    <row r="68" spans="2:208">
      <c r="B68" s="84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</row>
    <row r="69" spans="2:208">
      <c r="B69" s="84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</row>
    <row r="70" spans="2:208">
      <c r="B70" s="84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</row>
    <row r="71" spans="2:208">
      <c r="B71" s="84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</row>
    <row r="72" spans="2:208">
      <c r="B72" s="84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</row>
    <row r="73" spans="2:208">
      <c r="B73" s="84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</row>
    <row r="74" spans="2:208">
      <c r="B74" s="84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</row>
    <row r="75" spans="2:208">
      <c r="B75" s="84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</row>
    <row r="76" spans="2:208">
      <c r="B76" s="84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</row>
    <row r="77" spans="2:208">
      <c r="B77" s="84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</row>
    <row r="78" spans="2:208">
      <c r="B78" s="84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</row>
    <row r="79" spans="2:208">
      <c r="B79" s="84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</row>
    <row r="80" spans="2:208">
      <c r="B80" s="84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</row>
    <row r="81" spans="2:208">
      <c r="B81" s="84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</row>
    <row r="82" spans="2:208">
      <c r="B82" s="84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</row>
    <row r="83" spans="2:208">
      <c r="B83" s="84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</row>
    <row r="84" spans="2:208">
      <c r="B84" s="84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</row>
    <row r="85" spans="2:208">
      <c r="B85" s="84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</row>
    <row r="86" spans="2:208">
      <c r="B86" s="84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</row>
    <row r="87" spans="2:208">
      <c r="B87" s="84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</row>
    <row r="88" spans="2:208">
      <c r="B88" s="84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</row>
    <row r="89" spans="2:208">
      <c r="B89" s="84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</row>
    <row r="90" spans="2:208">
      <c r="B90" s="84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</row>
    <row r="91" spans="2:208">
      <c r="B91" s="84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</row>
    <row r="92" spans="2:208">
      <c r="B92" s="84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</row>
    <row r="93" spans="2:208">
      <c r="B93" s="84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</row>
    <row r="94" spans="2:208">
      <c r="B94" s="84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</row>
    <row r="95" spans="2:208">
      <c r="B95" s="84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</row>
    <row r="96" spans="2:208">
      <c r="B96" s="84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</row>
    <row r="97" spans="2:208">
      <c r="B97" s="84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</row>
    <row r="98" spans="2:208">
      <c r="B98" s="84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</row>
    <row r="99" spans="2:208">
      <c r="B99" s="84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</row>
    <row r="100" spans="2:208">
      <c r="B100" s="84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</row>
    <row r="101" spans="2:208">
      <c r="B101" s="84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</row>
    <row r="102" spans="2:208">
      <c r="B102" s="84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</row>
    <row r="103" spans="2:208">
      <c r="B103" s="84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</row>
    <row r="104" spans="2:208">
      <c r="B104" s="84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</row>
    <row r="105" spans="2:208">
      <c r="B105" s="84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</row>
    <row r="106" spans="2:208">
      <c r="B106" s="84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</row>
    <row r="107" spans="2:208">
      <c r="B107" s="84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</row>
    <row r="108" spans="2:208">
      <c r="B108" s="84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</row>
    <row r="109" spans="2:208">
      <c r="B109" s="84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</row>
    <row r="110" spans="2:208">
      <c r="B110" s="84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</row>
    <row r="111" spans="2:208">
      <c r="B111" s="84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</row>
    <row r="112" spans="2:208">
      <c r="B112" s="84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</row>
    <row r="113" spans="2:208">
      <c r="B113" s="84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</row>
    <row r="114" spans="2:208">
      <c r="B114" s="84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</row>
    <row r="115" spans="2:208">
      <c r="B115" s="84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</row>
    <row r="116" spans="2:208">
      <c r="B116" s="84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</row>
    <row r="117" spans="2:208">
      <c r="B117" s="84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</row>
    <row r="118" spans="2:208">
      <c r="B118" s="84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</row>
    <row r="119" spans="2:208">
      <c r="B119" s="84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</row>
    <row r="120" spans="2:208">
      <c r="B120" s="84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</row>
    <row r="121" spans="2:208">
      <c r="B121" s="84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</row>
    <row r="122" spans="2:208">
      <c r="B122" s="84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</row>
    <row r="123" spans="2:208">
      <c r="B123" s="84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</row>
    <row r="124" spans="2:208">
      <c r="B124" s="84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</row>
    <row r="125" spans="2:208">
      <c r="B125" s="84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</row>
    <row r="126" spans="2:208">
      <c r="B126" s="84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</row>
    <row r="127" spans="2:208">
      <c r="B127" s="84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</row>
    <row r="128" spans="2:208">
      <c r="B128" s="84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</row>
    <row r="129" spans="2:208">
      <c r="B129" s="84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</row>
    <row r="130" spans="2:208">
      <c r="B130" s="84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</row>
    <row r="131" spans="2:208">
      <c r="B131" s="84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</row>
    <row r="132" spans="2:208">
      <c r="B132" s="84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</row>
    <row r="133" spans="2:208">
      <c r="B133" s="84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</row>
    <row r="134" spans="2:208">
      <c r="B134" s="84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</row>
    <row r="135" spans="2:208">
      <c r="B135" s="84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</row>
    <row r="136" spans="2:208">
      <c r="B136" s="84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</row>
    <row r="137" spans="2:208">
      <c r="B137" s="84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</row>
    <row r="138" spans="2:208">
      <c r="B138" s="84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</row>
    <row r="139" spans="2:208">
      <c r="B139" s="84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</row>
    <row r="140" spans="2:208">
      <c r="B140" s="84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</row>
    <row r="141" spans="2:208">
      <c r="B141" s="84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</row>
    <row r="142" spans="2:208">
      <c r="B142" s="84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</row>
    <row r="143" spans="2:208">
      <c r="B143" s="84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</row>
    <row r="144" spans="2:208">
      <c r="B144" s="84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</row>
    <row r="145" spans="2:208">
      <c r="B145" s="84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</row>
    <row r="146" spans="2:208">
      <c r="B146" s="84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</row>
    <row r="147" spans="2:208">
      <c r="B147" s="84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</row>
    <row r="148" spans="2:208">
      <c r="B148" s="84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</row>
    <row r="149" spans="2:208">
      <c r="B149" s="84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</row>
    <row r="150" spans="2:208">
      <c r="B150" s="84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</row>
    <row r="151" spans="2:208">
      <c r="B151" s="84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</row>
    <row r="152" spans="2:208">
      <c r="B152" s="84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</row>
    <row r="153" spans="2:208">
      <c r="B153" s="84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</row>
    <row r="154" spans="2:208">
      <c r="B154" s="84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</row>
    <row r="155" spans="2:208">
      <c r="B155" s="84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</row>
    <row r="156" spans="2:208">
      <c r="B156" s="84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</row>
    <row r="157" spans="2:208">
      <c r="B157" s="84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</row>
    <row r="158" spans="2:208">
      <c r="B158" s="84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</row>
    <row r="159" spans="2:208">
      <c r="B159" s="84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</row>
    <row r="160" spans="2:208">
      <c r="B160" s="84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</row>
    <row r="161" spans="2:208">
      <c r="B161" s="84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</row>
    <row r="162" spans="2:208">
      <c r="B162" s="84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</row>
    <row r="163" spans="2:208">
      <c r="B163" s="84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</row>
    <row r="164" spans="2:208">
      <c r="B164" s="84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</row>
    <row r="165" spans="2:208">
      <c r="B165" s="84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</row>
    <row r="166" spans="2:208">
      <c r="B166" s="84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</row>
    <row r="167" spans="2:208">
      <c r="B167" s="84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</row>
    <row r="168" spans="2:208">
      <c r="B168" s="84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</row>
    <row r="169" spans="2:208">
      <c r="B169" s="84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</row>
    <row r="170" spans="2:208">
      <c r="B170" s="84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</row>
    <row r="171" spans="2:208">
      <c r="B171" s="84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</row>
    <row r="172" spans="2:208">
      <c r="B172" s="84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</row>
    <row r="173" spans="2:208">
      <c r="B173" s="84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</row>
    <row r="174" spans="2:208">
      <c r="B174" s="84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</row>
    <row r="175" spans="2:208">
      <c r="B175" s="84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</row>
    <row r="176" spans="2:208">
      <c r="B176" s="84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</row>
    <row r="177" spans="2:208">
      <c r="B177" s="84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</row>
    <row r="178" spans="2:208">
      <c r="B178" s="84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</row>
    <row r="179" spans="2:208">
      <c r="B179" s="84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</row>
    <row r="180" spans="2:208">
      <c r="B180" s="84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</row>
    <row r="181" spans="2:208">
      <c r="B181" s="84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</row>
    <row r="182" spans="2:208">
      <c r="B182" s="84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</row>
    <row r="183" spans="2:208">
      <c r="B183" s="84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</row>
    <row r="184" spans="2:208">
      <c r="B184" s="84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</row>
    <row r="185" spans="2:208">
      <c r="B185" s="84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</row>
    <row r="186" spans="2:208">
      <c r="B186" s="84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</row>
    <row r="187" spans="2:208">
      <c r="B187" s="84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</row>
    <row r="188" spans="2:208">
      <c r="B188" s="84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</row>
    <row r="189" spans="2:208">
      <c r="B189" s="84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</row>
    <row r="190" spans="2:208">
      <c r="B190" s="84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</row>
    <row r="191" spans="2:208">
      <c r="B191" s="84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</row>
    <row r="192" spans="2:208">
      <c r="B192" s="84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</row>
    <row r="193" spans="2:208">
      <c r="B193" s="84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</row>
    <row r="194" spans="2:208">
      <c r="B194" s="84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48"/>
      <c r="DM194" s="48"/>
      <c r="DN194" s="48"/>
      <c r="DO194" s="48"/>
      <c r="DP194" s="48"/>
      <c r="DQ194" s="48"/>
      <c r="DR194" s="48"/>
      <c r="DS194" s="48"/>
      <c r="DT194" s="48"/>
      <c r="DU194" s="48"/>
      <c r="DV194" s="48"/>
      <c r="DW194" s="48"/>
      <c r="DX194" s="48"/>
      <c r="DY194" s="48"/>
      <c r="DZ194" s="48"/>
      <c r="EA194" s="48"/>
      <c r="EB194" s="48"/>
      <c r="EC194" s="48"/>
      <c r="ED194" s="48"/>
      <c r="EE194" s="48"/>
      <c r="EF194" s="48"/>
      <c r="EG194" s="48"/>
      <c r="EH194" s="48"/>
      <c r="EI194" s="48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</row>
    <row r="195" spans="2:208">
      <c r="B195" s="84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48"/>
      <c r="DQ195" s="48"/>
      <c r="DR195" s="48"/>
      <c r="DS195" s="48"/>
      <c r="DT195" s="48"/>
      <c r="DU195" s="48"/>
      <c r="DV195" s="48"/>
      <c r="DW195" s="48"/>
      <c r="DX195" s="48"/>
      <c r="DY195" s="48"/>
      <c r="DZ195" s="48"/>
      <c r="EA195" s="48"/>
      <c r="EB195" s="48"/>
      <c r="EC195" s="48"/>
      <c r="ED195" s="48"/>
      <c r="EE195" s="48"/>
      <c r="EF195" s="48"/>
      <c r="EG195" s="48"/>
      <c r="EH195" s="48"/>
      <c r="EI195" s="48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</row>
    <row r="196" spans="2:208">
      <c r="B196" s="84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</row>
    <row r="197" spans="2:208">
      <c r="B197" s="84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  <c r="CG197" s="48"/>
      <c r="CH197" s="48"/>
      <c r="CI197" s="48"/>
      <c r="CJ197" s="48"/>
      <c r="CK197" s="48"/>
      <c r="CL197" s="48"/>
      <c r="CM197" s="48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48"/>
      <c r="DQ197" s="48"/>
      <c r="DR197" s="48"/>
      <c r="DS197" s="48"/>
      <c r="DT197" s="48"/>
      <c r="DU197" s="48"/>
      <c r="DV197" s="48"/>
      <c r="DW197" s="48"/>
      <c r="DX197" s="48"/>
      <c r="DY197" s="48"/>
      <c r="DZ197" s="48"/>
      <c r="EA197" s="48"/>
      <c r="EB197" s="48"/>
      <c r="EC197" s="48"/>
      <c r="ED197" s="48"/>
      <c r="EE197" s="48"/>
      <c r="EF197" s="48"/>
      <c r="EG197" s="48"/>
      <c r="EH197" s="48"/>
      <c r="EI197" s="48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</row>
    <row r="198" spans="2:208">
      <c r="B198" s="84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</row>
    <row r="199" spans="2:208">
      <c r="B199" s="84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</row>
    <row r="200" spans="2:208">
      <c r="B200" s="84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8"/>
      <c r="DS200" s="48"/>
      <c r="DT200" s="48"/>
      <c r="DU200" s="48"/>
      <c r="DV200" s="48"/>
      <c r="DW200" s="48"/>
      <c r="DX200" s="48"/>
      <c r="DY200" s="48"/>
      <c r="DZ200" s="48"/>
      <c r="EA200" s="48"/>
      <c r="EB200" s="48"/>
      <c r="EC200" s="48"/>
      <c r="ED200" s="48"/>
      <c r="EE200" s="48"/>
      <c r="EF200" s="48"/>
      <c r="EG200" s="48"/>
      <c r="EH200" s="48"/>
      <c r="EI200" s="48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</row>
    <row r="201" spans="2:208">
      <c r="B201" s="84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48"/>
      <c r="DU201" s="48"/>
      <c r="DV201" s="48"/>
      <c r="DW201" s="48"/>
      <c r="DX201" s="48"/>
      <c r="DY201" s="48"/>
      <c r="DZ201" s="48"/>
      <c r="EA201" s="48"/>
      <c r="EB201" s="48"/>
      <c r="EC201" s="48"/>
      <c r="ED201" s="48"/>
      <c r="EE201" s="48"/>
      <c r="EF201" s="48"/>
      <c r="EG201" s="48"/>
      <c r="EH201" s="48"/>
      <c r="EI201" s="48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</row>
    <row r="202" spans="2:208">
      <c r="B202" s="84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48"/>
      <c r="DU202" s="48"/>
      <c r="DV202" s="48"/>
      <c r="DW202" s="48"/>
      <c r="DX202" s="48"/>
      <c r="DY202" s="48"/>
      <c r="DZ202" s="48"/>
      <c r="EA202" s="48"/>
      <c r="EB202" s="48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</row>
    <row r="203" spans="2:208">
      <c r="B203" s="84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48"/>
      <c r="DU203" s="48"/>
      <c r="DV203" s="48"/>
      <c r="DW203" s="48"/>
      <c r="DX203" s="48"/>
      <c r="DY203" s="48"/>
      <c r="DZ203" s="48"/>
      <c r="EA203" s="48"/>
      <c r="EB203" s="48"/>
      <c r="EC203" s="48"/>
      <c r="ED203" s="48"/>
      <c r="EE203" s="48"/>
      <c r="EF203" s="48"/>
      <c r="EG203" s="48"/>
      <c r="EH203" s="48"/>
      <c r="EI203" s="48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</row>
    <row r="204" spans="2:208">
      <c r="B204" s="84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</row>
    <row r="205" spans="2:208">
      <c r="B205" s="84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48"/>
      <c r="DM205" s="48"/>
      <c r="DN205" s="48"/>
      <c r="DO205" s="48"/>
      <c r="DP205" s="48"/>
      <c r="DQ205" s="48"/>
      <c r="DR205" s="48"/>
      <c r="DS205" s="48"/>
      <c r="DT205" s="48"/>
      <c r="DU205" s="48"/>
      <c r="DV205" s="48"/>
      <c r="DW205" s="48"/>
      <c r="DX205" s="48"/>
      <c r="DY205" s="48"/>
      <c r="DZ205" s="48"/>
      <c r="EA205" s="48"/>
      <c r="EB205" s="48"/>
      <c r="EC205" s="48"/>
      <c r="ED205" s="48"/>
      <c r="EE205" s="48"/>
      <c r="EF205" s="48"/>
      <c r="EG205" s="48"/>
      <c r="EH205" s="48"/>
      <c r="EI205" s="48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</row>
    <row r="206" spans="2:208">
      <c r="B206" s="84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48"/>
      <c r="DM206" s="48"/>
      <c r="DN206" s="48"/>
      <c r="DO206" s="48"/>
      <c r="DP206" s="48"/>
      <c r="DQ206" s="48"/>
      <c r="DR206" s="48"/>
      <c r="DS206" s="48"/>
      <c r="DT206" s="48"/>
      <c r="DU206" s="48"/>
      <c r="DV206" s="48"/>
      <c r="DW206" s="48"/>
      <c r="DX206" s="48"/>
      <c r="DY206" s="48"/>
      <c r="DZ206" s="48"/>
      <c r="EA206" s="48"/>
      <c r="EB206" s="48"/>
      <c r="EC206" s="48"/>
      <c r="ED206" s="48"/>
      <c r="EE206" s="48"/>
      <c r="EF206" s="48"/>
      <c r="EG206" s="48"/>
      <c r="EH206" s="48"/>
      <c r="EI206" s="48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</row>
    <row r="207" spans="2:208">
      <c r="B207" s="84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48"/>
      <c r="DM207" s="48"/>
      <c r="DN207" s="48"/>
      <c r="DO207" s="48"/>
      <c r="DP207" s="48"/>
      <c r="DQ207" s="48"/>
      <c r="DR207" s="48"/>
      <c r="DS207" s="48"/>
      <c r="DT207" s="48"/>
      <c r="DU207" s="48"/>
      <c r="DV207" s="48"/>
      <c r="DW207" s="48"/>
      <c r="DX207" s="48"/>
      <c r="DY207" s="48"/>
      <c r="DZ207" s="48"/>
      <c r="EA207" s="48"/>
      <c r="EB207" s="48"/>
      <c r="EC207" s="48"/>
      <c r="ED207" s="48"/>
      <c r="EE207" s="48"/>
      <c r="EF207" s="48"/>
      <c r="EG207" s="48"/>
      <c r="EH207" s="48"/>
      <c r="EI207" s="48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</row>
    <row r="208" spans="2:208">
      <c r="B208" s="84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</row>
    <row r="209" spans="2:208">
      <c r="B209" s="84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48"/>
      <c r="DQ209" s="48"/>
      <c r="DR209" s="48"/>
      <c r="DS209" s="48"/>
      <c r="DT209" s="48"/>
      <c r="DU209" s="48"/>
      <c r="DV209" s="48"/>
      <c r="DW209" s="48"/>
      <c r="DX209" s="48"/>
      <c r="DY209" s="48"/>
      <c r="DZ209" s="48"/>
      <c r="EA209" s="48"/>
      <c r="EB209" s="48"/>
      <c r="EC209" s="48"/>
      <c r="ED209" s="48"/>
      <c r="EE209" s="48"/>
      <c r="EF209" s="48"/>
      <c r="EG209" s="48"/>
      <c r="EH209" s="48"/>
      <c r="EI209" s="48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</row>
    <row r="210" spans="2:208">
      <c r="B210" s="84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48"/>
      <c r="DQ210" s="48"/>
      <c r="DR210" s="48"/>
      <c r="DS210" s="48"/>
      <c r="DT210" s="48"/>
      <c r="DU210" s="48"/>
      <c r="DV210" s="48"/>
      <c r="DW210" s="48"/>
      <c r="DX210" s="48"/>
      <c r="DY210" s="48"/>
      <c r="DZ210" s="48"/>
      <c r="EA210" s="48"/>
      <c r="EB210" s="48"/>
      <c r="EC210" s="48"/>
      <c r="ED210" s="48"/>
      <c r="EE210" s="48"/>
      <c r="EF210" s="48"/>
      <c r="EG210" s="48"/>
      <c r="EH210" s="48"/>
      <c r="EI210" s="48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</row>
    <row r="211" spans="2:208">
      <c r="B211" s="84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/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48"/>
      <c r="DQ211" s="48"/>
      <c r="DR211" s="48"/>
      <c r="DS211" s="48"/>
      <c r="DT211" s="48"/>
      <c r="DU211" s="48"/>
      <c r="DV211" s="48"/>
      <c r="DW211" s="48"/>
      <c r="DX211" s="48"/>
      <c r="DY211" s="48"/>
      <c r="DZ211" s="48"/>
      <c r="EA211" s="48"/>
      <c r="EB211" s="48"/>
      <c r="EC211" s="48"/>
      <c r="ED211" s="48"/>
      <c r="EE211" s="48"/>
      <c r="EF211" s="48"/>
      <c r="EG211" s="48"/>
      <c r="EH211" s="48"/>
      <c r="EI211" s="48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</row>
    <row r="212" spans="2:208">
      <c r="B212" s="84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</row>
    <row r="213" spans="2:208">
      <c r="B213" s="84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/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48"/>
      <c r="DQ213" s="48"/>
      <c r="DR213" s="48"/>
      <c r="DS213" s="48"/>
      <c r="DT213" s="48"/>
      <c r="DU213" s="48"/>
      <c r="DV213" s="48"/>
      <c r="DW213" s="48"/>
      <c r="DX213" s="48"/>
      <c r="DY213" s="48"/>
      <c r="DZ213" s="48"/>
      <c r="EA213" s="48"/>
      <c r="EB213" s="48"/>
      <c r="EC213" s="48"/>
      <c r="ED213" s="48"/>
      <c r="EE213" s="48"/>
      <c r="EF213" s="48"/>
      <c r="EG213" s="48"/>
      <c r="EH213" s="48"/>
      <c r="EI213" s="48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</row>
    <row r="214" spans="2:208">
      <c r="B214" s="84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</row>
    <row r="215" spans="2:208"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  <c r="CG215" s="48"/>
      <c r="CH215" s="48"/>
      <c r="CI215" s="48"/>
      <c r="CJ215" s="48"/>
      <c r="CK215" s="48"/>
      <c r="CL215" s="48"/>
      <c r="CM215" s="48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8"/>
      <c r="DS215" s="48"/>
      <c r="DT215" s="48"/>
      <c r="DU215" s="48"/>
      <c r="DV215" s="48"/>
      <c r="DW215" s="48"/>
      <c r="DX215" s="48"/>
      <c r="DY215" s="48"/>
      <c r="DZ215" s="48"/>
      <c r="EA215" s="48"/>
      <c r="EB215" s="48"/>
      <c r="EC215" s="48"/>
      <c r="ED215" s="48"/>
      <c r="EE215" s="48"/>
      <c r="EF215" s="48"/>
      <c r="EG215" s="48"/>
      <c r="EH215" s="48"/>
      <c r="EI215" s="48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</row>
    <row r="216" spans="2:208"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/>
      <c r="CL216" s="48"/>
      <c r="CM216" s="48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48"/>
      <c r="DM216" s="48"/>
      <c r="DN216" s="48"/>
      <c r="DO216" s="48"/>
      <c r="DP216" s="48"/>
      <c r="DQ216" s="48"/>
      <c r="DR216" s="48"/>
      <c r="DS216" s="48"/>
      <c r="DT216" s="48"/>
      <c r="DU216" s="48"/>
      <c r="DV216" s="48"/>
      <c r="DW216" s="48"/>
      <c r="DX216" s="48"/>
      <c r="DY216" s="48"/>
      <c r="DZ216" s="48"/>
      <c r="EA216" s="48"/>
      <c r="EB216" s="48"/>
      <c r="EC216" s="48"/>
      <c r="ED216" s="48"/>
      <c r="EE216" s="48"/>
      <c r="EF216" s="48"/>
      <c r="EG216" s="48"/>
      <c r="EH216" s="48"/>
      <c r="EI216" s="48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</row>
    <row r="217" spans="2:208"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48"/>
      <c r="DM217" s="48"/>
      <c r="DN217" s="48"/>
      <c r="DO217" s="48"/>
      <c r="DP217" s="48"/>
      <c r="DQ217" s="48"/>
      <c r="DR217" s="48"/>
      <c r="DS217" s="48"/>
      <c r="DT217" s="48"/>
      <c r="DU217" s="48"/>
      <c r="DV217" s="48"/>
      <c r="DW217" s="48"/>
      <c r="DX217" s="48"/>
      <c r="DY217" s="48"/>
      <c r="DZ217" s="48"/>
      <c r="EA217" s="48"/>
      <c r="EB217" s="48"/>
      <c r="EC217" s="48"/>
      <c r="ED217" s="48"/>
      <c r="EE217" s="48"/>
      <c r="EF217" s="48"/>
      <c r="EG217" s="48"/>
      <c r="EH217" s="48"/>
      <c r="EI217" s="48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</row>
    <row r="218" spans="2:208"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  <c r="CG218" s="48"/>
      <c r="CH218" s="48"/>
      <c r="CI218" s="48"/>
      <c r="CJ218" s="48"/>
      <c r="CK218" s="48"/>
      <c r="CL218" s="48"/>
      <c r="CM218" s="48"/>
      <c r="CN218" s="48"/>
      <c r="CO218" s="48"/>
      <c r="CP218" s="48"/>
      <c r="CQ218" s="48"/>
      <c r="CR218" s="48"/>
      <c r="CS218" s="48"/>
      <c r="CT218" s="48"/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/>
      <c r="DM218" s="48"/>
      <c r="DN218" s="48"/>
      <c r="DO218" s="48"/>
      <c r="DP218" s="48"/>
      <c r="DQ218" s="48"/>
      <c r="DR218" s="48"/>
      <c r="DS218" s="48"/>
      <c r="DT218" s="48"/>
      <c r="DU218" s="48"/>
      <c r="DV218" s="48"/>
      <c r="DW218" s="48"/>
      <c r="DX218" s="48"/>
      <c r="DY218" s="48"/>
      <c r="DZ218" s="48"/>
      <c r="EA218" s="48"/>
      <c r="EB218" s="48"/>
      <c r="EC218" s="48"/>
      <c r="ED218" s="48"/>
      <c r="EE218" s="48"/>
      <c r="EF218" s="48"/>
      <c r="EG218" s="48"/>
      <c r="EH218" s="48"/>
      <c r="EI218" s="48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</row>
    <row r="219" spans="2:208"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/>
      <c r="CL219" s="48"/>
      <c r="CM219" s="48"/>
      <c r="CN219" s="48"/>
      <c r="CO219" s="48"/>
      <c r="CP219" s="48"/>
      <c r="CQ219" s="48"/>
      <c r="CR219" s="48"/>
      <c r="CS219" s="48"/>
      <c r="CT219" s="48"/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/>
      <c r="DM219" s="48"/>
      <c r="DN219" s="48"/>
      <c r="DO219" s="48"/>
      <c r="DP219" s="48"/>
      <c r="DQ219" s="48"/>
      <c r="DR219" s="48"/>
      <c r="DS219" s="48"/>
      <c r="DT219" s="48"/>
      <c r="DU219" s="48"/>
      <c r="DV219" s="48"/>
      <c r="DW219" s="48"/>
      <c r="DX219" s="48"/>
      <c r="DY219" s="48"/>
      <c r="DZ219" s="48"/>
      <c r="EA219" s="48"/>
      <c r="EB219" s="48"/>
      <c r="EC219" s="48"/>
      <c r="ED219" s="48"/>
      <c r="EE219" s="48"/>
      <c r="EF219" s="48"/>
      <c r="EG219" s="48"/>
      <c r="EH219" s="48"/>
      <c r="EI219" s="48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</row>
    <row r="220" spans="2:208"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</row>
    <row r="221" spans="2:208"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</row>
    <row r="222" spans="2:208"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</row>
    <row r="223" spans="2:208"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  <c r="CP223" s="48"/>
      <c r="CQ223" s="48"/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48"/>
      <c r="DM223" s="48"/>
      <c r="DN223" s="48"/>
      <c r="DO223" s="48"/>
      <c r="DP223" s="48"/>
      <c r="DQ223" s="48"/>
      <c r="DR223" s="48"/>
      <c r="DS223" s="48"/>
      <c r="DT223" s="48"/>
      <c r="DU223" s="48"/>
      <c r="DV223" s="48"/>
      <c r="DW223" s="48"/>
      <c r="DX223" s="48"/>
      <c r="DY223" s="48"/>
      <c r="DZ223" s="48"/>
      <c r="EA223" s="48"/>
      <c r="EB223" s="48"/>
      <c r="EC223" s="48"/>
      <c r="ED223" s="48"/>
      <c r="EE223" s="48"/>
      <c r="EF223" s="48"/>
      <c r="EG223" s="48"/>
      <c r="EH223" s="48"/>
      <c r="EI223" s="48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</row>
    <row r="224" spans="2:208"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</row>
    <row r="225" spans="9:208"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48"/>
      <c r="DM225" s="48"/>
      <c r="DN225" s="48"/>
      <c r="DO225" s="48"/>
      <c r="DP225" s="48"/>
      <c r="DQ225" s="48"/>
      <c r="DR225" s="48"/>
      <c r="DS225" s="48"/>
      <c r="DT225" s="48"/>
      <c r="DU225" s="48"/>
      <c r="DV225" s="48"/>
      <c r="DW225" s="48"/>
      <c r="DX225" s="48"/>
      <c r="DY225" s="48"/>
      <c r="DZ225" s="48"/>
      <c r="EA225" s="48"/>
      <c r="EB225" s="48"/>
      <c r="EC225" s="48"/>
      <c r="ED225" s="48"/>
      <c r="EE225" s="48"/>
      <c r="EF225" s="48"/>
      <c r="EG225" s="48"/>
      <c r="EH225" s="48"/>
      <c r="EI225" s="48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</row>
    <row r="226" spans="9:208"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48"/>
      <c r="DM226" s="48"/>
      <c r="DN226" s="48"/>
      <c r="DO226" s="48"/>
      <c r="DP226" s="48"/>
      <c r="DQ226" s="48"/>
      <c r="DR226" s="48"/>
      <c r="DS226" s="48"/>
      <c r="DT226" s="48"/>
      <c r="DU226" s="48"/>
      <c r="DV226" s="48"/>
      <c r="DW226" s="48"/>
      <c r="DX226" s="48"/>
      <c r="DY226" s="48"/>
      <c r="DZ226" s="48"/>
      <c r="EA226" s="48"/>
      <c r="EB226" s="48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</row>
    <row r="227" spans="9:208"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/>
      <c r="CS227" s="48"/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48"/>
      <c r="DM227" s="48"/>
      <c r="DN227" s="48"/>
      <c r="DO227" s="48"/>
      <c r="DP227" s="48"/>
      <c r="DQ227" s="48"/>
      <c r="DR227" s="48"/>
      <c r="DS227" s="48"/>
      <c r="DT227" s="48"/>
      <c r="DU227" s="48"/>
      <c r="DV227" s="48"/>
      <c r="DW227" s="48"/>
      <c r="DX227" s="48"/>
      <c r="DY227" s="48"/>
      <c r="DZ227" s="48"/>
      <c r="EA227" s="48"/>
      <c r="EB227" s="48"/>
      <c r="EC227" s="48"/>
      <c r="ED227" s="48"/>
      <c r="EE227" s="48"/>
      <c r="EF227" s="48"/>
      <c r="EG227" s="48"/>
      <c r="EH227" s="48"/>
      <c r="EI227" s="48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</row>
    <row r="228" spans="9:208"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48"/>
      <c r="DM228" s="48"/>
      <c r="DN228" s="48"/>
      <c r="DO228" s="48"/>
      <c r="DP228" s="48"/>
      <c r="DQ228" s="48"/>
      <c r="DR228" s="48"/>
      <c r="DS228" s="48"/>
      <c r="DT228" s="48"/>
      <c r="DU228" s="48"/>
      <c r="DV228" s="48"/>
      <c r="DW228" s="48"/>
      <c r="DX228" s="48"/>
      <c r="DY228" s="48"/>
      <c r="DZ228" s="48"/>
      <c r="EA228" s="48"/>
      <c r="EB228" s="48"/>
      <c r="EC228" s="48"/>
      <c r="ED228" s="48"/>
      <c r="EE228" s="48"/>
      <c r="EF228" s="48"/>
      <c r="EG228" s="48"/>
      <c r="EH228" s="48"/>
      <c r="EI228" s="48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</row>
    <row r="229" spans="9:208"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48"/>
      <c r="DM229" s="48"/>
      <c r="DN229" s="48"/>
      <c r="DO229" s="48"/>
      <c r="DP229" s="48"/>
      <c r="DQ229" s="48"/>
      <c r="DR229" s="48"/>
      <c r="DS229" s="48"/>
      <c r="DT229" s="48"/>
      <c r="DU229" s="48"/>
      <c r="DV229" s="48"/>
      <c r="DW229" s="48"/>
      <c r="DX229" s="48"/>
      <c r="DY229" s="48"/>
      <c r="DZ229" s="48"/>
      <c r="EA229" s="48"/>
      <c r="EB229" s="48"/>
      <c r="EC229" s="48"/>
      <c r="ED229" s="48"/>
      <c r="EE229" s="48"/>
      <c r="EF229" s="48"/>
      <c r="EG229" s="48"/>
      <c r="EH229" s="48"/>
      <c r="EI229" s="48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</row>
    <row r="230" spans="9:208"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</row>
    <row r="231" spans="9:208"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48"/>
      <c r="DM231" s="48"/>
      <c r="DN231" s="48"/>
      <c r="DO231" s="48"/>
      <c r="DP231" s="48"/>
      <c r="DQ231" s="48"/>
      <c r="DR231" s="48"/>
      <c r="DS231" s="48"/>
      <c r="DT231" s="48"/>
      <c r="DU231" s="48"/>
      <c r="DV231" s="48"/>
      <c r="DW231" s="48"/>
      <c r="DX231" s="48"/>
      <c r="DY231" s="48"/>
      <c r="DZ231" s="48"/>
      <c r="EA231" s="48"/>
      <c r="EB231" s="48"/>
      <c r="EC231" s="48"/>
      <c r="ED231" s="48"/>
      <c r="EE231" s="48"/>
      <c r="EF231" s="48"/>
      <c r="EG231" s="48"/>
      <c r="EH231" s="48"/>
      <c r="EI231" s="48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</row>
    <row r="232" spans="9:208"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  <c r="CG232" s="48"/>
      <c r="CH232" s="48"/>
      <c r="CI232" s="48"/>
      <c r="CJ232" s="48"/>
      <c r="CK232" s="48"/>
      <c r="CL232" s="48"/>
      <c r="CM232" s="48"/>
      <c r="CN232" s="48"/>
      <c r="CO232" s="48"/>
      <c r="CP232" s="48"/>
      <c r="CQ232" s="48"/>
      <c r="CR232" s="48"/>
      <c r="CS232" s="48"/>
      <c r="CT232" s="48"/>
      <c r="CU232" s="48"/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48"/>
      <c r="DM232" s="48"/>
      <c r="DN232" s="48"/>
      <c r="DO232" s="48"/>
      <c r="DP232" s="48"/>
      <c r="DQ232" s="48"/>
      <c r="DR232" s="48"/>
      <c r="DS232" s="48"/>
      <c r="DT232" s="48"/>
      <c r="DU232" s="48"/>
      <c r="DV232" s="48"/>
      <c r="DW232" s="48"/>
      <c r="DX232" s="48"/>
      <c r="DY232" s="48"/>
      <c r="DZ232" s="48"/>
      <c r="EA232" s="48"/>
      <c r="EB232" s="48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</row>
    <row r="233" spans="9:208"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48"/>
      <c r="CK233" s="48"/>
      <c r="CL233" s="48"/>
      <c r="CM233" s="48"/>
      <c r="CN233" s="48"/>
      <c r="CO233" s="48"/>
      <c r="CP233" s="48"/>
      <c r="CQ233" s="48"/>
      <c r="CR233" s="48"/>
      <c r="CS233" s="48"/>
      <c r="CT233" s="48"/>
      <c r="CU233" s="48"/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48"/>
      <c r="DM233" s="48"/>
      <c r="DN233" s="48"/>
      <c r="DO233" s="48"/>
      <c r="DP233" s="48"/>
      <c r="DQ233" s="48"/>
      <c r="DR233" s="48"/>
      <c r="DS233" s="48"/>
      <c r="DT233" s="48"/>
      <c r="DU233" s="48"/>
      <c r="DV233" s="48"/>
      <c r="DW233" s="48"/>
      <c r="DX233" s="48"/>
      <c r="DY233" s="48"/>
      <c r="DZ233" s="48"/>
      <c r="EA233" s="48"/>
      <c r="EB233" s="48"/>
      <c r="EC233" s="48"/>
      <c r="ED233" s="48"/>
      <c r="EE233" s="48"/>
      <c r="EF233" s="48"/>
      <c r="EG233" s="48"/>
      <c r="EH233" s="48"/>
      <c r="EI233" s="48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</row>
    <row r="234" spans="9:208"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  <c r="CG234" s="48"/>
      <c r="CH234" s="48"/>
      <c r="CI234" s="48"/>
      <c r="CJ234" s="48"/>
      <c r="CK234" s="48"/>
      <c r="CL234" s="48"/>
      <c r="CM234" s="48"/>
      <c r="CN234" s="48"/>
      <c r="CO234" s="48"/>
      <c r="CP234" s="48"/>
      <c r="CQ234" s="48"/>
      <c r="CR234" s="48"/>
      <c r="CS234" s="48"/>
      <c r="CT234" s="48"/>
      <c r="CU234" s="48"/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48"/>
      <c r="DM234" s="48"/>
      <c r="DN234" s="48"/>
      <c r="DO234" s="48"/>
      <c r="DP234" s="48"/>
      <c r="DQ234" s="48"/>
      <c r="DR234" s="48"/>
      <c r="DS234" s="48"/>
      <c r="DT234" s="48"/>
      <c r="DU234" s="48"/>
      <c r="DV234" s="48"/>
      <c r="DW234" s="48"/>
      <c r="DX234" s="48"/>
      <c r="DY234" s="48"/>
      <c r="DZ234" s="48"/>
      <c r="EA234" s="48"/>
      <c r="EB234" s="48"/>
      <c r="EC234" s="48"/>
      <c r="ED234" s="48"/>
      <c r="EE234" s="48"/>
      <c r="EF234" s="48"/>
      <c r="EG234" s="48"/>
      <c r="EH234" s="48"/>
      <c r="EI234" s="48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</row>
    <row r="235" spans="9:208"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  <c r="CG235" s="48"/>
      <c r="CH235" s="48"/>
      <c r="CI235" s="48"/>
      <c r="CJ235" s="48"/>
      <c r="CK235" s="48"/>
      <c r="CL235" s="48"/>
      <c r="CM235" s="48"/>
      <c r="CN235" s="48"/>
      <c r="CO235" s="48"/>
      <c r="CP235" s="48"/>
      <c r="CQ235" s="48"/>
      <c r="CR235" s="48"/>
      <c r="CS235" s="48"/>
      <c r="CT235" s="48"/>
      <c r="CU235" s="48"/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48"/>
      <c r="DM235" s="48"/>
      <c r="DN235" s="48"/>
      <c r="DO235" s="48"/>
      <c r="DP235" s="48"/>
      <c r="DQ235" s="48"/>
      <c r="DR235" s="48"/>
      <c r="DS235" s="48"/>
      <c r="DT235" s="48"/>
      <c r="DU235" s="48"/>
      <c r="DV235" s="48"/>
      <c r="DW235" s="48"/>
      <c r="DX235" s="48"/>
      <c r="DY235" s="48"/>
      <c r="DZ235" s="48"/>
      <c r="EA235" s="48"/>
      <c r="EB235" s="48"/>
      <c r="EC235" s="48"/>
      <c r="ED235" s="48"/>
      <c r="EE235" s="48"/>
      <c r="EF235" s="48"/>
      <c r="EG235" s="48"/>
      <c r="EH235" s="48"/>
      <c r="EI235" s="48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</row>
    <row r="236" spans="9:208"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48"/>
      <c r="CK236" s="48"/>
      <c r="CL236" s="48"/>
      <c r="CM236" s="48"/>
      <c r="CN236" s="48"/>
      <c r="CO236" s="48"/>
      <c r="CP236" s="48"/>
      <c r="CQ236" s="48"/>
      <c r="CR236" s="48"/>
      <c r="CS236" s="48"/>
      <c r="CT236" s="48"/>
      <c r="CU236" s="48"/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48"/>
      <c r="DM236" s="48"/>
      <c r="DN236" s="48"/>
      <c r="DO236" s="48"/>
      <c r="DP236" s="48"/>
      <c r="DQ236" s="48"/>
      <c r="DR236" s="48"/>
      <c r="DS236" s="48"/>
      <c r="DT236" s="48"/>
      <c r="DU236" s="48"/>
      <c r="DV236" s="48"/>
      <c r="DW236" s="48"/>
      <c r="DX236" s="48"/>
      <c r="DY236" s="48"/>
      <c r="DZ236" s="48"/>
      <c r="EA236" s="48"/>
      <c r="EB236" s="48"/>
      <c r="EC236" s="48"/>
      <c r="ED236" s="48"/>
      <c r="EE236" s="48"/>
      <c r="EF236" s="48"/>
      <c r="EG236" s="48"/>
      <c r="EH236" s="48"/>
      <c r="EI236" s="48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</row>
    <row r="237" spans="9:208"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  <c r="CP237" s="48"/>
      <c r="CQ237" s="48"/>
      <c r="CR237" s="48"/>
      <c r="CS237" s="48"/>
      <c r="CT237" s="48"/>
      <c r="CU237" s="48"/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48"/>
      <c r="DM237" s="48"/>
      <c r="DN237" s="48"/>
      <c r="DO237" s="48"/>
      <c r="DP237" s="48"/>
      <c r="DQ237" s="48"/>
      <c r="DR237" s="48"/>
      <c r="DS237" s="48"/>
      <c r="DT237" s="48"/>
      <c r="DU237" s="48"/>
      <c r="DV237" s="48"/>
      <c r="DW237" s="48"/>
      <c r="DX237" s="48"/>
      <c r="DY237" s="48"/>
      <c r="DZ237" s="48"/>
      <c r="EA237" s="48"/>
      <c r="EB237" s="48"/>
      <c r="EC237" s="48"/>
      <c r="ED237" s="48"/>
      <c r="EE237" s="48"/>
      <c r="EF237" s="48"/>
      <c r="EG237" s="48"/>
      <c r="EH237" s="48"/>
      <c r="EI237" s="48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</row>
    <row r="238" spans="9:208"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</row>
    <row r="239" spans="9:208"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  <c r="CG239" s="48"/>
      <c r="CH239" s="48"/>
      <c r="CI239" s="48"/>
      <c r="CJ239" s="48"/>
      <c r="CK239" s="48"/>
      <c r="CL239" s="48"/>
      <c r="CM239" s="48"/>
      <c r="CN239" s="48"/>
      <c r="CO239" s="48"/>
      <c r="CP239" s="48"/>
      <c r="CQ239" s="48"/>
      <c r="CR239" s="48"/>
      <c r="CS239" s="48"/>
      <c r="CT239" s="48"/>
      <c r="CU239" s="48"/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48"/>
      <c r="DM239" s="48"/>
      <c r="DN239" s="48"/>
      <c r="DO239" s="48"/>
      <c r="DP239" s="48"/>
      <c r="DQ239" s="48"/>
      <c r="DR239" s="48"/>
      <c r="DS239" s="48"/>
      <c r="DT239" s="48"/>
      <c r="DU239" s="48"/>
      <c r="DV239" s="48"/>
      <c r="DW239" s="48"/>
      <c r="DX239" s="48"/>
      <c r="DY239" s="48"/>
      <c r="DZ239" s="48"/>
      <c r="EA239" s="48"/>
      <c r="EB239" s="48"/>
      <c r="EC239" s="48"/>
      <c r="ED239" s="48"/>
      <c r="EE239" s="48"/>
      <c r="EF239" s="48"/>
      <c r="EG239" s="48"/>
      <c r="EH239" s="48"/>
      <c r="EI239" s="48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</row>
    <row r="240" spans="9:208"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8"/>
      <c r="CR240" s="48"/>
      <c r="CS240" s="48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8"/>
      <c r="DS240" s="48"/>
      <c r="DT240" s="48"/>
      <c r="DU240" s="48"/>
      <c r="DV240" s="48"/>
      <c r="DW240" s="48"/>
      <c r="DX240" s="48"/>
      <c r="DY240" s="48"/>
      <c r="DZ240" s="48"/>
      <c r="EA240" s="48"/>
      <c r="EB240" s="48"/>
      <c r="EC240" s="48"/>
      <c r="ED240" s="48"/>
      <c r="EE240" s="48"/>
      <c r="EF240" s="48"/>
      <c r="EG240" s="48"/>
      <c r="EH240" s="48"/>
      <c r="EI240" s="48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</row>
    <row r="241" spans="9:208"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8"/>
      <c r="CR241" s="48"/>
      <c r="CS241" s="48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8"/>
      <c r="DS241" s="48"/>
      <c r="DT241" s="48"/>
      <c r="DU241" s="48"/>
      <c r="DV241" s="48"/>
      <c r="DW241" s="48"/>
      <c r="DX241" s="48"/>
      <c r="DY241" s="48"/>
      <c r="DZ241" s="48"/>
      <c r="EA241" s="48"/>
      <c r="EB241" s="48"/>
      <c r="EC241" s="48"/>
      <c r="ED241" s="48"/>
      <c r="EE241" s="48"/>
      <c r="EF241" s="48"/>
      <c r="EG241" s="48"/>
      <c r="EH241" s="48"/>
      <c r="EI241" s="48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</row>
    <row r="242" spans="9:208"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8"/>
      <c r="CR242" s="48"/>
      <c r="CS242" s="48"/>
      <c r="CT242" s="48"/>
      <c r="CU242" s="48"/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48"/>
      <c r="DM242" s="48"/>
      <c r="DN242" s="48"/>
      <c r="DO242" s="48"/>
      <c r="DP242" s="48"/>
      <c r="DQ242" s="48"/>
      <c r="DR242" s="48"/>
      <c r="DS242" s="48"/>
      <c r="DT242" s="48"/>
      <c r="DU242" s="48"/>
      <c r="DV242" s="48"/>
      <c r="DW242" s="48"/>
      <c r="DX242" s="48"/>
      <c r="DY242" s="48"/>
      <c r="DZ242" s="48"/>
      <c r="EA242" s="48"/>
      <c r="EB242" s="48"/>
      <c r="EC242" s="48"/>
      <c r="ED242" s="48"/>
      <c r="EE242" s="48"/>
      <c r="EF242" s="48"/>
      <c r="EG242" s="48"/>
      <c r="EH242" s="48"/>
      <c r="EI242" s="48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</row>
    <row r="243" spans="9:208"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</row>
    <row r="244" spans="9:208"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48"/>
      <c r="DM244" s="48"/>
      <c r="DN244" s="48"/>
      <c r="DO244" s="48"/>
      <c r="DP244" s="48"/>
      <c r="DQ244" s="48"/>
      <c r="DR244" s="48"/>
      <c r="DS244" s="48"/>
      <c r="DT244" s="48"/>
      <c r="DU244" s="48"/>
      <c r="DV244" s="48"/>
      <c r="DW244" s="48"/>
      <c r="DX244" s="48"/>
      <c r="DY244" s="48"/>
      <c r="DZ244" s="48"/>
      <c r="EA244" s="48"/>
      <c r="EB244" s="48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</row>
    <row r="245" spans="9:208"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48"/>
      <c r="DM245" s="48"/>
      <c r="DN245" s="48"/>
      <c r="DO245" s="48"/>
      <c r="DP245" s="48"/>
      <c r="DQ245" s="48"/>
      <c r="DR245" s="48"/>
      <c r="DS245" s="48"/>
      <c r="DT245" s="48"/>
      <c r="DU245" s="48"/>
      <c r="DV245" s="48"/>
      <c r="DW245" s="48"/>
      <c r="DX245" s="48"/>
      <c r="DY245" s="48"/>
      <c r="DZ245" s="48"/>
      <c r="EA245" s="48"/>
      <c r="EB245" s="48"/>
      <c r="EC245" s="48"/>
      <c r="ED245" s="48"/>
      <c r="EE245" s="48"/>
      <c r="EF245" s="48"/>
      <c r="EG245" s="48"/>
      <c r="EH245" s="48"/>
      <c r="EI245" s="48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</row>
    <row r="246" spans="9:208"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</row>
    <row r="247" spans="9:208"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</row>
    <row r="248" spans="9:208"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</row>
    <row r="249" spans="9:208"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</row>
    <row r="250" spans="9:208"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</row>
    <row r="251" spans="9:208"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</row>
    <row r="252" spans="9:208"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</row>
    <row r="253" spans="9:208"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</row>
    <row r="254" spans="9:208"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</row>
    <row r="255" spans="9:208"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</row>
    <row r="256" spans="9:208"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</row>
    <row r="257" spans="9:208"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</row>
    <row r="258" spans="9:208"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</row>
    <row r="259" spans="9:208"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</row>
    <row r="260" spans="9:208"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</row>
    <row r="261" spans="9:208"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48"/>
      <c r="DM261" s="48"/>
      <c r="DN261" s="48"/>
      <c r="DO261" s="48"/>
      <c r="DP261" s="48"/>
      <c r="DQ261" s="48"/>
      <c r="DR261" s="48"/>
      <c r="DS261" s="48"/>
      <c r="DT261" s="48"/>
      <c r="DU261" s="48"/>
      <c r="DV261" s="48"/>
      <c r="DW261" s="48"/>
      <c r="DX261" s="48"/>
      <c r="DY261" s="48"/>
      <c r="DZ261" s="48"/>
      <c r="EA261" s="48"/>
      <c r="EB261" s="48"/>
      <c r="EC261" s="48"/>
      <c r="ED261" s="48"/>
      <c r="EE261" s="48"/>
      <c r="EF261" s="48"/>
      <c r="EG261" s="48"/>
      <c r="EH261" s="48"/>
      <c r="EI261" s="48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</row>
    <row r="262" spans="9:208"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  <c r="EA262" s="48"/>
      <c r="EB262" s="48"/>
      <c r="EC262" s="48"/>
      <c r="ED262" s="48"/>
      <c r="EE262" s="48"/>
      <c r="EF262" s="48"/>
      <c r="EG262" s="48"/>
      <c r="EH262" s="48"/>
      <c r="EI262" s="48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</row>
    <row r="263" spans="9:208"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48"/>
      <c r="DM263" s="48"/>
      <c r="DN263" s="48"/>
      <c r="DO263" s="48"/>
      <c r="DP263" s="48"/>
      <c r="DQ263" s="48"/>
      <c r="DR263" s="48"/>
      <c r="DS263" s="48"/>
      <c r="DT263" s="48"/>
      <c r="DU263" s="48"/>
      <c r="DV263" s="48"/>
      <c r="DW263" s="48"/>
      <c r="DX263" s="48"/>
      <c r="DY263" s="48"/>
      <c r="DZ263" s="48"/>
      <c r="EA263" s="48"/>
      <c r="EB263" s="48"/>
      <c r="EC263" s="48"/>
      <c r="ED263" s="48"/>
      <c r="EE263" s="48"/>
      <c r="EF263" s="48"/>
      <c r="EG263" s="48"/>
      <c r="EH263" s="48"/>
      <c r="EI263" s="48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</row>
    <row r="264" spans="9:208"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</row>
    <row r="265" spans="9:208"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</row>
    <row r="266" spans="9:208"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</row>
    <row r="267" spans="9:208"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</row>
    <row r="268" spans="9:208"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48"/>
      <c r="DM268" s="48"/>
      <c r="DN268" s="48"/>
      <c r="DO268" s="48"/>
      <c r="DP268" s="48"/>
      <c r="DQ268" s="48"/>
      <c r="DR268" s="48"/>
      <c r="DS268" s="48"/>
      <c r="DT268" s="48"/>
      <c r="DU268" s="48"/>
      <c r="DV268" s="48"/>
      <c r="DW268" s="48"/>
      <c r="DX268" s="48"/>
      <c r="DY268" s="48"/>
      <c r="DZ268" s="48"/>
      <c r="EA268" s="48"/>
      <c r="EB268" s="48"/>
      <c r="EC268" s="48"/>
      <c r="ED268" s="48"/>
      <c r="EE268" s="48"/>
      <c r="EF268" s="48"/>
      <c r="EG268" s="48"/>
      <c r="EH268" s="48"/>
      <c r="EI268" s="48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</row>
    <row r="269" spans="9:208"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48"/>
      <c r="DM269" s="48"/>
      <c r="DN269" s="48"/>
      <c r="DO269" s="48"/>
      <c r="DP269" s="48"/>
      <c r="DQ269" s="48"/>
      <c r="DR269" s="48"/>
      <c r="DS269" s="48"/>
      <c r="DT269" s="48"/>
      <c r="DU269" s="48"/>
      <c r="DV269" s="48"/>
      <c r="DW269" s="48"/>
      <c r="DX269" s="48"/>
      <c r="DY269" s="48"/>
      <c r="DZ269" s="48"/>
      <c r="EA269" s="48"/>
      <c r="EB269" s="48"/>
      <c r="EC269" s="48"/>
      <c r="ED269" s="48"/>
      <c r="EE269" s="48"/>
      <c r="EF269" s="48"/>
      <c r="EG269" s="48"/>
      <c r="EH269" s="48"/>
      <c r="EI269" s="48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</row>
    <row r="270" spans="9:208"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48"/>
      <c r="DM270" s="48"/>
      <c r="DN270" s="48"/>
      <c r="DO270" s="48"/>
      <c r="DP270" s="48"/>
      <c r="DQ270" s="48"/>
      <c r="DR270" s="48"/>
      <c r="DS270" s="48"/>
      <c r="DT270" s="48"/>
      <c r="DU270" s="48"/>
      <c r="DV270" s="48"/>
      <c r="DW270" s="48"/>
      <c r="DX270" s="48"/>
      <c r="DY270" s="48"/>
      <c r="DZ270" s="48"/>
      <c r="EA270" s="48"/>
      <c r="EB270" s="48"/>
      <c r="EC270" s="48"/>
      <c r="ED270" s="48"/>
      <c r="EE270" s="48"/>
      <c r="EF270" s="48"/>
      <c r="EG270" s="48"/>
      <c r="EH270" s="48"/>
      <c r="EI270" s="48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</row>
    <row r="271" spans="9:208"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48"/>
      <c r="DM271" s="48"/>
      <c r="DN271" s="48"/>
      <c r="DO271" s="48"/>
      <c r="DP271" s="48"/>
      <c r="DQ271" s="48"/>
      <c r="DR271" s="48"/>
      <c r="DS271" s="48"/>
      <c r="DT271" s="48"/>
      <c r="DU271" s="48"/>
      <c r="DV271" s="48"/>
      <c r="DW271" s="48"/>
      <c r="DX271" s="48"/>
      <c r="DY271" s="48"/>
      <c r="DZ271" s="48"/>
      <c r="EA271" s="48"/>
      <c r="EB271" s="48"/>
      <c r="EC271" s="48"/>
      <c r="ED271" s="48"/>
      <c r="EE271" s="48"/>
      <c r="EF271" s="48"/>
      <c r="EG271" s="48"/>
      <c r="EH271" s="48"/>
      <c r="EI271" s="48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</row>
    <row r="272" spans="9:208"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48"/>
      <c r="DM272" s="48"/>
      <c r="DN272" s="48"/>
      <c r="DO272" s="48"/>
      <c r="DP272" s="48"/>
      <c r="DQ272" s="48"/>
      <c r="DR272" s="48"/>
      <c r="DS272" s="48"/>
      <c r="DT272" s="48"/>
      <c r="DU272" s="48"/>
      <c r="DV272" s="48"/>
      <c r="DW272" s="48"/>
      <c r="DX272" s="48"/>
      <c r="DY272" s="48"/>
      <c r="DZ272" s="48"/>
      <c r="EA272" s="48"/>
      <c r="EB272" s="48"/>
      <c r="EC272" s="48"/>
      <c r="ED272" s="48"/>
      <c r="EE272" s="48"/>
      <c r="EF272" s="48"/>
      <c r="EG272" s="48"/>
      <c r="EH272" s="48"/>
      <c r="EI272" s="48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</row>
    <row r="273" spans="9:208"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48"/>
      <c r="DM273" s="48"/>
      <c r="DN273" s="48"/>
      <c r="DO273" s="48"/>
      <c r="DP273" s="48"/>
      <c r="DQ273" s="48"/>
      <c r="DR273" s="48"/>
      <c r="DS273" s="48"/>
      <c r="DT273" s="48"/>
      <c r="DU273" s="48"/>
      <c r="DV273" s="48"/>
      <c r="DW273" s="48"/>
      <c r="DX273" s="48"/>
      <c r="DY273" s="48"/>
      <c r="DZ273" s="48"/>
      <c r="EA273" s="48"/>
      <c r="EB273" s="48"/>
      <c r="EC273" s="48"/>
      <c r="ED273" s="48"/>
      <c r="EE273" s="48"/>
      <c r="EF273" s="48"/>
      <c r="EG273" s="48"/>
      <c r="EH273" s="48"/>
      <c r="EI273" s="48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</row>
    <row r="274" spans="9:208"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48"/>
      <c r="DM274" s="48"/>
      <c r="DN274" s="48"/>
      <c r="DO274" s="48"/>
      <c r="DP274" s="48"/>
      <c r="DQ274" s="48"/>
      <c r="DR274" s="48"/>
      <c r="DS274" s="48"/>
      <c r="DT274" s="48"/>
      <c r="DU274" s="48"/>
      <c r="DV274" s="48"/>
      <c r="DW274" s="48"/>
      <c r="DX274" s="48"/>
      <c r="DY274" s="48"/>
      <c r="DZ274" s="48"/>
      <c r="EA274" s="48"/>
      <c r="EB274" s="48"/>
      <c r="EC274" s="48"/>
      <c r="ED274" s="48"/>
      <c r="EE274" s="48"/>
      <c r="EF274" s="48"/>
      <c r="EG274" s="48"/>
      <c r="EH274" s="48"/>
      <c r="EI274" s="48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</row>
    <row r="275" spans="9:208"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48"/>
      <c r="DM275" s="48"/>
      <c r="DN275" s="48"/>
      <c r="DO275" s="48"/>
      <c r="DP275" s="48"/>
      <c r="DQ275" s="48"/>
      <c r="DR275" s="48"/>
      <c r="DS275" s="48"/>
      <c r="DT275" s="48"/>
      <c r="DU275" s="48"/>
      <c r="DV275" s="48"/>
      <c r="DW275" s="48"/>
      <c r="DX275" s="48"/>
      <c r="DY275" s="48"/>
      <c r="DZ275" s="48"/>
      <c r="EA275" s="48"/>
      <c r="EB275" s="48"/>
      <c r="EC275" s="48"/>
      <c r="ED275" s="48"/>
      <c r="EE275" s="48"/>
      <c r="EF275" s="48"/>
      <c r="EG275" s="48"/>
      <c r="EH275" s="48"/>
      <c r="EI275" s="48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</row>
    <row r="276" spans="9:208"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48"/>
      <c r="DM276" s="48"/>
      <c r="DN276" s="48"/>
      <c r="DO276" s="48"/>
      <c r="DP276" s="48"/>
      <c r="DQ276" s="48"/>
      <c r="DR276" s="48"/>
      <c r="DS276" s="48"/>
      <c r="DT276" s="48"/>
      <c r="DU276" s="48"/>
      <c r="DV276" s="48"/>
      <c r="DW276" s="48"/>
      <c r="DX276" s="48"/>
      <c r="DY276" s="48"/>
      <c r="DZ276" s="48"/>
      <c r="EA276" s="48"/>
      <c r="EB276" s="48"/>
      <c r="EC276" s="48"/>
      <c r="ED276" s="48"/>
      <c r="EE276" s="48"/>
      <c r="EF276" s="48"/>
      <c r="EG276" s="48"/>
      <c r="EH276" s="48"/>
      <c r="EI276" s="48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</row>
    <row r="277" spans="9:208"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48"/>
      <c r="DM277" s="48"/>
      <c r="DN277" s="48"/>
      <c r="DO277" s="48"/>
      <c r="DP277" s="48"/>
      <c r="DQ277" s="48"/>
      <c r="DR277" s="48"/>
      <c r="DS277" s="48"/>
      <c r="DT277" s="48"/>
      <c r="DU277" s="48"/>
      <c r="DV277" s="48"/>
      <c r="DW277" s="48"/>
      <c r="DX277" s="48"/>
      <c r="DY277" s="48"/>
      <c r="DZ277" s="48"/>
      <c r="EA277" s="48"/>
      <c r="EB277" s="48"/>
      <c r="EC277" s="48"/>
      <c r="ED277" s="48"/>
      <c r="EE277" s="48"/>
      <c r="EF277" s="48"/>
      <c r="EG277" s="48"/>
      <c r="EH277" s="48"/>
      <c r="EI277" s="48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</row>
    <row r="278" spans="9:208"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  <c r="EA278" s="48"/>
      <c r="EB278" s="48"/>
      <c r="EC278" s="48"/>
      <c r="ED278" s="48"/>
      <c r="EE278" s="48"/>
      <c r="EF278" s="48"/>
      <c r="EG278" s="48"/>
      <c r="EH278" s="48"/>
      <c r="EI278" s="48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</row>
    <row r="279" spans="9:208"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8"/>
      <c r="CR279" s="48"/>
      <c r="CS279" s="48"/>
      <c r="CT279" s="48"/>
      <c r="CU279" s="48"/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48"/>
      <c r="DM279" s="48"/>
      <c r="DN279" s="48"/>
      <c r="DO279" s="48"/>
      <c r="DP279" s="48"/>
      <c r="DQ279" s="48"/>
      <c r="DR279" s="48"/>
      <c r="DS279" s="48"/>
      <c r="DT279" s="48"/>
      <c r="DU279" s="48"/>
      <c r="DV279" s="48"/>
      <c r="DW279" s="48"/>
      <c r="DX279" s="48"/>
      <c r="DY279" s="48"/>
      <c r="DZ279" s="48"/>
      <c r="EA279" s="48"/>
      <c r="EB279" s="48"/>
      <c r="EC279" s="48"/>
      <c r="ED279" s="48"/>
      <c r="EE279" s="48"/>
      <c r="EF279" s="48"/>
      <c r="EG279" s="48"/>
      <c r="EH279" s="48"/>
      <c r="EI279" s="48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</row>
    <row r="280" spans="9:208"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</row>
    <row r="281" spans="9:208"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8"/>
      <c r="CR281" s="48"/>
      <c r="CS281" s="48"/>
      <c r="CT281" s="48"/>
      <c r="CU281" s="48"/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48"/>
      <c r="DM281" s="48"/>
      <c r="DN281" s="48"/>
      <c r="DO281" s="48"/>
      <c r="DP281" s="48"/>
      <c r="DQ281" s="48"/>
      <c r="DR281" s="48"/>
      <c r="DS281" s="48"/>
      <c r="DT281" s="48"/>
      <c r="DU281" s="48"/>
      <c r="DV281" s="48"/>
      <c r="DW281" s="48"/>
      <c r="DX281" s="48"/>
      <c r="DY281" s="48"/>
      <c r="DZ281" s="48"/>
      <c r="EA281" s="48"/>
      <c r="EB281" s="48"/>
      <c r="EC281" s="48"/>
      <c r="ED281" s="48"/>
      <c r="EE281" s="48"/>
      <c r="EF281" s="48"/>
      <c r="EG281" s="48"/>
      <c r="EH281" s="48"/>
      <c r="EI281" s="48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</row>
    <row r="282" spans="9:208"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  <c r="CG282" s="48"/>
      <c r="CH282" s="48"/>
      <c r="CI282" s="48"/>
      <c r="CJ282" s="48"/>
      <c r="CK282" s="48"/>
      <c r="CL282" s="48"/>
      <c r="CM282" s="48"/>
      <c r="CN282" s="48"/>
      <c r="CO282" s="48"/>
      <c r="CP282" s="48"/>
      <c r="CQ282" s="48"/>
      <c r="CR282" s="48"/>
      <c r="CS282" s="48"/>
      <c r="CT282" s="48"/>
      <c r="CU282" s="48"/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48"/>
      <c r="DM282" s="48"/>
      <c r="DN282" s="48"/>
      <c r="DO282" s="48"/>
      <c r="DP282" s="48"/>
      <c r="DQ282" s="48"/>
      <c r="DR282" s="48"/>
      <c r="DS282" s="48"/>
      <c r="DT282" s="48"/>
      <c r="DU282" s="48"/>
      <c r="DV282" s="48"/>
      <c r="DW282" s="48"/>
      <c r="DX282" s="48"/>
      <c r="DY282" s="48"/>
      <c r="DZ282" s="48"/>
      <c r="EA282" s="48"/>
      <c r="EB282" s="48"/>
      <c r="EC282" s="48"/>
      <c r="ED282" s="48"/>
      <c r="EE282" s="48"/>
      <c r="EF282" s="48"/>
      <c r="EG282" s="48"/>
      <c r="EH282" s="48"/>
      <c r="EI282" s="48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</row>
    <row r="283" spans="9:208"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  <c r="CG283" s="48"/>
      <c r="CH283" s="48"/>
      <c r="CI283" s="48"/>
      <c r="CJ283" s="48"/>
      <c r="CK283" s="48"/>
      <c r="CL283" s="48"/>
      <c r="CM283" s="48"/>
      <c r="CN283" s="48"/>
      <c r="CO283" s="48"/>
      <c r="CP283" s="48"/>
      <c r="CQ283" s="48"/>
      <c r="CR283" s="48"/>
      <c r="CS283" s="48"/>
      <c r="CT283" s="48"/>
      <c r="CU283" s="48"/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48"/>
      <c r="DM283" s="48"/>
      <c r="DN283" s="48"/>
      <c r="DO283" s="48"/>
      <c r="DP283" s="48"/>
      <c r="DQ283" s="48"/>
      <c r="DR283" s="48"/>
      <c r="DS283" s="48"/>
      <c r="DT283" s="48"/>
      <c r="DU283" s="48"/>
      <c r="DV283" s="48"/>
      <c r="DW283" s="48"/>
      <c r="DX283" s="48"/>
      <c r="DY283" s="48"/>
      <c r="DZ283" s="48"/>
      <c r="EA283" s="48"/>
      <c r="EB283" s="48"/>
      <c r="EC283" s="48"/>
      <c r="ED283" s="48"/>
      <c r="EE283" s="48"/>
      <c r="EF283" s="48"/>
      <c r="EG283" s="48"/>
      <c r="EH283" s="48"/>
      <c r="EI283" s="48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</row>
    <row r="284" spans="9:208"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  <c r="CG284" s="48"/>
      <c r="CH284" s="48"/>
      <c r="CI284" s="48"/>
      <c r="CJ284" s="48"/>
      <c r="CK284" s="48"/>
      <c r="CL284" s="48"/>
      <c r="CM284" s="48"/>
      <c r="CN284" s="48"/>
      <c r="CO284" s="48"/>
      <c r="CP284" s="48"/>
      <c r="CQ284" s="48"/>
      <c r="CR284" s="48"/>
      <c r="CS284" s="48"/>
      <c r="CT284" s="48"/>
      <c r="CU284" s="48"/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48"/>
      <c r="DM284" s="48"/>
      <c r="DN284" s="48"/>
      <c r="DO284" s="48"/>
      <c r="DP284" s="48"/>
      <c r="DQ284" s="48"/>
      <c r="DR284" s="48"/>
      <c r="DS284" s="48"/>
      <c r="DT284" s="48"/>
      <c r="DU284" s="48"/>
      <c r="DV284" s="48"/>
      <c r="DW284" s="48"/>
      <c r="DX284" s="48"/>
      <c r="DY284" s="48"/>
      <c r="DZ284" s="48"/>
      <c r="EA284" s="48"/>
      <c r="EB284" s="48"/>
      <c r="EC284" s="48"/>
      <c r="ED284" s="48"/>
      <c r="EE284" s="48"/>
      <c r="EF284" s="48"/>
      <c r="EG284" s="48"/>
      <c r="EH284" s="48"/>
      <c r="EI284" s="48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</row>
    <row r="285" spans="9:208"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  <c r="CG285" s="48"/>
      <c r="CH285" s="48"/>
      <c r="CI285" s="48"/>
      <c r="CJ285" s="48"/>
      <c r="CK285" s="48"/>
      <c r="CL285" s="48"/>
      <c r="CM285" s="48"/>
      <c r="CN285" s="48"/>
      <c r="CO285" s="48"/>
      <c r="CP285" s="48"/>
      <c r="CQ285" s="48"/>
      <c r="CR285" s="48"/>
      <c r="CS285" s="48"/>
      <c r="CT285" s="48"/>
      <c r="CU285" s="48"/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48"/>
      <c r="DM285" s="48"/>
      <c r="DN285" s="48"/>
      <c r="DO285" s="48"/>
      <c r="DP285" s="48"/>
      <c r="DQ285" s="48"/>
      <c r="DR285" s="48"/>
      <c r="DS285" s="48"/>
      <c r="DT285" s="48"/>
      <c r="DU285" s="48"/>
      <c r="DV285" s="48"/>
      <c r="DW285" s="48"/>
      <c r="DX285" s="48"/>
      <c r="DY285" s="48"/>
      <c r="DZ285" s="48"/>
      <c r="EA285" s="48"/>
      <c r="EB285" s="48"/>
      <c r="EC285" s="48"/>
      <c r="ED285" s="48"/>
      <c r="EE285" s="48"/>
      <c r="EF285" s="48"/>
      <c r="EG285" s="48"/>
      <c r="EH285" s="48"/>
      <c r="EI285" s="48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</row>
    <row r="286" spans="9:208"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  <c r="CG286" s="48"/>
      <c r="CH286" s="48"/>
      <c r="CI286" s="48"/>
      <c r="CJ286" s="48"/>
      <c r="CK286" s="48"/>
      <c r="CL286" s="48"/>
      <c r="CM286" s="48"/>
      <c r="CN286" s="48"/>
      <c r="CO286" s="48"/>
      <c r="CP286" s="48"/>
      <c r="CQ286" s="48"/>
      <c r="CR286" s="48"/>
      <c r="CS286" s="48"/>
      <c r="CT286" s="48"/>
      <c r="CU286" s="48"/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48"/>
      <c r="DM286" s="48"/>
      <c r="DN286" s="48"/>
      <c r="DO286" s="48"/>
      <c r="DP286" s="48"/>
      <c r="DQ286" s="48"/>
      <c r="DR286" s="48"/>
      <c r="DS286" s="48"/>
      <c r="DT286" s="48"/>
      <c r="DU286" s="48"/>
      <c r="DV286" s="48"/>
      <c r="DW286" s="48"/>
      <c r="DX286" s="48"/>
      <c r="DY286" s="48"/>
      <c r="DZ286" s="48"/>
      <c r="EA286" s="48"/>
      <c r="EB286" s="48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</row>
    <row r="287" spans="9:208"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  <c r="CG287" s="48"/>
      <c r="CH287" s="48"/>
      <c r="CI287" s="48"/>
      <c r="CJ287" s="48"/>
      <c r="CK287" s="48"/>
      <c r="CL287" s="48"/>
      <c r="CM287" s="48"/>
      <c r="CN287" s="48"/>
      <c r="CO287" s="48"/>
      <c r="CP287" s="48"/>
      <c r="CQ287" s="48"/>
      <c r="CR287" s="48"/>
      <c r="CS287" s="48"/>
      <c r="CT287" s="48"/>
      <c r="CU287" s="48"/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48"/>
      <c r="DM287" s="48"/>
      <c r="DN287" s="48"/>
      <c r="DO287" s="48"/>
      <c r="DP287" s="48"/>
      <c r="DQ287" s="48"/>
      <c r="DR287" s="48"/>
      <c r="DS287" s="48"/>
      <c r="DT287" s="48"/>
      <c r="DU287" s="48"/>
      <c r="DV287" s="48"/>
      <c r="DW287" s="48"/>
      <c r="DX287" s="48"/>
      <c r="DY287" s="48"/>
      <c r="DZ287" s="48"/>
      <c r="EA287" s="48"/>
      <c r="EB287" s="48"/>
      <c r="EC287" s="48"/>
      <c r="ED287" s="48"/>
      <c r="EE287" s="48"/>
      <c r="EF287" s="48"/>
      <c r="EG287" s="48"/>
      <c r="EH287" s="48"/>
      <c r="EI287" s="48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</row>
    <row r="288" spans="9:208"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  <c r="CG288" s="48"/>
      <c r="CH288" s="48"/>
      <c r="CI288" s="48"/>
      <c r="CJ288" s="48"/>
      <c r="CK288" s="48"/>
      <c r="CL288" s="48"/>
      <c r="CM288" s="48"/>
      <c r="CN288" s="48"/>
      <c r="CO288" s="48"/>
      <c r="CP288" s="48"/>
      <c r="CQ288" s="48"/>
      <c r="CR288" s="48"/>
      <c r="CS288" s="48"/>
      <c r="CT288" s="48"/>
      <c r="CU288" s="48"/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48"/>
      <c r="DM288" s="48"/>
      <c r="DN288" s="48"/>
      <c r="DO288" s="48"/>
      <c r="DP288" s="48"/>
      <c r="DQ288" s="48"/>
      <c r="DR288" s="48"/>
      <c r="DS288" s="48"/>
      <c r="DT288" s="48"/>
      <c r="DU288" s="48"/>
      <c r="DV288" s="48"/>
      <c r="DW288" s="48"/>
      <c r="DX288" s="48"/>
      <c r="DY288" s="48"/>
      <c r="DZ288" s="48"/>
      <c r="EA288" s="48"/>
      <c r="EB288" s="48"/>
      <c r="EC288" s="48"/>
      <c r="ED288" s="48"/>
      <c r="EE288" s="48"/>
      <c r="EF288" s="48"/>
      <c r="EG288" s="48"/>
      <c r="EH288" s="48"/>
      <c r="EI288" s="48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</row>
    <row r="289" spans="9:208"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  <c r="CG289" s="48"/>
      <c r="CH289" s="48"/>
      <c r="CI289" s="48"/>
      <c r="CJ289" s="48"/>
      <c r="CK289" s="48"/>
      <c r="CL289" s="48"/>
      <c r="CM289" s="48"/>
      <c r="CN289" s="48"/>
      <c r="CO289" s="48"/>
      <c r="CP289" s="48"/>
      <c r="CQ289" s="48"/>
      <c r="CR289" s="48"/>
      <c r="CS289" s="48"/>
      <c r="CT289" s="48"/>
      <c r="CU289" s="48"/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48"/>
      <c r="DM289" s="48"/>
      <c r="DN289" s="48"/>
      <c r="DO289" s="48"/>
      <c r="DP289" s="48"/>
      <c r="DQ289" s="48"/>
      <c r="DR289" s="48"/>
      <c r="DS289" s="48"/>
      <c r="DT289" s="48"/>
      <c r="DU289" s="48"/>
      <c r="DV289" s="48"/>
      <c r="DW289" s="48"/>
      <c r="DX289" s="48"/>
      <c r="DY289" s="48"/>
      <c r="DZ289" s="48"/>
      <c r="EA289" s="48"/>
      <c r="EB289" s="48"/>
      <c r="EC289" s="48"/>
      <c r="ED289" s="48"/>
      <c r="EE289" s="48"/>
      <c r="EF289" s="48"/>
      <c r="EG289" s="48"/>
      <c r="EH289" s="48"/>
      <c r="EI289" s="48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</row>
    <row r="290" spans="9:208"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48"/>
      <c r="DM290" s="48"/>
      <c r="DN290" s="48"/>
      <c r="DO290" s="48"/>
      <c r="DP290" s="48"/>
      <c r="DQ290" s="48"/>
      <c r="DR290" s="48"/>
      <c r="DS290" s="48"/>
      <c r="DT290" s="48"/>
      <c r="DU290" s="48"/>
      <c r="DV290" s="48"/>
      <c r="DW290" s="48"/>
      <c r="DX290" s="48"/>
      <c r="DY290" s="48"/>
      <c r="DZ290" s="48"/>
      <c r="EA290" s="48"/>
      <c r="EB290" s="48"/>
      <c r="EC290" s="48"/>
      <c r="ED290" s="48"/>
      <c r="EE290" s="48"/>
      <c r="EF290" s="48"/>
      <c r="EG290" s="48"/>
      <c r="EH290" s="48"/>
      <c r="EI290" s="48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</row>
    <row r="291" spans="9:208"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  <c r="CG291" s="48"/>
      <c r="CH291" s="48"/>
      <c r="CI291" s="48"/>
      <c r="CJ291" s="48"/>
      <c r="CK291" s="48"/>
      <c r="CL291" s="48"/>
      <c r="CM291" s="48"/>
      <c r="CN291" s="48"/>
      <c r="CO291" s="48"/>
      <c r="CP291" s="48"/>
      <c r="CQ291" s="48"/>
      <c r="CR291" s="48"/>
      <c r="CS291" s="48"/>
      <c r="CT291" s="48"/>
      <c r="CU291" s="48"/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48"/>
      <c r="DM291" s="48"/>
      <c r="DN291" s="48"/>
      <c r="DO291" s="48"/>
      <c r="DP291" s="48"/>
      <c r="DQ291" s="48"/>
      <c r="DR291" s="48"/>
      <c r="DS291" s="48"/>
      <c r="DT291" s="48"/>
      <c r="DU291" s="48"/>
      <c r="DV291" s="48"/>
      <c r="DW291" s="48"/>
      <c r="DX291" s="48"/>
      <c r="DY291" s="48"/>
      <c r="DZ291" s="48"/>
      <c r="EA291" s="48"/>
      <c r="EB291" s="48"/>
      <c r="EC291" s="48"/>
      <c r="ED291" s="48"/>
      <c r="EE291" s="48"/>
      <c r="EF291" s="48"/>
      <c r="EG291" s="48"/>
      <c r="EH291" s="48"/>
      <c r="EI291" s="48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</row>
    <row r="292" spans="9:208"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  <c r="CG292" s="48"/>
      <c r="CH292" s="48"/>
      <c r="CI292" s="48"/>
      <c r="CJ292" s="48"/>
      <c r="CK292" s="48"/>
      <c r="CL292" s="48"/>
      <c r="CM292" s="48"/>
      <c r="CN292" s="48"/>
      <c r="CO292" s="48"/>
      <c r="CP292" s="48"/>
      <c r="CQ292" s="48"/>
      <c r="CR292" s="48"/>
      <c r="CS292" s="48"/>
      <c r="CT292" s="48"/>
      <c r="CU292" s="48"/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48"/>
      <c r="DM292" s="48"/>
      <c r="DN292" s="48"/>
      <c r="DO292" s="48"/>
      <c r="DP292" s="48"/>
      <c r="DQ292" s="48"/>
      <c r="DR292" s="48"/>
      <c r="DS292" s="48"/>
      <c r="DT292" s="48"/>
      <c r="DU292" s="48"/>
      <c r="DV292" s="48"/>
      <c r="DW292" s="48"/>
      <c r="DX292" s="48"/>
      <c r="DY292" s="48"/>
      <c r="DZ292" s="48"/>
      <c r="EA292" s="48"/>
      <c r="EB292" s="48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</row>
    <row r="293" spans="9:208"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  <c r="CG293" s="48"/>
      <c r="CH293" s="48"/>
      <c r="CI293" s="48"/>
      <c r="CJ293" s="48"/>
      <c r="CK293" s="48"/>
      <c r="CL293" s="48"/>
      <c r="CM293" s="48"/>
      <c r="CN293" s="48"/>
      <c r="CO293" s="48"/>
      <c r="CP293" s="48"/>
      <c r="CQ293" s="48"/>
      <c r="CR293" s="48"/>
      <c r="CS293" s="48"/>
      <c r="CT293" s="48"/>
      <c r="CU293" s="48"/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48"/>
      <c r="DM293" s="48"/>
      <c r="DN293" s="48"/>
      <c r="DO293" s="48"/>
      <c r="DP293" s="48"/>
      <c r="DQ293" s="48"/>
      <c r="DR293" s="48"/>
      <c r="DS293" s="48"/>
      <c r="DT293" s="48"/>
      <c r="DU293" s="48"/>
      <c r="DV293" s="48"/>
      <c r="DW293" s="48"/>
      <c r="DX293" s="48"/>
      <c r="DY293" s="48"/>
      <c r="DZ293" s="48"/>
      <c r="EA293" s="48"/>
      <c r="EB293" s="48"/>
      <c r="EC293" s="48"/>
      <c r="ED293" s="48"/>
      <c r="EE293" s="48"/>
      <c r="EF293" s="48"/>
      <c r="EG293" s="48"/>
      <c r="EH293" s="48"/>
      <c r="EI293" s="48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</row>
    <row r="294" spans="9:208"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  <c r="CG294" s="48"/>
      <c r="CH294" s="48"/>
      <c r="CI294" s="48"/>
      <c r="CJ294" s="48"/>
      <c r="CK294" s="48"/>
      <c r="CL294" s="48"/>
      <c r="CM294" s="48"/>
      <c r="CN294" s="48"/>
      <c r="CO294" s="48"/>
      <c r="CP294" s="48"/>
      <c r="CQ294" s="48"/>
      <c r="CR294" s="48"/>
      <c r="CS294" s="48"/>
      <c r="CT294" s="48"/>
      <c r="CU294" s="48"/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  <c r="EA294" s="48"/>
      <c r="EB294" s="48"/>
      <c r="EC294" s="48"/>
      <c r="ED294" s="48"/>
      <c r="EE294" s="48"/>
      <c r="EF294" s="48"/>
      <c r="EG294" s="48"/>
      <c r="EH294" s="48"/>
      <c r="EI294" s="48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</row>
    <row r="295" spans="9:208"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  <c r="CG295" s="48"/>
      <c r="CH295" s="48"/>
      <c r="CI295" s="48"/>
      <c r="CJ295" s="48"/>
      <c r="CK295" s="48"/>
      <c r="CL295" s="48"/>
      <c r="CM295" s="48"/>
      <c r="CN295" s="48"/>
      <c r="CO295" s="48"/>
      <c r="CP295" s="48"/>
      <c r="CQ295" s="48"/>
      <c r="CR295" s="48"/>
      <c r="CS295" s="48"/>
      <c r="CT295" s="48"/>
      <c r="CU295" s="48"/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48"/>
      <c r="DM295" s="48"/>
      <c r="DN295" s="48"/>
      <c r="DO295" s="48"/>
      <c r="DP295" s="48"/>
      <c r="DQ295" s="48"/>
      <c r="DR295" s="48"/>
      <c r="DS295" s="48"/>
      <c r="DT295" s="48"/>
      <c r="DU295" s="48"/>
      <c r="DV295" s="48"/>
      <c r="DW295" s="48"/>
      <c r="DX295" s="48"/>
      <c r="DY295" s="48"/>
      <c r="DZ295" s="48"/>
      <c r="EA295" s="48"/>
      <c r="EB295" s="48"/>
      <c r="EC295" s="48"/>
      <c r="ED295" s="48"/>
      <c r="EE295" s="48"/>
      <c r="EF295" s="48"/>
      <c r="EG295" s="48"/>
      <c r="EH295" s="48"/>
      <c r="EI295" s="48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</row>
    <row r="296" spans="9:208"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</row>
    <row r="297" spans="9:208"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  <c r="CG297" s="48"/>
      <c r="CH297" s="48"/>
      <c r="CI297" s="48"/>
      <c r="CJ297" s="48"/>
      <c r="CK297" s="48"/>
      <c r="CL297" s="48"/>
      <c r="CM297" s="48"/>
      <c r="CN297" s="48"/>
      <c r="CO297" s="48"/>
      <c r="CP297" s="48"/>
      <c r="CQ297" s="48"/>
      <c r="CR297" s="48"/>
      <c r="CS297" s="48"/>
      <c r="CT297" s="48"/>
      <c r="CU297" s="48"/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48"/>
      <c r="DM297" s="48"/>
      <c r="DN297" s="48"/>
      <c r="DO297" s="48"/>
      <c r="DP297" s="48"/>
      <c r="DQ297" s="48"/>
      <c r="DR297" s="48"/>
      <c r="DS297" s="48"/>
      <c r="DT297" s="48"/>
      <c r="DU297" s="48"/>
      <c r="DV297" s="48"/>
      <c r="DW297" s="48"/>
      <c r="DX297" s="48"/>
      <c r="DY297" s="48"/>
      <c r="DZ297" s="48"/>
      <c r="EA297" s="48"/>
      <c r="EB297" s="48"/>
      <c r="EC297" s="48"/>
      <c r="ED297" s="48"/>
      <c r="EE297" s="48"/>
      <c r="EF297" s="48"/>
      <c r="EG297" s="48"/>
      <c r="EH297" s="48"/>
      <c r="EI297" s="48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</row>
    <row r="298" spans="9:208"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</row>
    <row r="299" spans="9:208"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48"/>
      <c r="DM299" s="48"/>
      <c r="DN299" s="48"/>
      <c r="DO299" s="48"/>
      <c r="DP299" s="48"/>
      <c r="DQ299" s="48"/>
      <c r="DR299" s="48"/>
      <c r="DS299" s="48"/>
      <c r="DT299" s="48"/>
      <c r="DU299" s="48"/>
      <c r="DV299" s="48"/>
      <c r="DW299" s="48"/>
      <c r="DX299" s="48"/>
      <c r="DY299" s="48"/>
      <c r="DZ299" s="48"/>
      <c r="EA299" s="48"/>
      <c r="EB299" s="48"/>
      <c r="EC299" s="48"/>
      <c r="ED299" s="48"/>
      <c r="EE299" s="48"/>
      <c r="EF299" s="48"/>
      <c r="EG299" s="48"/>
      <c r="EH299" s="48"/>
      <c r="EI299" s="48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</row>
    <row r="300" spans="9:208"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48"/>
      <c r="DM300" s="48"/>
      <c r="DN300" s="48"/>
      <c r="DO300" s="48"/>
      <c r="DP300" s="48"/>
      <c r="DQ300" s="48"/>
      <c r="DR300" s="48"/>
      <c r="DS300" s="48"/>
      <c r="DT300" s="48"/>
      <c r="DU300" s="48"/>
      <c r="DV300" s="48"/>
      <c r="DW300" s="48"/>
      <c r="DX300" s="48"/>
      <c r="DY300" s="48"/>
      <c r="DZ300" s="48"/>
      <c r="EA300" s="48"/>
      <c r="EB300" s="48"/>
      <c r="EC300" s="48"/>
      <c r="ED300" s="48"/>
      <c r="EE300" s="48"/>
      <c r="EF300" s="48"/>
      <c r="EG300" s="48"/>
      <c r="EH300" s="48"/>
      <c r="EI300" s="48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</row>
    <row r="301" spans="9:208"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48"/>
      <c r="DM301" s="48"/>
      <c r="DN301" s="48"/>
      <c r="DO301" s="48"/>
      <c r="DP301" s="48"/>
      <c r="DQ301" s="48"/>
      <c r="DR301" s="48"/>
      <c r="DS301" s="48"/>
      <c r="DT301" s="48"/>
      <c r="DU301" s="48"/>
      <c r="DV301" s="48"/>
      <c r="DW301" s="48"/>
      <c r="DX301" s="48"/>
      <c r="DY301" s="48"/>
      <c r="DZ301" s="48"/>
      <c r="EA301" s="48"/>
      <c r="EB301" s="48"/>
      <c r="EC301" s="48"/>
      <c r="ED301" s="48"/>
      <c r="EE301" s="48"/>
      <c r="EF301" s="48"/>
      <c r="EG301" s="48"/>
      <c r="EH301" s="48"/>
      <c r="EI301" s="48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</row>
    <row r="302" spans="9:208"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48"/>
      <c r="DM302" s="48"/>
      <c r="DN302" s="48"/>
      <c r="DO302" s="48"/>
      <c r="DP302" s="48"/>
      <c r="DQ302" s="48"/>
      <c r="DR302" s="48"/>
      <c r="DS302" s="48"/>
      <c r="DT302" s="48"/>
      <c r="DU302" s="48"/>
      <c r="DV302" s="48"/>
      <c r="DW302" s="48"/>
      <c r="DX302" s="48"/>
      <c r="DY302" s="48"/>
      <c r="DZ302" s="48"/>
      <c r="EA302" s="48"/>
      <c r="EB302" s="48"/>
      <c r="EC302" s="48"/>
      <c r="ED302" s="48"/>
      <c r="EE302" s="48"/>
      <c r="EF302" s="48"/>
      <c r="EG302" s="48"/>
      <c r="EH302" s="48"/>
      <c r="EI302" s="48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</row>
    <row r="303" spans="9:208"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48"/>
      <c r="DM303" s="48"/>
      <c r="DN303" s="48"/>
      <c r="DO303" s="48"/>
      <c r="DP303" s="48"/>
      <c r="DQ303" s="48"/>
      <c r="DR303" s="48"/>
      <c r="DS303" s="48"/>
      <c r="DT303" s="48"/>
      <c r="DU303" s="48"/>
      <c r="DV303" s="48"/>
      <c r="DW303" s="48"/>
      <c r="DX303" s="48"/>
      <c r="DY303" s="48"/>
      <c r="DZ303" s="48"/>
      <c r="EA303" s="48"/>
      <c r="EB303" s="48"/>
      <c r="EC303" s="48"/>
      <c r="ED303" s="48"/>
      <c r="EE303" s="48"/>
      <c r="EF303" s="48"/>
      <c r="EG303" s="48"/>
      <c r="EH303" s="48"/>
      <c r="EI303" s="48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</row>
    <row r="304" spans="9:208"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48"/>
      <c r="EA304" s="48"/>
      <c r="EB304" s="48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</row>
    <row r="305" spans="9:208"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48"/>
      <c r="DM305" s="48"/>
      <c r="DN305" s="48"/>
      <c r="DO305" s="48"/>
      <c r="DP305" s="48"/>
      <c r="DQ305" s="48"/>
      <c r="DR305" s="48"/>
      <c r="DS305" s="48"/>
      <c r="DT305" s="48"/>
      <c r="DU305" s="48"/>
      <c r="DV305" s="48"/>
      <c r="DW305" s="48"/>
      <c r="DX305" s="48"/>
      <c r="DY305" s="48"/>
      <c r="DZ305" s="48"/>
      <c r="EA305" s="48"/>
      <c r="EB305" s="48"/>
      <c r="EC305" s="48"/>
      <c r="ED305" s="48"/>
      <c r="EE305" s="48"/>
      <c r="EF305" s="48"/>
      <c r="EG305" s="48"/>
      <c r="EH305" s="48"/>
      <c r="EI305" s="48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</row>
    <row r="306" spans="9:208"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  <c r="CG306" s="48"/>
      <c r="CH306" s="48"/>
      <c r="CI306" s="48"/>
      <c r="CJ306" s="48"/>
      <c r="CK306" s="48"/>
      <c r="CL306" s="48"/>
      <c r="CM306" s="48"/>
      <c r="CN306" s="48"/>
      <c r="CO306" s="48"/>
      <c r="CP306" s="48"/>
      <c r="CQ306" s="48"/>
      <c r="CR306" s="48"/>
      <c r="CS306" s="48"/>
      <c r="CT306" s="48"/>
      <c r="CU306" s="48"/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48"/>
      <c r="DM306" s="48"/>
      <c r="DN306" s="48"/>
      <c r="DO306" s="48"/>
      <c r="DP306" s="48"/>
      <c r="DQ306" s="48"/>
      <c r="DR306" s="48"/>
      <c r="DS306" s="48"/>
      <c r="DT306" s="48"/>
      <c r="DU306" s="48"/>
      <c r="DV306" s="48"/>
      <c r="DW306" s="48"/>
      <c r="DX306" s="48"/>
      <c r="DY306" s="48"/>
      <c r="DZ306" s="48"/>
      <c r="EA306" s="48"/>
      <c r="EB306" s="48"/>
      <c r="EC306" s="48"/>
      <c r="ED306" s="48"/>
      <c r="EE306" s="48"/>
      <c r="EF306" s="48"/>
      <c r="EG306" s="48"/>
      <c r="EH306" s="48"/>
      <c r="EI306" s="48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</row>
    <row r="307" spans="9:208"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48"/>
      <c r="DM307" s="48"/>
      <c r="DN307" s="48"/>
      <c r="DO307" s="48"/>
      <c r="DP307" s="48"/>
      <c r="DQ307" s="48"/>
      <c r="DR307" s="48"/>
      <c r="DS307" s="48"/>
      <c r="DT307" s="48"/>
      <c r="DU307" s="48"/>
      <c r="DV307" s="48"/>
      <c r="DW307" s="48"/>
      <c r="DX307" s="48"/>
      <c r="DY307" s="48"/>
      <c r="DZ307" s="48"/>
      <c r="EA307" s="48"/>
      <c r="EB307" s="48"/>
      <c r="EC307" s="48"/>
      <c r="ED307" s="48"/>
      <c r="EE307" s="48"/>
      <c r="EF307" s="48"/>
      <c r="EG307" s="48"/>
      <c r="EH307" s="48"/>
      <c r="EI307" s="48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</row>
    <row r="308" spans="9:208"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  <c r="CG308" s="48"/>
      <c r="CH308" s="48"/>
      <c r="CI308" s="48"/>
      <c r="CJ308" s="48"/>
      <c r="CK308" s="48"/>
      <c r="CL308" s="48"/>
      <c r="CM308" s="48"/>
      <c r="CN308" s="48"/>
      <c r="CO308" s="48"/>
      <c r="CP308" s="48"/>
      <c r="CQ308" s="48"/>
      <c r="CR308" s="48"/>
      <c r="CS308" s="48"/>
      <c r="CT308" s="48"/>
      <c r="CU308" s="48"/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48"/>
      <c r="DM308" s="48"/>
      <c r="DN308" s="48"/>
      <c r="DO308" s="48"/>
      <c r="DP308" s="48"/>
      <c r="DQ308" s="48"/>
      <c r="DR308" s="48"/>
      <c r="DS308" s="48"/>
      <c r="DT308" s="48"/>
      <c r="DU308" s="48"/>
      <c r="DV308" s="48"/>
      <c r="DW308" s="48"/>
      <c r="DX308" s="48"/>
      <c r="DY308" s="48"/>
      <c r="DZ308" s="48"/>
      <c r="EA308" s="48"/>
      <c r="EB308" s="48"/>
      <c r="EC308" s="48"/>
      <c r="ED308" s="48"/>
      <c r="EE308" s="48"/>
      <c r="EF308" s="48"/>
      <c r="EG308" s="48"/>
      <c r="EH308" s="48"/>
      <c r="EI308" s="48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</row>
    <row r="309" spans="9:208"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  <c r="CG309" s="48"/>
      <c r="CH309" s="48"/>
      <c r="CI309" s="48"/>
      <c r="CJ309" s="48"/>
      <c r="CK309" s="48"/>
      <c r="CL309" s="48"/>
      <c r="CM309" s="48"/>
      <c r="CN309" s="48"/>
      <c r="CO309" s="48"/>
      <c r="CP309" s="48"/>
      <c r="CQ309" s="48"/>
      <c r="CR309" s="48"/>
      <c r="CS309" s="48"/>
      <c r="CT309" s="48"/>
      <c r="CU309" s="48"/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48"/>
      <c r="DM309" s="48"/>
      <c r="DN309" s="48"/>
      <c r="DO309" s="48"/>
      <c r="DP309" s="48"/>
      <c r="DQ309" s="48"/>
      <c r="DR309" s="48"/>
      <c r="DS309" s="48"/>
      <c r="DT309" s="48"/>
      <c r="DU309" s="48"/>
      <c r="DV309" s="48"/>
      <c r="DW309" s="48"/>
      <c r="DX309" s="48"/>
      <c r="DY309" s="48"/>
      <c r="DZ309" s="48"/>
      <c r="EA309" s="48"/>
      <c r="EB309" s="48"/>
      <c r="EC309" s="48"/>
      <c r="ED309" s="48"/>
      <c r="EE309" s="48"/>
      <c r="EF309" s="48"/>
      <c r="EG309" s="48"/>
      <c r="EH309" s="48"/>
      <c r="EI309" s="48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</row>
    <row r="310" spans="9:208"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  <c r="CG310" s="48"/>
      <c r="CH310" s="48"/>
      <c r="CI310" s="48"/>
      <c r="CJ310" s="48"/>
      <c r="CK310" s="48"/>
      <c r="CL310" s="48"/>
      <c r="CM310" s="48"/>
      <c r="CN310" s="48"/>
      <c r="CO310" s="48"/>
      <c r="CP310" s="48"/>
      <c r="CQ310" s="48"/>
      <c r="CR310" s="48"/>
      <c r="CS310" s="48"/>
      <c r="CT310" s="48"/>
      <c r="CU310" s="48"/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  <c r="EA310" s="48"/>
      <c r="EB310" s="48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</row>
    <row r="311" spans="9:208"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  <c r="CG311" s="48"/>
      <c r="CH311" s="48"/>
      <c r="CI311" s="48"/>
      <c r="CJ311" s="48"/>
      <c r="CK311" s="48"/>
      <c r="CL311" s="48"/>
      <c r="CM311" s="48"/>
      <c r="CN311" s="48"/>
      <c r="CO311" s="48"/>
      <c r="CP311" s="48"/>
      <c r="CQ311" s="48"/>
      <c r="CR311" s="48"/>
      <c r="CS311" s="48"/>
      <c r="CT311" s="48"/>
      <c r="CU311" s="48"/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48"/>
      <c r="DM311" s="48"/>
      <c r="DN311" s="48"/>
      <c r="DO311" s="48"/>
      <c r="DP311" s="48"/>
      <c r="DQ311" s="48"/>
      <c r="DR311" s="48"/>
      <c r="DS311" s="48"/>
      <c r="DT311" s="48"/>
      <c r="DU311" s="48"/>
      <c r="DV311" s="48"/>
      <c r="DW311" s="48"/>
      <c r="DX311" s="48"/>
      <c r="DY311" s="48"/>
      <c r="DZ311" s="48"/>
      <c r="EA311" s="48"/>
      <c r="EB311" s="48"/>
      <c r="EC311" s="48"/>
      <c r="ED311" s="48"/>
      <c r="EE311" s="48"/>
      <c r="EF311" s="48"/>
      <c r="EG311" s="48"/>
      <c r="EH311" s="48"/>
      <c r="EI311" s="48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</row>
    <row r="312" spans="9:208"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  <c r="CG312" s="48"/>
      <c r="CH312" s="48"/>
      <c r="CI312" s="48"/>
      <c r="CJ312" s="48"/>
      <c r="CK312" s="48"/>
      <c r="CL312" s="48"/>
      <c r="CM312" s="48"/>
      <c r="CN312" s="48"/>
      <c r="CO312" s="48"/>
      <c r="CP312" s="48"/>
      <c r="CQ312" s="48"/>
      <c r="CR312" s="48"/>
      <c r="CS312" s="48"/>
      <c r="CT312" s="48"/>
      <c r="CU312" s="48"/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48"/>
      <c r="DM312" s="48"/>
      <c r="DN312" s="48"/>
      <c r="DO312" s="48"/>
      <c r="DP312" s="48"/>
      <c r="DQ312" s="48"/>
      <c r="DR312" s="48"/>
      <c r="DS312" s="48"/>
      <c r="DT312" s="48"/>
      <c r="DU312" s="48"/>
      <c r="DV312" s="48"/>
      <c r="DW312" s="48"/>
      <c r="DX312" s="48"/>
      <c r="DY312" s="48"/>
      <c r="DZ312" s="48"/>
      <c r="EA312" s="48"/>
      <c r="EB312" s="48"/>
      <c r="EC312" s="48"/>
      <c r="ED312" s="48"/>
      <c r="EE312" s="48"/>
      <c r="EF312" s="48"/>
      <c r="EG312" s="48"/>
      <c r="EH312" s="48"/>
      <c r="EI312" s="48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</row>
    <row r="313" spans="9:208"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48"/>
      <c r="DM313" s="48"/>
      <c r="DN313" s="48"/>
      <c r="DO313" s="48"/>
      <c r="DP313" s="48"/>
      <c r="DQ313" s="48"/>
      <c r="DR313" s="48"/>
      <c r="DS313" s="48"/>
      <c r="DT313" s="48"/>
      <c r="DU313" s="48"/>
      <c r="DV313" s="48"/>
      <c r="DW313" s="48"/>
      <c r="DX313" s="48"/>
      <c r="DY313" s="48"/>
      <c r="DZ313" s="48"/>
      <c r="EA313" s="48"/>
      <c r="EB313" s="48"/>
      <c r="EC313" s="48"/>
      <c r="ED313" s="48"/>
      <c r="EE313" s="48"/>
      <c r="EF313" s="48"/>
      <c r="EG313" s="48"/>
      <c r="EH313" s="48"/>
      <c r="EI313" s="48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</row>
    <row r="314" spans="9:208"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48"/>
      <c r="DM314" s="48"/>
      <c r="DN314" s="48"/>
      <c r="DO314" s="48"/>
      <c r="DP314" s="48"/>
      <c r="DQ314" s="48"/>
      <c r="DR314" s="48"/>
      <c r="DS314" s="48"/>
      <c r="DT314" s="48"/>
      <c r="DU314" s="48"/>
      <c r="DV314" s="48"/>
      <c r="DW314" s="48"/>
      <c r="DX314" s="48"/>
      <c r="DY314" s="48"/>
      <c r="DZ314" s="48"/>
      <c r="EA314" s="48"/>
      <c r="EB314" s="48"/>
      <c r="EC314" s="48"/>
      <c r="ED314" s="48"/>
      <c r="EE314" s="48"/>
      <c r="EF314" s="48"/>
      <c r="EG314" s="48"/>
      <c r="EH314" s="48"/>
      <c r="EI314" s="48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</row>
    <row r="315" spans="9:208"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48"/>
      <c r="DM315" s="48"/>
      <c r="DN315" s="48"/>
      <c r="DO315" s="48"/>
      <c r="DP315" s="48"/>
      <c r="DQ315" s="48"/>
      <c r="DR315" s="48"/>
      <c r="DS315" s="48"/>
      <c r="DT315" s="48"/>
      <c r="DU315" s="48"/>
      <c r="DV315" s="48"/>
      <c r="DW315" s="48"/>
      <c r="DX315" s="48"/>
      <c r="DY315" s="48"/>
      <c r="DZ315" s="48"/>
      <c r="EA315" s="48"/>
      <c r="EB315" s="48"/>
      <c r="EC315" s="48"/>
      <c r="ED315" s="48"/>
      <c r="EE315" s="48"/>
      <c r="EF315" s="48"/>
      <c r="EG315" s="48"/>
      <c r="EH315" s="48"/>
      <c r="EI315" s="48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</row>
    <row r="316" spans="9:208"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48"/>
      <c r="DM316" s="48"/>
      <c r="DN316" s="48"/>
      <c r="DO316" s="48"/>
      <c r="DP316" s="48"/>
      <c r="DQ316" s="48"/>
      <c r="DR316" s="48"/>
      <c r="DS316" s="48"/>
      <c r="DT316" s="48"/>
      <c r="DU316" s="48"/>
      <c r="DV316" s="48"/>
      <c r="DW316" s="48"/>
      <c r="DX316" s="48"/>
      <c r="DY316" s="48"/>
      <c r="DZ316" s="48"/>
      <c r="EA316" s="48"/>
      <c r="EB316" s="48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</row>
    <row r="317" spans="9:208"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48"/>
      <c r="DM317" s="48"/>
      <c r="DN317" s="48"/>
      <c r="DO317" s="48"/>
      <c r="DP317" s="48"/>
      <c r="DQ317" s="48"/>
      <c r="DR317" s="48"/>
      <c r="DS317" s="48"/>
      <c r="DT317" s="48"/>
      <c r="DU317" s="48"/>
      <c r="DV317" s="48"/>
      <c r="DW317" s="48"/>
      <c r="DX317" s="48"/>
      <c r="DY317" s="48"/>
      <c r="DZ317" s="48"/>
      <c r="EA317" s="48"/>
      <c r="EB317" s="48"/>
      <c r="EC317" s="48"/>
      <c r="ED317" s="48"/>
      <c r="EE317" s="48"/>
      <c r="EF317" s="48"/>
      <c r="EG317" s="48"/>
      <c r="EH317" s="48"/>
      <c r="EI317" s="48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</row>
    <row r="318" spans="9:208"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48"/>
      <c r="DM318" s="48"/>
      <c r="DN318" s="48"/>
      <c r="DO318" s="48"/>
      <c r="DP318" s="48"/>
      <c r="DQ318" s="48"/>
      <c r="DR318" s="48"/>
      <c r="DS318" s="48"/>
      <c r="DT318" s="48"/>
      <c r="DU318" s="48"/>
      <c r="DV318" s="48"/>
      <c r="DW318" s="48"/>
      <c r="DX318" s="48"/>
      <c r="DY318" s="48"/>
      <c r="DZ318" s="48"/>
      <c r="EA318" s="48"/>
      <c r="EB318" s="48"/>
      <c r="EC318" s="48"/>
      <c r="ED318" s="48"/>
      <c r="EE318" s="48"/>
      <c r="EF318" s="48"/>
      <c r="EG318" s="48"/>
      <c r="EH318" s="48"/>
      <c r="EI318" s="48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</row>
    <row r="319" spans="9:208"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48"/>
      <c r="DM319" s="48"/>
      <c r="DN319" s="48"/>
      <c r="DO319" s="48"/>
      <c r="DP319" s="48"/>
      <c r="DQ319" s="48"/>
      <c r="DR319" s="48"/>
      <c r="DS319" s="48"/>
      <c r="DT319" s="48"/>
      <c r="DU319" s="48"/>
      <c r="DV319" s="48"/>
      <c r="DW319" s="48"/>
      <c r="DX319" s="48"/>
      <c r="DY319" s="48"/>
      <c r="DZ319" s="48"/>
      <c r="EA319" s="48"/>
      <c r="EB319" s="48"/>
      <c r="EC319" s="48"/>
      <c r="ED319" s="48"/>
      <c r="EE319" s="48"/>
      <c r="EF319" s="48"/>
      <c r="EG319" s="48"/>
      <c r="EH319" s="48"/>
      <c r="EI319" s="48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</row>
    <row r="320" spans="9:208"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48"/>
      <c r="DM320" s="48"/>
      <c r="DN320" s="48"/>
      <c r="DO320" s="48"/>
      <c r="DP320" s="48"/>
      <c r="DQ320" s="48"/>
      <c r="DR320" s="48"/>
      <c r="DS320" s="48"/>
      <c r="DT320" s="48"/>
      <c r="DU320" s="48"/>
      <c r="DV320" s="48"/>
      <c r="DW320" s="48"/>
      <c r="DX320" s="48"/>
      <c r="DY320" s="48"/>
      <c r="DZ320" s="48"/>
      <c r="EA320" s="48"/>
      <c r="EB320" s="48"/>
      <c r="EC320" s="48"/>
      <c r="ED320" s="48"/>
      <c r="EE320" s="48"/>
      <c r="EF320" s="48"/>
      <c r="EG320" s="48"/>
      <c r="EH320" s="48"/>
      <c r="EI320" s="48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</row>
    <row r="321" spans="9:208"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48"/>
      <c r="DM321" s="48"/>
      <c r="DN321" s="48"/>
      <c r="DO321" s="48"/>
      <c r="DP321" s="48"/>
      <c r="DQ321" s="48"/>
      <c r="DR321" s="48"/>
      <c r="DS321" s="48"/>
      <c r="DT321" s="48"/>
      <c r="DU321" s="48"/>
      <c r="DV321" s="48"/>
      <c r="DW321" s="48"/>
      <c r="DX321" s="48"/>
      <c r="DY321" s="48"/>
      <c r="DZ321" s="48"/>
      <c r="EA321" s="48"/>
      <c r="EB321" s="48"/>
      <c r="EC321" s="48"/>
      <c r="ED321" s="48"/>
      <c r="EE321" s="48"/>
      <c r="EF321" s="48"/>
      <c r="EG321" s="48"/>
      <c r="EH321" s="48"/>
      <c r="EI321" s="48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</row>
    <row r="322" spans="9:208"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  <c r="CG322" s="48"/>
      <c r="CH322" s="48"/>
      <c r="CI322" s="48"/>
      <c r="CJ322" s="48"/>
      <c r="CK322" s="48"/>
      <c r="CL322" s="48"/>
      <c r="CM322" s="48"/>
      <c r="CN322" s="48"/>
      <c r="CO322" s="48"/>
      <c r="CP322" s="48"/>
      <c r="CQ322" s="48"/>
      <c r="CR322" s="48"/>
      <c r="CS322" s="48"/>
      <c r="CT322" s="48"/>
      <c r="CU322" s="48"/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48"/>
      <c r="DM322" s="48"/>
      <c r="DN322" s="48"/>
      <c r="DO322" s="48"/>
      <c r="DP322" s="48"/>
      <c r="DQ322" s="48"/>
      <c r="DR322" s="48"/>
      <c r="DS322" s="48"/>
      <c r="DT322" s="48"/>
      <c r="DU322" s="48"/>
      <c r="DV322" s="48"/>
      <c r="DW322" s="48"/>
      <c r="DX322" s="48"/>
      <c r="DY322" s="48"/>
      <c r="DZ322" s="48"/>
      <c r="EA322" s="48"/>
      <c r="EB322" s="48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</row>
    <row r="323" spans="9:208"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</row>
    <row r="324" spans="9:208"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</row>
    <row r="325" spans="9:208"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</row>
    <row r="326" spans="9:208"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</row>
    <row r="327" spans="9:208"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</row>
    <row r="328" spans="9:208"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</row>
    <row r="329" spans="9:208"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</row>
    <row r="330" spans="9:208"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</row>
    <row r="331" spans="9:208"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  <c r="CP331" s="48"/>
      <c r="CQ331" s="48"/>
      <c r="CR331" s="48"/>
      <c r="CS331" s="48"/>
      <c r="CT331" s="48"/>
      <c r="CU331" s="48"/>
      <c r="CV331" s="48"/>
      <c r="CW331" s="48"/>
      <c r="CX331" s="48"/>
      <c r="CY331" s="48"/>
      <c r="CZ331" s="48"/>
      <c r="DA331" s="48"/>
      <c r="DB331" s="48"/>
      <c r="DC331" s="48"/>
      <c r="DD331" s="48"/>
      <c r="DE331" s="48"/>
      <c r="DF331" s="48"/>
      <c r="DG331" s="48"/>
      <c r="DH331" s="48"/>
      <c r="DI331" s="48"/>
      <c r="DJ331" s="48"/>
      <c r="DK331" s="48"/>
      <c r="DL331" s="48"/>
      <c r="DM331" s="48"/>
      <c r="DN331" s="48"/>
      <c r="DO331" s="48"/>
      <c r="DP331" s="48"/>
      <c r="DQ331" s="48"/>
      <c r="DR331" s="48"/>
      <c r="DS331" s="48"/>
      <c r="DT331" s="48"/>
      <c r="DU331" s="48"/>
      <c r="DV331" s="48"/>
      <c r="DW331" s="48"/>
      <c r="DX331" s="48"/>
      <c r="DY331" s="48"/>
      <c r="DZ331" s="48"/>
      <c r="EA331" s="48"/>
      <c r="EB331" s="48"/>
      <c r="EC331" s="48"/>
      <c r="ED331" s="48"/>
      <c r="EE331" s="48"/>
      <c r="EF331" s="48"/>
      <c r="EG331" s="48"/>
      <c r="EH331" s="48"/>
      <c r="EI331" s="48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</row>
    <row r="332" spans="9:208"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  <c r="CG332" s="48"/>
      <c r="CH332" s="48"/>
      <c r="CI332" s="48"/>
      <c r="CJ332" s="48"/>
      <c r="CK332" s="48"/>
      <c r="CL332" s="48"/>
      <c r="CM332" s="48"/>
      <c r="CN332" s="48"/>
      <c r="CO332" s="48"/>
      <c r="CP332" s="48"/>
      <c r="CQ332" s="48"/>
      <c r="CR332" s="48"/>
      <c r="CS332" s="48"/>
      <c r="CT332" s="48"/>
      <c r="CU332" s="48"/>
      <c r="CV332" s="48"/>
      <c r="CW332" s="48"/>
      <c r="CX332" s="48"/>
      <c r="CY332" s="48"/>
      <c r="CZ332" s="48"/>
      <c r="DA332" s="48"/>
      <c r="DB332" s="48"/>
      <c r="DC332" s="48"/>
      <c r="DD332" s="48"/>
      <c r="DE332" s="48"/>
      <c r="DF332" s="48"/>
      <c r="DG332" s="48"/>
      <c r="DH332" s="48"/>
      <c r="DI332" s="48"/>
      <c r="DJ332" s="48"/>
      <c r="DK332" s="48"/>
      <c r="DL332" s="48"/>
      <c r="DM332" s="48"/>
      <c r="DN332" s="48"/>
      <c r="DO332" s="48"/>
      <c r="DP332" s="48"/>
      <c r="DQ332" s="48"/>
      <c r="DR332" s="48"/>
      <c r="DS332" s="48"/>
      <c r="DT332" s="48"/>
      <c r="DU332" s="48"/>
      <c r="DV332" s="48"/>
      <c r="DW332" s="48"/>
      <c r="DX332" s="48"/>
      <c r="DY332" s="48"/>
      <c r="DZ332" s="48"/>
      <c r="EA332" s="48"/>
      <c r="EB332" s="48"/>
      <c r="EC332" s="48"/>
      <c r="ED332" s="48"/>
      <c r="EE332" s="48"/>
      <c r="EF332" s="48"/>
      <c r="EG332" s="48"/>
      <c r="EH332" s="48"/>
      <c r="EI332" s="48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</row>
    <row r="333" spans="9:208"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  <c r="CG333" s="48"/>
      <c r="CH333" s="48"/>
      <c r="CI333" s="48"/>
      <c r="CJ333" s="48"/>
      <c r="CK333" s="48"/>
      <c r="CL333" s="48"/>
      <c r="CM333" s="48"/>
      <c r="CN333" s="48"/>
      <c r="CO333" s="48"/>
      <c r="CP333" s="48"/>
      <c r="CQ333" s="48"/>
      <c r="CR333" s="48"/>
      <c r="CS333" s="48"/>
      <c r="CT333" s="48"/>
      <c r="CU333" s="48"/>
      <c r="CV333" s="48"/>
      <c r="CW333" s="48"/>
      <c r="CX333" s="48"/>
      <c r="CY333" s="48"/>
      <c r="CZ333" s="48"/>
      <c r="DA333" s="48"/>
      <c r="DB333" s="48"/>
      <c r="DC333" s="48"/>
      <c r="DD333" s="48"/>
      <c r="DE333" s="48"/>
      <c r="DF333" s="48"/>
      <c r="DG333" s="48"/>
      <c r="DH333" s="48"/>
      <c r="DI333" s="48"/>
      <c r="DJ333" s="48"/>
      <c r="DK333" s="48"/>
      <c r="DL333" s="48"/>
      <c r="DM333" s="48"/>
      <c r="DN333" s="48"/>
      <c r="DO333" s="48"/>
      <c r="DP333" s="48"/>
      <c r="DQ333" s="48"/>
      <c r="DR333" s="48"/>
      <c r="DS333" s="48"/>
      <c r="DT333" s="48"/>
      <c r="DU333" s="48"/>
      <c r="DV333" s="48"/>
      <c r="DW333" s="48"/>
      <c r="DX333" s="48"/>
      <c r="DY333" s="48"/>
      <c r="DZ333" s="48"/>
      <c r="EA333" s="48"/>
      <c r="EB333" s="48"/>
      <c r="EC333" s="48"/>
      <c r="ED333" s="48"/>
      <c r="EE333" s="48"/>
      <c r="EF333" s="48"/>
      <c r="EG333" s="48"/>
      <c r="EH333" s="48"/>
      <c r="EI333" s="48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</row>
    <row r="334" spans="9:208"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/>
      <c r="DF334" s="48"/>
      <c r="DG334" s="48"/>
      <c r="DH334" s="48"/>
      <c r="DI334" s="48"/>
      <c r="DJ334" s="48"/>
      <c r="DK334" s="48"/>
      <c r="DL334" s="48"/>
      <c r="DM334" s="48"/>
      <c r="DN334" s="48"/>
      <c r="DO334" s="48"/>
      <c r="DP334" s="48"/>
      <c r="DQ334" s="48"/>
      <c r="DR334" s="48"/>
      <c r="DS334" s="48"/>
      <c r="DT334" s="48"/>
      <c r="DU334" s="48"/>
      <c r="DV334" s="48"/>
      <c r="DW334" s="48"/>
      <c r="DX334" s="48"/>
      <c r="DY334" s="48"/>
      <c r="DZ334" s="48"/>
      <c r="EA334" s="48"/>
      <c r="EB334" s="48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</row>
    <row r="335" spans="9:208"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  <c r="CG335" s="48"/>
      <c r="CH335" s="48"/>
      <c r="CI335" s="48"/>
      <c r="CJ335" s="48"/>
      <c r="CK335" s="48"/>
      <c r="CL335" s="48"/>
      <c r="CM335" s="48"/>
      <c r="CN335" s="48"/>
      <c r="CO335" s="48"/>
      <c r="CP335" s="48"/>
      <c r="CQ335" s="48"/>
      <c r="CR335" s="48"/>
      <c r="CS335" s="48"/>
      <c r="CT335" s="48"/>
      <c r="CU335" s="48"/>
      <c r="CV335" s="48"/>
      <c r="CW335" s="48"/>
      <c r="CX335" s="48"/>
      <c r="CY335" s="48"/>
      <c r="CZ335" s="48"/>
      <c r="DA335" s="48"/>
      <c r="DB335" s="48"/>
      <c r="DC335" s="48"/>
      <c r="DD335" s="48"/>
      <c r="DE335" s="48"/>
      <c r="DF335" s="48"/>
      <c r="DG335" s="48"/>
      <c r="DH335" s="48"/>
      <c r="DI335" s="48"/>
      <c r="DJ335" s="48"/>
      <c r="DK335" s="48"/>
      <c r="DL335" s="48"/>
      <c r="DM335" s="48"/>
      <c r="DN335" s="48"/>
      <c r="DO335" s="48"/>
      <c r="DP335" s="48"/>
      <c r="DQ335" s="48"/>
      <c r="DR335" s="48"/>
      <c r="DS335" s="48"/>
      <c r="DT335" s="48"/>
      <c r="DU335" s="48"/>
      <c r="DV335" s="48"/>
      <c r="DW335" s="48"/>
      <c r="DX335" s="48"/>
      <c r="DY335" s="48"/>
      <c r="DZ335" s="48"/>
      <c r="EA335" s="48"/>
      <c r="EB335" s="48"/>
      <c r="EC335" s="48"/>
      <c r="ED335" s="48"/>
      <c r="EE335" s="48"/>
      <c r="EF335" s="48"/>
      <c r="EG335" s="48"/>
      <c r="EH335" s="48"/>
      <c r="EI335" s="48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</row>
    <row r="336" spans="9:208"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  <c r="CG336" s="48"/>
      <c r="CH336" s="48"/>
      <c r="CI336" s="48"/>
      <c r="CJ336" s="48"/>
      <c r="CK336" s="48"/>
      <c r="CL336" s="48"/>
      <c r="CM336" s="48"/>
      <c r="CN336" s="48"/>
      <c r="CO336" s="48"/>
      <c r="CP336" s="48"/>
      <c r="CQ336" s="48"/>
      <c r="CR336" s="48"/>
      <c r="CS336" s="48"/>
      <c r="CT336" s="48"/>
      <c r="CU336" s="48"/>
      <c r="CV336" s="48"/>
      <c r="CW336" s="48"/>
      <c r="CX336" s="48"/>
      <c r="CY336" s="48"/>
      <c r="CZ336" s="48"/>
      <c r="DA336" s="48"/>
      <c r="DB336" s="48"/>
      <c r="DC336" s="48"/>
      <c r="DD336" s="48"/>
      <c r="DE336" s="48"/>
      <c r="DF336" s="48"/>
      <c r="DG336" s="48"/>
      <c r="DH336" s="48"/>
      <c r="DI336" s="48"/>
      <c r="DJ336" s="48"/>
      <c r="DK336" s="48"/>
      <c r="DL336" s="48"/>
      <c r="DM336" s="48"/>
      <c r="DN336" s="48"/>
      <c r="DO336" s="48"/>
      <c r="DP336" s="48"/>
      <c r="DQ336" s="48"/>
      <c r="DR336" s="48"/>
      <c r="DS336" s="48"/>
      <c r="DT336" s="48"/>
      <c r="DU336" s="48"/>
      <c r="DV336" s="48"/>
      <c r="DW336" s="48"/>
      <c r="DX336" s="48"/>
      <c r="DY336" s="48"/>
      <c r="DZ336" s="48"/>
      <c r="EA336" s="48"/>
      <c r="EB336" s="48"/>
      <c r="EC336" s="48"/>
      <c r="ED336" s="48"/>
      <c r="EE336" s="48"/>
      <c r="EF336" s="48"/>
      <c r="EG336" s="48"/>
      <c r="EH336" s="48"/>
      <c r="EI336" s="48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</row>
    <row r="337" spans="9:208"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  <c r="CG337" s="48"/>
      <c r="CH337" s="48"/>
      <c r="CI337" s="48"/>
      <c r="CJ337" s="48"/>
      <c r="CK337" s="48"/>
      <c r="CL337" s="48"/>
      <c r="CM337" s="48"/>
      <c r="CN337" s="48"/>
      <c r="CO337" s="48"/>
      <c r="CP337" s="48"/>
      <c r="CQ337" s="48"/>
      <c r="CR337" s="48"/>
      <c r="CS337" s="48"/>
      <c r="CT337" s="48"/>
      <c r="CU337" s="48"/>
      <c r="CV337" s="48"/>
      <c r="CW337" s="48"/>
      <c r="CX337" s="48"/>
      <c r="CY337" s="48"/>
      <c r="CZ337" s="48"/>
      <c r="DA337" s="48"/>
      <c r="DB337" s="48"/>
      <c r="DC337" s="48"/>
      <c r="DD337" s="48"/>
      <c r="DE337" s="48"/>
      <c r="DF337" s="48"/>
      <c r="DG337" s="48"/>
      <c r="DH337" s="48"/>
      <c r="DI337" s="48"/>
      <c r="DJ337" s="48"/>
      <c r="DK337" s="48"/>
      <c r="DL337" s="48"/>
      <c r="DM337" s="48"/>
      <c r="DN337" s="48"/>
      <c r="DO337" s="48"/>
      <c r="DP337" s="48"/>
      <c r="DQ337" s="48"/>
      <c r="DR337" s="48"/>
      <c r="DS337" s="48"/>
      <c r="DT337" s="48"/>
      <c r="DU337" s="48"/>
      <c r="DV337" s="48"/>
      <c r="DW337" s="48"/>
      <c r="DX337" s="48"/>
      <c r="DY337" s="48"/>
      <c r="DZ337" s="48"/>
      <c r="EA337" s="48"/>
      <c r="EB337" s="48"/>
      <c r="EC337" s="48"/>
      <c r="ED337" s="48"/>
      <c r="EE337" s="48"/>
      <c r="EF337" s="48"/>
      <c r="EG337" s="48"/>
      <c r="EH337" s="48"/>
      <c r="EI337" s="48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</row>
    <row r="338" spans="9:208"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  <c r="CG338" s="48"/>
      <c r="CH338" s="48"/>
      <c r="CI338" s="48"/>
      <c r="CJ338" s="48"/>
      <c r="CK338" s="48"/>
      <c r="CL338" s="48"/>
      <c r="CM338" s="48"/>
      <c r="CN338" s="48"/>
      <c r="CO338" s="48"/>
      <c r="CP338" s="48"/>
      <c r="CQ338" s="48"/>
      <c r="CR338" s="48"/>
      <c r="CS338" s="48"/>
      <c r="CT338" s="48"/>
      <c r="CU338" s="48"/>
      <c r="CV338" s="48"/>
      <c r="CW338" s="48"/>
      <c r="CX338" s="48"/>
      <c r="CY338" s="48"/>
      <c r="CZ338" s="48"/>
      <c r="DA338" s="48"/>
      <c r="DB338" s="48"/>
      <c r="DC338" s="48"/>
      <c r="DD338" s="48"/>
      <c r="DE338" s="48"/>
      <c r="DF338" s="48"/>
      <c r="DG338" s="48"/>
      <c r="DH338" s="48"/>
      <c r="DI338" s="48"/>
      <c r="DJ338" s="48"/>
      <c r="DK338" s="48"/>
      <c r="DL338" s="48"/>
      <c r="DM338" s="48"/>
      <c r="DN338" s="48"/>
      <c r="DO338" s="48"/>
      <c r="DP338" s="48"/>
      <c r="DQ338" s="48"/>
      <c r="DR338" s="48"/>
      <c r="DS338" s="48"/>
      <c r="DT338" s="48"/>
      <c r="DU338" s="48"/>
      <c r="DV338" s="48"/>
      <c r="DW338" s="48"/>
      <c r="DX338" s="48"/>
      <c r="DY338" s="48"/>
      <c r="DZ338" s="48"/>
      <c r="EA338" s="48"/>
      <c r="EB338" s="48"/>
      <c r="EC338" s="48"/>
      <c r="ED338" s="48"/>
      <c r="EE338" s="48"/>
      <c r="EF338" s="48"/>
      <c r="EG338" s="48"/>
      <c r="EH338" s="48"/>
      <c r="EI338" s="48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</row>
    <row r="339" spans="9:208"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  <c r="CP339" s="48"/>
      <c r="CQ339" s="48"/>
      <c r="CR339" s="48"/>
      <c r="CS339" s="48"/>
      <c r="CT339" s="48"/>
      <c r="CU339" s="48"/>
      <c r="CV339" s="48"/>
      <c r="CW339" s="48"/>
      <c r="CX339" s="48"/>
      <c r="CY339" s="48"/>
      <c r="CZ339" s="48"/>
      <c r="DA339" s="48"/>
      <c r="DB339" s="48"/>
      <c r="DC339" s="48"/>
      <c r="DD339" s="48"/>
      <c r="DE339" s="48"/>
      <c r="DF339" s="48"/>
      <c r="DG339" s="48"/>
      <c r="DH339" s="48"/>
      <c r="DI339" s="48"/>
      <c r="DJ339" s="48"/>
      <c r="DK339" s="48"/>
      <c r="DL339" s="48"/>
      <c r="DM339" s="48"/>
      <c r="DN339" s="48"/>
      <c r="DO339" s="48"/>
      <c r="DP339" s="48"/>
      <c r="DQ339" s="48"/>
      <c r="DR339" s="48"/>
      <c r="DS339" s="48"/>
      <c r="DT339" s="48"/>
      <c r="DU339" s="48"/>
      <c r="DV339" s="48"/>
      <c r="DW339" s="48"/>
      <c r="DX339" s="48"/>
      <c r="DY339" s="48"/>
      <c r="DZ339" s="48"/>
      <c r="EA339" s="48"/>
      <c r="EB339" s="48"/>
      <c r="EC339" s="48"/>
      <c r="ED339" s="48"/>
      <c r="EE339" s="48"/>
      <c r="EF339" s="48"/>
      <c r="EG339" s="48"/>
      <c r="EH339" s="48"/>
      <c r="EI339" s="48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</row>
    <row r="340" spans="9:208"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  <c r="CG340" s="48"/>
      <c r="CH340" s="48"/>
      <c r="CI340" s="48"/>
      <c r="CJ340" s="48"/>
      <c r="CK340" s="48"/>
      <c r="CL340" s="48"/>
      <c r="CM340" s="48"/>
      <c r="CN340" s="48"/>
      <c r="CO340" s="48"/>
      <c r="CP340" s="48"/>
      <c r="CQ340" s="48"/>
      <c r="CR340" s="48"/>
      <c r="CS340" s="48"/>
      <c r="CT340" s="48"/>
      <c r="CU340" s="48"/>
      <c r="CV340" s="48"/>
      <c r="CW340" s="48"/>
      <c r="CX340" s="48"/>
      <c r="CY340" s="48"/>
      <c r="CZ340" s="48"/>
      <c r="DA340" s="48"/>
      <c r="DB340" s="48"/>
      <c r="DC340" s="48"/>
      <c r="DD340" s="48"/>
      <c r="DE340" s="48"/>
      <c r="DF340" s="48"/>
      <c r="DG340" s="48"/>
      <c r="DH340" s="48"/>
      <c r="DI340" s="48"/>
      <c r="DJ340" s="48"/>
      <c r="DK340" s="48"/>
      <c r="DL340" s="48"/>
      <c r="DM340" s="48"/>
      <c r="DN340" s="48"/>
      <c r="DO340" s="48"/>
      <c r="DP340" s="48"/>
      <c r="DQ340" s="48"/>
      <c r="DR340" s="48"/>
      <c r="DS340" s="48"/>
      <c r="DT340" s="48"/>
      <c r="DU340" s="48"/>
      <c r="DV340" s="48"/>
      <c r="DW340" s="48"/>
      <c r="DX340" s="48"/>
      <c r="DY340" s="48"/>
      <c r="DZ340" s="48"/>
      <c r="EA340" s="48"/>
      <c r="EB340" s="48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</row>
    <row r="341" spans="9:208"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  <c r="CG341" s="48"/>
      <c r="CH341" s="48"/>
      <c r="CI341" s="48"/>
      <c r="CJ341" s="48"/>
      <c r="CK341" s="48"/>
      <c r="CL341" s="48"/>
      <c r="CM341" s="48"/>
      <c r="CN341" s="48"/>
      <c r="CO341" s="48"/>
      <c r="CP341" s="48"/>
      <c r="CQ341" s="48"/>
      <c r="CR341" s="48"/>
      <c r="CS341" s="48"/>
      <c r="CT341" s="48"/>
      <c r="CU341" s="48"/>
      <c r="CV341" s="48"/>
      <c r="CW341" s="48"/>
      <c r="CX341" s="48"/>
      <c r="CY341" s="48"/>
      <c r="CZ341" s="48"/>
      <c r="DA341" s="48"/>
      <c r="DB341" s="48"/>
      <c r="DC341" s="48"/>
      <c r="DD341" s="48"/>
      <c r="DE341" s="48"/>
      <c r="DF341" s="48"/>
      <c r="DG341" s="48"/>
      <c r="DH341" s="48"/>
      <c r="DI341" s="48"/>
      <c r="DJ341" s="48"/>
      <c r="DK341" s="48"/>
      <c r="DL341" s="48"/>
      <c r="DM341" s="48"/>
      <c r="DN341" s="48"/>
      <c r="DO341" s="48"/>
      <c r="DP341" s="48"/>
      <c r="DQ341" s="48"/>
      <c r="DR341" s="48"/>
      <c r="DS341" s="48"/>
      <c r="DT341" s="48"/>
      <c r="DU341" s="48"/>
      <c r="DV341" s="48"/>
      <c r="DW341" s="48"/>
      <c r="DX341" s="48"/>
      <c r="DY341" s="48"/>
      <c r="DZ341" s="48"/>
      <c r="EA341" s="48"/>
      <c r="EB341" s="48"/>
      <c r="EC341" s="48"/>
      <c r="ED341" s="48"/>
      <c r="EE341" s="48"/>
      <c r="EF341" s="48"/>
      <c r="EG341" s="48"/>
      <c r="EH341" s="48"/>
      <c r="EI341" s="48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</row>
    <row r="342" spans="9:208"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  <c r="CG342" s="48"/>
      <c r="CH342" s="48"/>
      <c r="CI342" s="48"/>
      <c r="CJ342" s="48"/>
      <c r="CK342" s="48"/>
      <c r="CL342" s="48"/>
      <c r="CM342" s="48"/>
      <c r="CN342" s="48"/>
      <c r="CO342" s="48"/>
      <c r="CP342" s="48"/>
      <c r="CQ342" s="48"/>
      <c r="CR342" s="48"/>
      <c r="CS342" s="48"/>
      <c r="CT342" s="48"/>
      <c r="CU342" s="48"/>
      <c r="CV342" s="48"/>
      <c r="CW342" s="48"/>
      <c r="CX342" s="48"/>
      <c r="CY342" s="48"/>
      <c r="CZ342" s="48"/>
      <c r="DA342" s="48"/>
      <c r="DB342" s="48"/>
      <c r="DC342" s="48"/>
      <c r="DD342" s="48"/>
      <c r="DE342" s="48"/>
      <c r="DF342" s="48"/>
      <c r="DG342" s="48"/>
      <c r="DH342" s="48"/>
      <c r="DI342" s="48"/>
      <c r="DJ342" s="48"/>
      <c r="DK342" s="48"/>
      <c r="DL342" s="48"/>
      <c r="DM342" s="48"/>
      <c r="DN342" s="48"/>
      <c r="DO342" s="48"/>
      <c r="DP342" s="48"/>
      <c r="DQ342" s="48"/>
      <c r="DR342" s="48"/>
      <c r="DS342" s="48"/>
      <c r="DT342" s="48"/>
      <c r="DU342" s="48"/>
      <c r="DV342" s="48"/>
      <c r="DW342" s="48"/>
      <c r="DX342" s="48"/>
      <c r="DY342" s="48"/>
      <c r="DZ342" s="48"/>
      <c r="EA342" s="48"/>
      <c r="EB342" s="48"/>
      <c r="EC342" s="48"/>
      <c r="ED342" s="48"/>
      <c r="EE342" s="48"/>
      <c r="EF342" s="48"/>
      <c r="EG342" s="48"/>
      <c r="EH342" s="48"/>
      <c r="EI342" s="48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</row>
    <row r="343" spans="9:208"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  <c r="CG343" s="48"/>
      <c r="CH343" s="48"/>
      <c r="CI343" s="48"/>
      <c r="CJ343" s="48"/>
      <c r="CK343" s="48"/>
      <c r="CL343" s="48"/>
      <c r="CM343" s="48"/>
      <c r="CN343" s="48"/>
      <c r="CO343" s="48"/>
      <c r="CP343" s="48"/>
      <c r="CQ343" s="48"/>
      <c r="CR343" s="48"/>
      <c r="CS343" s="48"/>
      <c r="CT343" s="48"/>
      <c r="CU343" s="48"/>
      <c r="CV343" s="48"/>
      <c r="CW343" s="48"/>
      <c r="CX343" s="48"/>
      <c r="CY343" s="48"/>
      <c r="CZ343" s="48"/>
      <c r="DA343" s="48"/>
      <c r="DB343" s="48"/>
      <c r="DC343" s="48"/>
      <c r="DD343" s="48"/>
      <c r="DE343" s="48"/>
      <c r="DF343" s="48"/>
      <c r="DG343" s="48"/>
      <c r="DH343" s="48"/>
      <c r="DI343" s="48"/>
      <c r="DJ343" s="48"/>
      <c r="DK343" s="48"/>
      <c r="DL343" s="48"/>
      <c r="DM343" s="48"/>
      <c r="DN343" s="48"/>
      <c r="DO343" s="48"/>
      <c r="DP343" s="48"/>
      <c r="DQ343" s="48"/>
      <c r="DR343" s="48"/>
      <c r="DS343" s="48"/>
      <c r="DT343" s="48"/>
      <c r="DU343" s="48"/>
      <c r="DV343" s="48"/>
      <c r="DW343" s="48"/>
      <c r="DX343" s="48"/>
      <c r="DY343" s="48"/>
      <c r="DZ343" s="48"/>
      <c r="EA343" s="48"/>
      <c r="EB343" s="48"/>
      <c r="EC343" s="48"/>
      <c r="ED343" s="48"/>
      <c r="EE343" s="48"/>
      <c r="EF343" s="48"/>
      <c r="EG343" s="48"/>
      <c r="EH343" s="48"/>
      <c r="EI343" s="48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</row>
    <row r="344" spans="9:208"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  <c r="CG344" s="48"/>
      <c r="CH344" s="48"/>
      <c r="CI344" s="48"/>
      <c r="CJ344" s="48"/>
      <c r="CK344" s="48"/>
      <c r="CL344" s="48"/>
      <c r="CM344" s="48"/>
      <c r="CN344" s="48"/>
      <c r="CO344" s="48"/>
      <c r="CP344" s="48"/>
      <c r="CQ344" s="48"/>
      <c r="CR344" s="48"/>
      <c r="CS344" s="48"/>
      <c r="CT344" s="48"/>
      <c r="CU344" s="48"/>
      <c r="CV344" s="48"/>
      <c r="CW344" s="48"/>
      <c r="CX344" s="48"/>
      <c r="CY344" s="48"/>
      <c r="CZ344" s="48"/>
      <c r="DA344" s="48"/>
      <c r="DB344" s="48"/>
      <c r="DC344" s="48"/>
      <c r="DD344" s="48"/>
      <c r="DE344" s="48"/>
      <c r="DF344" s="48"/>
      <c r="DG344" s="48"/>
      <c r="DH344" s="48"/>
      <c r="DI344" s="48"/>
      <c r="DJ344" s="48"/>
      <c r="DK344" s="48"/>
      <c r="DL344" s="48"/>
      <c r="DM344" s="48"/>
      <c r="DN344" s="48"/>
      <c r="DO344" s="48"/>
      <c r="DP344" s="48"/>
      <c r="DQ344" s="48"/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</row>
    <row r="345" spans="9:208"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  <c r="CG345" s="48"/>
      <c r="CH345" s="48"/>
      <c r="CI345" s="48"/>
      <c r="CJ345" s="48"/>
      <c r="CK345" s="48"/>
      <c r="CL345" s="48"/>
      <c r="CM345" s="48"/>
      <c r="CN345" s="48"/>
      <c r="CO345" s="48"/>
      <c r="CP345" s="48"/>
      <c r="CQ345" s="48"/>
      <c r="CR345" s="48"/>
      <c r="CS345" s="48"/>
      <c r="CT345" s="48"/>
      <c r="CU345" s="48"/>
      <c r="CV345" s="48"/>
      <c r="CW345" s="48"/>
      <c r="CX345" s="48"/>
      <c r="CY345" s="48"/>
      <c r="CZ345" s="48"/>
      <c r="DA345" s="48"/>
      <c r="DB345" s="48"/>
      <c r="DC345" s="48"/>
      <c r="DD345" s="48"/>
      <c r="DE345" s="48"/>
      <c r="DF345" s="48"/>
      <c r="DG345" s="48"/>
      <c r="DH345" s="48"/>
      <c r="DI345" s="48"/>
      <c r="DJ345" s="48"/>
      <c r="DK345" s="48"/>
      <c r="DL345" s="48"/>
      <c r="DM345" s="48"/>
      <c r="DN345" s="48"/>
      <c r="DO345" s="48"/>
      <c r="DP345" s="48"/>
      <c r="DQ345" s="48"/>
      <c r="DR345" s="48"/>
      <c r="DS345" s="48"/>
      <c r="DT345" s="48"/>
      <c r="DU345" s="48"/>
      <c r="DV345" s="48"/>
      <c r="DW345" s="48"/>
      <c r="DX345" s="48"/>
      <c r="DY345" s="48"/>
      <c r="DZ345" s="48"/>
      <c r="EA345" s="48"/>
      <c r="EB345" s="48"/>
      <c r="EC345" s="48"/>
      <c r="ED345" s="48"/>
      <c r="EE345" s="48"/>
      <c r="EF345" s="48"/>
      <c r="EG345" s="48"/>
      <c r="EH345" s="48"/>
      <c r="EI345" s="48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</row>
    <row r="346" spans="9:208"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  <c r="CG346" s="48"/>
      <c r="CH346" s="48"/>
      <c r="CI346" s="48"/>
      <c r="CJ346" s="48"/>
      <c r="CK346" s="48"/>
      <c r="CL346" s="48"/>
      <c r="CM346" s="48"/>
      <c r="CN346" s="48"/>
      <c r="CO346" s="48"/>
      <c r="CP346" s="48"/>
      <c r="CQ346" s="48"/>
      <c r="CR346" s="48"/>
      <c r="CS346" s="48"/>
      <c r="CT346" s="48"/>
      <c r="CU346" s="48"/>
      <c r="CV346" s="48"/>
      <c r="CW346" s="48"/>
      <c r="CX346" s="48"/>
      <c r="CY346" s="48"/>
      <c r="CZ346" s="48"/>
      <c r="DA346" s="48"/>
      <c r="DB346" s="48"/>
      <c r="DC346" s="48"/>
      <c r="DD346" s="48"/>
      <c r="DE346" s="48"/>
      <c r="DF346" s="48"/>
      <c r="DG346" s="48"/>
      <c r="DH346" s="48"/>
      <c r="DI346" s="48"/>
      <c r="DJ346" s="48"/>
      <c r="DK346" s="48"/>
      <c r="DL346" s="48"/>
      <c r="DM346" s="48"/>
      <c r="DN346" s="48"/>
      <c r="DO346" s="48"/>
      <c r="DP346" s="48"/>
      <c r="DQ346" s="48"/>
      <c r="DR346" s="48"/>
      <c r="DS346" s="48"/>
      <c r="DT346" s="48"/>
      <c r="DU346" s="48"/>
      <c r="DV346" s="48"/>
      <c r="DW346" s="48"/>
      <c r="DX346" s="48"/>
      <c r="DY346" s="48"/>
      <c r="DZ346" s="48"/>
      <c r="EA346" s="48"/>
      <c r="EB346" s="48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</row>
    <row r="347" spans="9:208"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  <c r="CG347" s="48"/>
      <c r="CH347" s="48"/>
      <c r="CI347" s="48"/>
      <c r="CJ347" s="48"/>
      <c r="CK347" s="48"/>
      <c r="CL347" s="48"/>
      <c r="CM347" s="48"/>
      <c r="CN347" s="48"/>
      <c r="CO347" s="48"/>
      <c r="CP347" s="48"/>
      <c r="CQ347" s="48"/>
      <c r="CR347" s="48"/>
      <c r="CS347" s="48"/>
      <c r="CT347" s="48"/>
      <c r="CU347" s="48"/>
      <c r="CV347" s="48"/>
      <c r="CW347" s="48"/>
      <c r="CX347" s="48"/>
      <c r="CY347" s="48"/>
      <c r="CZ347" s="48"/>
      <c r="DA347" s="48"/>
      <c r="DB347" s="48"/>
      <c r="DC347" s="48"/>
      <c r="DD347" s="48"/>
      <c r="DE347" s="48"/>
      <c r="DF347" s="48"/>
      <c r="DG347" s="48"/>
      <c r="DH347" s="48"/>
      <c r="DI347" s="48"/>
      <c r="DJ347" s="48"/>
      <c r="DK347" s="48"/>
      <c r="DL347" s="48"/>
      <c r="DM347" s="48"/>
      <c r="DN347" s="48"/>
      <c r="DO347" s="48"/>
      <c r="DP347" s="48"/>
      <c r="DQ347" s="48"/>
      <c r="DR347" s="48"/>
      <c r="DS347" s="48"/>
      <c r="DT347" s="48"/>
      <c r="DU347" s="48"/>
      <c r="DV347" s="48"/>
      <c r="DW347" s="48"/>
      <c r="DX347" s="48"/>
      <c r="DY347" s="48"/>
      <c r="DZ347" s="48"/>
      <c r="EA347" s="48"/>
      <c r="EB347" s="48"/>
      <c r="EC347" s="48"/>
      <c r="ED347" s="48"/>
      <c r="EE347" s="48"/>
      <c r="EF347" s="48"/>
      <c r="EG347" s="48"/>
      <c r="EH347" s="48"/>
      <c r="EI347" s="48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</row>
    <row r="348" spans="9:208"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  <c r="CG348" s="48"/>
      <c r="CH348" s="48"/>
      <c r="CI348" s="48"/>
      <c r="CJ348" s="48"/>
      <c r="CK348" s="48"/>
      <c r="CL348" s="48"/>
      <c r="CM348" s="48"/>
      <c r="CN348" s="48"/>
      <c r="CO348" s="48"/>
      <c r="CP348" s="48"/>
      <c r="CQ348" s="48"/>
      <c r="CR348" s="48"/>
      <c r="CS348" s="48"/>
      <c r="CT348" s="48"/>
      <c r="CU348" s="48"/>
      <c r="CV348" s="48"/>
      <c r="CW348" s="48"/>
      <c r="CX348" s="48"/>
      <c r="CY348" s="48"/>
      <c r="CZ348" s="48"/>
      <c r="DA348" s="48"/>
      <c r="DB348" s="48"/>
      <c r="DC348" s="48"/>
      <c r="DD348" s="48"/>
      <c r="DE348" s="48"/>
      <c r="DF348" s="48"/>
      <c r="DG348" s="48"/>
      <c r="DH348" s="48"/>
      <c r="DI348" s="48"/>
      <c r="DJ348" s="48"/>
      <c r="DK348" s="48"/>
      <c r="DL348" s="48"/>
      <c r="DM348" s="48"/>
      <c r="DN348" s="48"/>
      <c r="DO348" s="48"/>
      <c r="DP348" s="48"/>
      <c r="DQ348" s="48"/>
      <c r="DR348" s="48"/>
      <c r="DS348" s="48"/>
      <c r="DT348" s="48"/>
      <c r="DU348" s="48"/>
      <c r="DV348" s="48"/>
      <c r="DW348" s="48"/>
      <c r="DX348" s="48"/>
      <c r="DY348" s="48"/>
      <c r="DZ348" s="48"/>
      <c r="EA348" s="48"/>
      <c r="EB348" s="48"/>
      <c r="EC348" s="48"/>
      <c r="ED348" s="48"/>
      <c r="EE348" s="48"/>
      <c r="EF348" s="48"/>
      <c r="EG348" s="48"/>
      <c r="EH348" s="48"/>
      <c r="EI348" s="48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</row>
    <row r="349" spans="9:208"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  <c r="CG349" s="48"/>
      <c r="CH349" s="48"/>
      <c r="CI349" s="48"/>
      <c r="CJ349" s="48"/>
      <c r="CK349" s="48"/>
      <c r="CL349" s="48"/>
      <c r="CM349" s="48"/>
      <c r="CN349" s="48"/>
      <c r="CO349" s="48"/>
      <c r="CP349" s="48"/>
      <c r="CQ349" s="48"/>
      <c r="CR349" s="48"/>
      <c r="CS349" s="48"/>
      <c r="CT349" s="48"/>
      <c r="CU349" s="48"/>
      <c r="CV349" s="48"/>
      <c r="CW349" s="48"/>
      <c r="CX349" s="48"/>
      <c r="CY349" s="48"/>
      <c r="CZ349" s="48"/>
      <c r="DA349" s="48"/>
      <c r="DB349" s="48"/>
      <c r="DC349" s="48"/>
      <c r="DD349" s="48"/>
      <c r="DE349" s="48"/>
      <c r="DF349" s="48"/>
      <c r="DG349" s="48"/>
      <c r="DH349" s="48"/>
      <c r="DI349" s="48"/>
      <c r="DJ349" s="48"/>
      <c r="DK349" s="48"/>
      <c r="DL349" s="48"/>
      <c r="DM349" s="48"/>
      <c r="DN349" s="48"/>
      <c r="DO349" s="48"/>
      <c r="DP349" s="48"/>
      <c r="DQ349" s="48"/>
      <c r="DR349" s="48"/>
      <c r="DS349" s="48"/>
      <c r="DT349" s="48"/>
      <c r="DU349" s="48"/>
      <c r="DV349" s="48"/>
      <c r="DW349" s="48"/>
      <c r="DX349" s="48"/>
      <c r="DY349" s="48"/>
      <c r="DZ349" s="48"/>
      <c r="EA349" s="48"/>
      <c r="EB349" s="48"/>
      <c r="EC349" s="48"/>
      <c r="ED349" s="48"/>
      <c r="EE349" s="48"/>
      <c r="EF349" s="48"/>
      <c r="EG349" s="48"/>
      <c r="EH349" s="48"/>
      <c r="EI349" s="48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</row>
    <row r="350" spans="9:208"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  <c r="CG350" s="48"/>
      <c r="CH350" s="48"/>
      <c r="CI350" s="48"/>
      <c r="CJ350" s="48"/>
      <c r="CK350" s="48"/>
      <c r="CL350" s="48"/>
      <c r="CM350" s="48"/>
      <c r="CN350" s="48"/>
      <c r="CO350" s="48"/>
      <c r="CP350" s="48"/>
      <c r="CQ350" s="48"/>
      <c r="CR350" s="48"/>
      <c r="CS350" s="48"/>
      <c r="CT350" s="48"/>
      <c r="CU350" s="48"/>
      <c r="CV350" s="48"/>
      <c r="CW350" s="48"/>
      <c r="CX350" s="48"/>
      <c r="CY350" s="48"/>
      <c r="CZ350" s="48"/>
      <c r="DA350" s="48"/>
      <c r="DB350" s="48"/>
      <c r="DC350" s="48"/>
      <c r="DD350" s="48"/>
      <c r="DE350" s="48"/>
      <c r="DF350" s="48"/>
      <c r="DG350" s="48"/>
      <c r="DH350" s="48"/>
      <c r="DI350" s="48"/>
      <c r="DJ350" s="48"/>
      <c r="DK350" s="48"/>
      <c r="DL350" s="48"/>
      <c r="DM350" s="48"/>
      <c r="DN350" s="48"/>
      <c r="DO350" s="48"/>
      <c r="DP350" s="48"/>
      <c r="DQ350" s="48"/>
      <c r="DR350" s="48"/>
      <c r="DS350" s="48"/>
      <c r="DT350" s="48"/>
      <c r="DU350" s="48"/>
      <c r="DV350" s="48"/>
      <c r="DW350" s="48"/>
      <c r="DX350" s="48"/>
      <c r="DY350" s="48"/>
      <c r="DZ350" s="48"/>
      <c r="EA350" s="48"/>
      <c r="EB350" s="48"/>
      <c r="EC350" s="48"/>
      <c r="ED350" s="48"/>
      <c r="EE350" s="48"/>
      <c r="EF350" s="48"/>
      <c r="EG350" s="48"/>
      <c r="EH350" s="48"/>
      <c r="EI350" s="48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</row>
    <row r="351" spans="9:208"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  <c r="CG351" s="48"/>
      <c r="CH351" s="48"/>
      <c r="CI351" s="48"/>
      <c r="CJ351" s="48"/>
      <c r="CK351" s="48"/>
      <c r="CL351" s="48"/>
      <c r="CM351" s="48"/>
      <c r="CN351" s="48"/>
      <c r="CO351" s="48"/>
      <c r="CP351" s="48"/>
      <c r="CQ351" s="48"/>
      <c r="CR351" s="48"/>
      <c r="CS351" s="48"/>
      <c r="CT351" s="48"/>
      <c r="CU351" s="48"/>
      <c r="CV351" s="48"/>
      <c r="CW351" s="48"/>
      <c r="CX351" s="48"/>
      <c r="CY351" s="48"/>
      <c r="CZ351" s="48"/>
      <c r="DA351" s="48"/>
      <c r="DB351" s="48"/>
      <c r="DC351" s="48"/>
      <c r="DD351" s="48"/>
      <c r="DE351" s="48"/>
      <c r="DF351" s="48"/>
      <c r="DG351" s="48"/>
      <c r="DH351" s="48"/>
      <c r="DI351" s="48"/>
      <c r="DJ351" s="48"/>
      <c r="DK351" s="48"/>
      <c r="DL351" s="48"/>
      <c r="DM351" s="48"/>
      <c r="DN351" s="48"/>
      <c r="DO351" s="48"/>
      <c r="DP351" s="48"/>
      <c r="DQ351" s="48"/>
      <c r="DR351" s="48"/>
      <c r="DS351" s="48"/>
      <c r="DT351" s="48"/>
      <c r="DU351" s="48"/>
      <c r="DV351" s="48"/>
      <c r="DW351" s="48"/>
      <c r="DX351" s="48"/>
      <c r="DY351" s="48"/>
      <c r="DZ351" s="48"/>
      <c r="EA351" s="48"/>
      <c r="EB351" s="48"/>
      <c r="EC351" s="48"/>
      <c r="ED351" s="48"/>
      <c r="EE351" s="48"/>
      <c r="EF351" s="48"/>
      <c r="EG351" s="48"/>
      <c r="EH351" s="48"/>
      <c r="EI351" s="48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</row>
    <row r="352" spans="9:208"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  <c r="CG352" s="48"/>
      <c r="CH352" s="48"/>
      <c r="CI352" s="48"/>
      <c r="CJ352" s="48"/>
      <c r="CK352" s="48"/>
      <c r="CL352" s="48"/>
      <c r="CM352" s="48"/>
      <c r="CN352" s="48"/>
      <c r="CO352" s="48"/>
      <c r="CP352" s="48"/>
      <c r="CQ352" s="48"/>
      <c r="CR352" s="48"/>
      <c r="CS352" s="48"/>
      <c r="CT352" s="48"/>
      <c r="CU352" s="48"/>
      <c r="CV352" s="48"/>
      <c r="CW352" s="48"/>
      <c r="CX352" s="48"/>
      <c r="CY352" s="48"/>
      <c r="CZ352" s="48"/>
      <c r="DA352" s="48"/>
      <c r="DB352" s="48"/>
      <c r="DC352" s="48"/>
      <c r="DD352" s="48"/>
      <c r="DE352" s="48"/>
      <c r="DF352" s="48"/>
      <c r="DG352" s="48"/>
      <c r="DH352" s="48"/>
      <c r="DI352" s="48"/>
      <c r="DJ352" s="48"/>
      <c r="DK352" s="48"/>
      <c r="DL352" s="48"/>
      <c r="DM352" s="48"/>
      <c r="DN352" s="48"/>
      <c r="DO352" s="48"/>
      <c r="DP352" s="48"/>
      <c r="DQ352" s="48"/>
      <c r="DR352" s="48"/>
      <c r="DS352" s="48"/>
      <c r="DT352" s="48"/>
      <c r="DU352" s="48"/>
      <c r="DV352" s="48"/>
      <c r="DW352" s="48"/>
      <c r="DX352" s="48"/>
      <c r="DY352" s="48"/>
      <c r="DZ352" s="48"/>
      <c r="EA352" s="48"/>
      <c r="EB352" s="48"/>
      <c r="EC352" s="48"/>
      <c r="ED352" s="48"/>
      <c r="EE352" s="48"/>
      <c r="EF352" s="48"/>
      <c r="EG352" s="48"/>
      <c r="EH352" s="48"/>
      <c r="EI352" s="48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</row>
    <row r="353" spans="9:208"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  <c r="CG353" s="48"/>
      <c r="CH353" s="48"/>
      <c r="CI353" s="48"/>
      <c r="CJ353" s="48"/>
      <c r="CK353" s="48"/>
      <c r="CL353" s="48"/>
      <c r="CM353" s="48"/>
      <c r="CN353" s="48"/>
      <c r="CO353" s="48"/>
      <c r="CP353" s="48"/>
      <c r="CQ353" s="48"/>
      <c r="CR353" s="48"/>
      <c r="CS353" s="48"/>
      <c r="CT353" s="48"/>
      <c r="CU353" s="48"/>
      <c r="CV353" s="48"/>
      <c r="CW353" s="48"/>
      <c r="CX353" s="48"/>
      <c r="CY353" s="48"/>
      <c r="CZ353" s="48"/>
      <c r="DA353" s="48"/>
      <c r="DB353" s="48"/>
      <c r="DC353" s="48"/>
      <c r="DD353" s="48"/>
      <c r="DE353" s="48"/>
      <c r="DF353" s="48"/>
      <c r="DG353" s="48"/>
      <c r="DH353" s="48"/>
      <c r="DI353" s="48"/>
      <c r="DJ353" s="48"/>
      <c r="DK353" s="48"/>
      <c r="DL353" s="48"/>
      <c r="DM353" s="48"/>
      <c r="DN353" s="48"/>
      <c r="DO353" s="48"/>
      <c r="DP353" s="48"/>
      <c r="DQ353" s="48"/>
      <c r="DR353" s="48"/>
      <c r="DS353" s="48"/>
      <c r="DT353" s="48"/>
      <c r="DU353" s="48"/>
      <c r="DV353" s="48"/>
      <c r="DW353" s="48"/>
      <c r="DX353" s="48"/>
      <c r="DY353" s="48"/>
      <c r="DZ353" s="48"/>
      <c r="EA353" s="48"/>
      <c r="EB353" s="48"/>
      <c r="EC353" s="48"/>
      <c r="ED353" s="48"/>
      <c r="EE353" s="48"/>
      <c r="EF353" s="48"/>
      <c r="EG353" s="48"/>
      <c r="EH353" s="48"/>
      <c r="EI353" s="48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</row>
    <row r="354" spans="9:208"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  <c r="DB354" s="48"/>
      <c r="DC354" s="48"/>
      <c r="DD354" s="48"/>
      <c r="DE354" s="48"/>
      <c r="DF354" s="48"/>
      <c r="DG354" s="48"/>
      <c r="DH354" s="48"/>
      <c r="DI354" s="48"/>
      <c r="DJ354" s="48"/>
      <c r="DK354" s="48"/>
      <c r="DL354" s="48"/>
      <c r="DM354" s="48"/>
      <c r="DN354" s="48"/>
      <c r="DO354" s="48"/>
      <c r="DP354" s="48"/>
      <c r="DQ354" s="48"/>
      <c r="DR354" s="48"/>
      <c r="DS354" s="48"/>
      <c r="DT354" s="48"/>
      <c r="DU354" s="48"/>
      <c r="DV354" s="48"/>
      <c r="DW354" s="48"/>
      <c r="DX354" s="48"/>
      <c r="DY354" s="48"/>
      <c r="DZ354" s="48"/>
      <c r="EA354" s="48"/>
      <c r="EB354" s="48"/>
      <c r="EC354" s="48"/>
      <c r="ED354" s="48"/>
      <c r="EE354" s="48"/>
      <c r="EF354" s="48"/>
      <c r="EG354" s="48"/>
      <c r="EH354" s="48"/>
      <c r="EI354" s="48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</row>
    <row r="355" spans="9:208"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  <c r="CP355" s="48"/>
      <c r="CQ355" s="48"/>
      <c r="CR355" s="48"/>
      <c r="CS355" s="48"/>
      <c r="CT355" s="48"/>
      <c r="CU355" s="48"/>
      <c r="CV355" s="48"/>
      <c r="CW355" s="48"/>
      <c r="CX355" s="48"/>
      <c r="CY355" s="48"/>
      <c r="CZ355" s="48"/>
      <c r="DA355" s="48"/>
      <c r="DB355" s="48"/>
      <c r="DC355" s="48"/>
      <c r="DD355" s="48"/>
      <c r="DE355" s="48"/>
      <c r="DF355" s="48"/>
      <c r="DG355" s="48"/>
      <c r="DH355" s="48"/>
      <c r="DI355" s="48"/>
      <c r="DJ355" s="48"/>
      <c r="DK355" s="48"/>
      <c r="DL355" s="48"/>
      <c r="DM355" s="48"/>
      <c r="DN355" s="48"/>
      <c r="DO355" s="48"/>
      <c r="DP355" s="48"/>
      <c r="DQ355" s="48"/>
      <c r="DR355" s="48"/>
      <c r="DS355" s="48"/>
      <c r="DT355" s="48"/>
      <c r="DU355" s="48"/>
      <c r="DV355" s="48"/>
      <c r="DW355" s="48"/>
      <c r="DX355" s="48"/>
      <c r="DY355" s="48"/>
      <c r="DZ355" s="48"/>
      <c r="EA355" s="48"/>
      <c r="EB355" s="48"/>
      <c r="EC355" s="48"/>
      <c r="ED355" s="48"/>
      <c r="EE355" s="48"/>
      <c r="EF355" s="48"/>
      <c r="EG355" s="48"/>
      <c r="EH355" s="48"/>
      <c r="EI355" s="48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</row>
    <row r="356" spans="9:208"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</row>
    <row r="357" spans="9:208"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  <c r="CG357" s="48"/>
      <c r="CH357" s="48"/>
      <c r="CI357" s="48"/>
      <c r="CJ357" s="48"/>
      <c r="CK357" s="48"/>
      <c r="CL357" s="48"/>
      <c r="CM357" s="48"/>
      <c r="CN357" s="48"/>
      <c r="CO357" s="48"/>
      <c r="CP357" s="48"/>
      <c r="CQ357" s="48"/>
      <c r="CR357" s="48"/>
      <c r="CS357" s="48"/>
      <c r="CT357" s="48"/>
      <c r="CU357" s="48"/>
      <c r="CV357" s="48"/>
      <c r="CW357" s="48"/>
      <c r="CX357" s="48"/>
      <c r="CY357" s="48"/>
      <c r="CZ357" s="48"/>
      <c r="DA357" s="48"/>
      <c r="DB357" s="48"/>
      <c r="DC357" s="48"/>
      <c r="DD357" s="48"/>
      <c r="DE357" s="48"/>
      <c r="DF357" s="48"/>
      <c r="DG357" s="48"/>
      <c r="DH357" s="48"/>
      <c r="DI357" s="48"/>
      <c r="DJ357" s="48"/>
      <c r="DK357" s="48"/>
      <c r="DL357" s="48"/>
      <c r="DM357" s="48"/>
      <c r="DN357" s="48"/>
      <c r="DO357" s="48"/>
      <c r="DP357" s="48"/>
      <c r="DQ357" s="48"/>
      <c r="DR357" s="48"/>
      <c r="DS357" s="48"/>
      <c r="DT357" s="48"/>
      <c r="DU357" s="48"/>
      <c r="DV357" s="48"/>
      <c r="DW357" s="48"/>
      <c r="DX357" s="48"/>
      <c r="DY357" s="48"/>
      <c r="DZ357" s="48"/>
      <c r="EA357" s="48"/>
      <c r="EB357" s="48"/>
      <c r="EC357" s="48"/>
      <c r="ED357" s="48"/>
      <c r="EE357" s="48"/>
      <c r="EF357" s="48"/>
      <c r="EG357" s="48"/>
      <c r="EH357" s="48"/>
      <c r="EI357" s="48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</row>
    <row r="358" spans="9:208"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  <c r="CG358" s="48"/>
      <c r="CH358" s="48"/>
      <c r="CI358" s="48"/>
      <c r="CJ358" s="48"/>
      <c r="CK358" s="48"/>
      <c r="CL358" s="48"/>
      <c r="CM358" s="48"/>
      <c r="CN358" s="48"/>
      <c r="CO358" s="48"/>
      <c r="CP358" s="48"/>
      <c r="CQ358" s="48"/>
      <c r="CR358" s="48"/>
      <c r="CS358" s="48"/>
      <c r="CT358" s="48"/>
      <c r="CU358" s="48"/>
      <c r="CV358" s="48"/>
      <c r="CW358" s="48"/>
      <c r="CX358" s="48"/>
      <c r="CY358" s="48"/>
      <c r="CZ358" s="48"/>
      <c r="DA358" s="48"/>
      <c r="DB358" s="48"/>
      <c r="DC358" s="48"/>
      <c r="DD358" s="48"/>
      <c r="DE358" s="48"/>
      <c r="DF358" s="48"/>
      <c r="DG358" s="48"/>
      <c r="DH358" s="48"/>
      <c r="DI358" s="48"/>
      <c r="DJ358" s="48"/>
      <c r="DK358" s="48"/>
      <c r="DL358" s="48"/>
      <c r="DM358" s="48"/>
      <c r="DN358" s="48"/>
      <c r="DO358" s="48"/>
      <c r="DP358" s="48"/>
      <c r="DQ358" s="48"/>
      <c r="DR358" s="48"/>
      <c r="DS358" s="48"/>
      <c r="DT358" s="48"/>
      <c r="DU358" s="48"/>
      <c r="DV358" s="48"/>
      <c r="DW358" s="48"/>
      <c r="DX358" s="48"/>
      <c r="DY358" s="48"/>
      <c r="DZ358" s="48"/>
      <c r="EA358" s="48"/>
      <c r="EB358" s="48"/>
      <c r="EC358" s="48"/>
      <c r="ED358" s="48"/>
      <c r="EE358" s="48"/>
      <c r="EF358" s="48"/>
      <c r="EG358" s="48"/>
      <c r="EH358" s="48"/>
      <c r="EI358" s="48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</row>
    <row r="359" spans="9:208"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 s="48"/>
      <c r="DC359" s="48"/>
      <c r="DD359" s="48"/>
      <c r="DE359" s="48"/>
      <c r="DF359" s="48"/>
      <c r="DG359" s="48"/>
      <c r="DH359" s="48"/>
      <c r="DI359" s="48"/>
      <c r="DJ359" s="48"/>
      <c r="DK359" s="48"/>
      <c r="DL359" s="48"/>
      <c r="DM359" s="48"/>
      <c r="DN359" s="48"/>
      <c r="DO359" s="48"/>
      <c r="DP359" s="48"/>
      <c r="DQ359" s="48"/>
      <c r="DR359" s="48"/>
      <c r="DS359" s="48"/>
      <c r="DT359" s="48"/>
      <c r="DU359" s="48"/>
      <c r="DV359" s="48"/>
      <c r="DW359" s="48"/>
      <c r="DX359" s="48"/>
      <c r="DY359" s="48"/>
      <c r="DZ359" s="48"/>
      <c r="EA359" s="48"/>
      <c r="EB359" s="48"/>
      <c r="EC359" s="48"/>
      <c r="ED359" s="48"/>
      <c r="EE359" s="48"/>
      <c r="EF359" s="48"/>
      <c r="EG359" s="48"/>
      <c r="EH359" s="48"/>
      <c r="EI359" s="48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</row>
    <row r="360" spans="9:208"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</row>
    <row r="361" spans="9:208"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</row>
    <row r="362" spans="9:208"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</row>
    <row r="363" spans="9:208"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</row>
    <row r="364" spans="9:208"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</row>
    <row r="365" spans="9:208"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</row>
    <row r="366" spans="9:208"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</row>
    <row r="367" spans="9:208"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</row>
    <row r="368" spans="9:208"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</row>
    <row r="369" spans="9:208"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  <c r="DB369" s="48"/>
      <c r="DC369" s="48"/>
      <c r="DD369" s="48"/>
      <c r="DE369" s="48"/>
      <c r="DF369" s="48"/>
      <c r="DG369" s="48"/>
      <c r="DH369" s="48"/>
      <c r="DI369" s="48"/>
      <c r="DJ369" s="48"/>
      <c r="DK369" s="48"/>
      <c r="DL369" s="48"/>
      <c r="DM369" s="48"/>
      <c r="DN369" s="48"/>
      <c r="DO369" s="48"/>
      <c r="DP369" s="48"/>
      <c r="DQ369" s="48"/>
      <c r="DR369" s="48"/>
      <c r="DS369" s="48"/>
      <c r="DT369" s="48"/>
      <c r="DU369" s="48"/>
      <c r="DV369" s="48"/>
      <c r="DW369" s="48"/>
      <c r="DX369" s="48"/>
      <c r="DY369" s="48"/>
      <c r="DZ369" s="48"/>
      <c r="EA369" s="48"/>
      <c r="EB369" s="48"/>
      <c r="EC369" s="48"/>
      <c r="ED369" s="48"/>
      <c r="EE369" s="48"/>
      <c r="EF369" s="48"/>
      <c r="EG369" s="48"/>
      <c r="EH369" s="48"/>
      <c r="EI369" s="48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</row>
    <row r="370" spans="9:208"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48"/>
      <c r="DV370" s="48"/>
      <c r="DW370" s="48"/>
      <c r="DX370" s="48"/>
      <c r="DY370" s="48"/>
      <c r="DZ370" s="48"/>
      <c r="EA370" s="48"/>
      <c r="EB370" s="48"/>
      <c r="EC370" s="48"/>
      <c r="ED370" s="48"/>
      <c r="EE370" s="48"/>
      <c r="EF370" s="48"/>
      <c r="EG370" s="48"/>
      <c r="EH370" s="48"/>
      <c r="EI370" s="48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</row>
    <row r="371" spans="9:208"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48"/>
      <c r="DV371" s="48"/>
      <c r="DW371" s="48"/>
      <c r="DX371" s="48"/>
      <c r="DY371" s="48"/>
      <c r="DZ371" s="48"/>
      <c r="EA371" s="48"/>
      <c r="EB371" s="48"/>
      <c r="EC371" s="48"/>
      <c r="ED371" s="48"/>
      <c r="EE371" s="48"/>
      <c r="EF371" s="48"/>
      <c r="EG371" s="48"/>
      <c r="EH371" s="48"/>
      <c r="EI371" s="48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</row>
    <row r="372" spans="9:208"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48"/>
      <c r="CW372" s="48"/>
      <c r="CX372" s="48"/>
      <c r="CY372" s="48"/>
      <c r="CZ372" s="48"/>
      <c r="DA372" s="48"/>
      <c r="DB372" s="48"/>
      <c r="DC372" s="48"/>
      <c r="DD372" s="48"/>
      <c r="DE372" s="48"/>
      <c r="DF372" s="48"/>
      <c r="DG372" s="48"/>
      <c r="DH372" s="48"/>
      <c r="DI372" s="48"/>
      <c r="DJ372" s="48"/>
      <c r="DK372" s="48"/>
      <c r="DL372" s="48"/>
      <c r="DM372" s="48"/>
      <c r="DN372" s="48"/>
      <c r="DO372" s="48"/>
      <c r="DP372" s="48"/>
      <c r="DQ372" s="48"/>
      <c r="DR372" s="48"/>
      <c r="DS372" s="48"/>
      <c r="DT372" s="48"/>
      <c r="DU372" s="48"/>
      <c r="DV372" s="48"/>
      <c r="DW372" s="48"/>
      <c r="DX372" s="48"/>
      <c r="DY372" s="48"/>
      <c r="DZ372" s="48"/>
      <c r="EA372" s="48"/>
      <c r="EB372" s="48"/>
      <c r="EC372" s="48"/>
      <c r="ED372" s="48"/>
      <c r="EE372" s="48"/>
      <c r="EF372" s="48"/>
      <c r="EG372" s="48"/>
      <c r="EH372" s="48"/>
      <c r="EI372" s="48"/>
      <c r="EJ372" s="48"/>
      <c r="EK372" s="48"/>
      <c r="EL372" s="48"/>
      <c r="EM372" s="48"/>
      <c r="EN372" s="48"/>
      <c r="EO372" s="48"/>
      <c r="EP372" s="48"/>
      <c r="EQ372" s="48"/>
      <c r="ER372" s="48"/>
      <c r="ES372" s="48"/>
      <c r="ET372" s="48"/>
      <c r="EU372" s="48"/>
      <c r="EV372" s="48"/>
      <c r="EW372" s="48"/>
      <c r="EX372" s="48"/>
      <c r="EY372" s="48"/>
      <c r="EZ372" s="48"/>
      <c r="FA372" s="48"/>
      <c r="FB372" s="48"/>
      <c r="FC372" s="48"/>
      <c r="FD372" s="48"/>
      <c r="FE372" s="48"/>
      <c r="FF372" s="48"/>
      <c r="FG372" s="48"/>
      <c r="FH372" s="48"/>
      <c r="FI372" s="48"/>
      <c r="FJ372" s="48"/>
      <c r="FK372" s="48"/>
      <c r="FL372" s="48"/>
      <c r="FM372" s="48"/>
      <c r="FN372" s="48"/>
      <c r="FO372" s="48"/>
      <c r="FP372" s="48"/>
      <c r="FQ372" s="48"/>
      <c r="FR372" s="48"/>
      <c r="FS372" s="48"/>
      <c r="FT372" s="48"/>
      <c r="FU372" s="48"/>
      <c r="FV372" s="48"/>
      <c r="FW372" s="48"/>
      <c r="FX372" s="48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</row>
    <row r="373" spans="9:208"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 s="48"/>
      <c r="DC373" s="48"/>
      <c r="DD373" s="48"/>
      <c r="DE373" s="48"/>
      <c r="DF373" s="48"/>
      <c r="DG373" s="48"/>
      <c r="DH373" s="48"/>
      <c r="DI373" s="48"/>
      <c r="DJ373" s="48"/>
      <c r="DK373" s="48"/>
      <c r="DL373" s="48"/>
      <c r="DM373" s="48"/>
      <c r="DN373" s="48"/>
      <c r="DO373" s="48"/>
      <c r="DP373" s="48"/>
      <c r="DQ373" s="48"/>
      <c r="DR373" s="48"/>
      <c r="DS373" s="48"/>
      <c r="DT373" s="48"/>
      <c r="DU373" s="48"/>
      <c r="DV373" s="48"/>
      <c r="DW373" s="48"/>
      <c r="DX373" s="48"/>
      <c r="DY373" s="48"/>
      <c r="DZ373" s="48"/>
      <c r="EA373" s="48"/>
      <c r="EB373" s="48"/>
      <c r="EC373" s="48"/>
      <c r="ED373" s="48"/>
      <c r="EE373" s="48"/>
      <c r="EF373" s="48"/>
      <c r="EG373" s="48"/>
      <c r="EH373" s="48"/>
      <c r="EI373" s="48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</row>
    <row r="374" spans="9:208"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 s="48"/>
      <c r="DC374" s="48"/>
      <c r="DD374" s="48"/>
      <c r="DE374" s="48"/>
      <c r="DF374" s="48"/>
      <c r="DG374" s="48"/>
      <c r="DH374" s="48"/>
      <c r="DI374" s="48"/>
      <c r="DJ374" s="48"/>
      <c r="DK374" s="48"/>
      <c r="DL374" s="48"/>
      <c r="DM374" s="48"/>
      <c r="DN374" s="48"/>
      <c r="DO374" s="48"/>
      <c r="DP374" s="48"/>
      <c r="DQ374" s="48"/>
      <c r="DR374" s="48"/>
      <c r="DS374" s="48"/>
      <c r="DT374" s="48"/>
      <c r="DU374" s="48"/>
      <c r="DV374" s="48"/>
      <c r="DW374" s="48"/>
      <c r="DX374" s="48"/>
      <c r="DY374" s="48"/>
      <c r="DZ374" s="48"/>
      <c r="EA374" s="48"/>
      <c r="EB374" s="48"/>
      <c r="EC374" s="48"/>
      <c r="ED374" s="48"/>
      <c r="EE374" s="48"/>
      <c r="EF374" s="48"/>
      <c r="EG374" s="48"/>
      <c r="EH374" s="48"/>
      <c r="EI374" s="48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</row>
    <row r="375" spans="9:208"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</row>
    <row r="376" spans="9:208"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</row>
    <row r="377" spans="9:208"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  <c r="DM377" s="48"/>
      <c r="DN377" s="48"/>
      <c r="DO377" s="48"/>
      <c r="DP377" s="48"/>
      <c r="DQ377" s="48"/>
      <c r="DR377" s="48"/>
      <c r="DS377" s="48"/>
      <c r="DT377" s="48"/>
      <c r="DU377" s="48"/>
      <c r="DV377" s="48"/>
      <c r="DW377" s="48"/>
      <c r="DX377" s="48"/>
      <c r="DY377" s="48"/>
      <c r="DZ377" s="48"/>
      <c r="EA377" s="48"/>
      <c r="EB377" s="48"/>
      <c r="EC377" s="48"/>
      <c r="ED377" s="48"/>
      <c r="EE377" s="48"/>
      <c r="EF377" s="48"/>
      <c r="EG377" s="48"/>
      <c r="EH377" s="48"/>
      <c r="EI377" s="48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</row>
    <row r="378" spans="9:208"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  <c r="DK378" s="48"/>
      <c r="DL378" s="48"/>
      <c r="DM378" s="48"/>
      <c r="DN378" s="48"/>
      <c r="DO378" s="48"/>
      <c r="DP378" s="48"/>
      <c r="DQ378" s="48"/>
      <c r="DR378" s="48"/>
      <c r="DS378" s="48"/>
      <c r="DT378" s="48"/>
      <c r="DU378" s="48"/>
      <c r="DV378" s="48"/>
      <c r="DW378" s="48"/>
      <c r="DX378" s="48"/>
      <c r="DY378" s="48"/>
      <c r="DZ378" s="48"/>
      <c r="EA378" s="48"/>
      <c r="EB378" s="48"/>
      <c r="EC378" s="48"/>
      <c r="ED378" s="48"/>
      <c r="EE378" s="48"/>
      <c r="EF378" s="48"/>
      <c r="EG378" s="48"/>
      <c r="EH378" s="48"/>
      <c r="EI378" s="48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</row>
    <row r="379" spans="9:208"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</row>
    <row r="380" spans="9:208"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</row>
    <row r="381" spans="9:208"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</row>
    <row r="382" spans="9:208"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</row>
    <row r="383" spans="9:208"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  <c r="CP383" s="48"/>
      <c r="CQ383" s="48"/>
      <c r="CR383" s="48"/>
      <c r="CS383" s="48"/>
      <c r="CT383" s="48"/>
      <c r="CU383" s="48"/>
      <c r="CV383" s="48"/>
      <c r="CW383" s="48"/>
      <c r="CX383" s="48"/>
      <c r="CY383" s="48"/>
      <c r="CZ383" s="48"/>
      <c r="DA383" s="48"/>
      <c r="DB383" s="48"/>
      <c r="DC383" s="48"/>
      <c r="DD383" s="48"/>
      <c r="DE383" s="48"/>
      <c r="DF383" s="48"/>
      <c r="DG383" s="48"/>
      <c r="DH383" s="48"/>
      <c r="DI383" s="48"/>
      <c r="DJ383" s="48"/>
      <c r="DK383" s="48"/>
      <c r="DL383" s="48"/>
      <c r="DM383" s="48"/>
      <c r="DN383" s="48"/>
      <c r="DO383" s="48"/>
      <c r="DP383" s="48"/>
      <c r="DQ383" s="48"/>
      <c r="DR383" s="48"/>
      <c r="DS383" s="48"/>
      <c r="DT383" s="48"/>
      <c r="DU383" s="48"/>
      <c r="DV383" s="48"/>
      <c r="DW383" s="48"/>
      <c r="DX383" s="48"/>
      <c r="DY383" s="48"/>
      <c r="DZ383" s="48"/>
      <c r="EA383" s="48"/>
      <c r="EB383" s="48"/>
      <c r="EC383" s="48"/>
      <c r="ED383" s="48"/>
      <c r="EE383" s="48"/>
      <c r="EF383" s="48"/>
      <c r="EG383" s="48"/>
      <c r="EH383" s="48"/>
      <c r="EI383" s="48"/>
      <c r="EJ383" s="48"/>
      <c r="EK383" s="48"/>
      <c r="EL383" s="48"/>
      <c r="EM383" s="48"/>
      <c r="EN383" s="48"/>
      <c r="EO383" s="48"/>
      <c r="EP383" s="48"/>
      <c r="EQ383" s="48"/>
      <c r="ER383" s="48"/>
      <c r="ES383" s="48"/>
      <c r="ET383" s="48"/>
      <c r="EU383" s="48"/>
      <c r="EV383" s="48"/>
      <c r="EW383" s="48"/>
      <c r="EX383" s="48"/>
      <c r="EY383" s="48"/>
      <c r="EZ383" s="48"/>
      <c r="FA383" s="48"/>
      <c r="FB383" s="48"/>
      <c r="FC383" s="48"/>
      <c r="FD383" s="48"/>
      <c r="FE383" s="48"/>
      <c r="FF383" s="48"/>
      <c r="FG383" s="48"/>
      <c r="FH383" s="48"/>
      <c r="FI383" s="48"/>
      <c r="FJ383" s="48"/>
      <c r="FK383" s="48"/>
      <c r="FL383" s="48"/>
      <c r="FM383" s="48"/>
      <c r="FN383" s="48"/>
      <c r="FO383" s="48"/>
      <c r="FP383" s="48"/>
      <c r="FQ383" s="48"/>
      <c r="FR383" s="48"/>
      <c r="FS383" s="48"/>
      <c r="FT383" s="48"/>
      <c r="FU383" s="48"/>
      <c r="FV383" s="48"/>
      <c r="FW383" s="48"/>
      <c r="FX383" s="48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</row>
    <row r="384" spans="9:208"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  <c r="CG384" s="48"/>
      <c r="CH384" s="48"/>
      <c r="CI384" s="48"/>
      <c r="CJ384" s="48"/>
      <c r="CK384" s="48"/>
      <c r="CL384" s="48"/>
      <c r="CM384" s="48"/>
      <c r="CN384" s="48"/>
      <c r="CO384" s="48"/>
      <c r="CP384" s="48"/>
      <c r="CQ384" s="48"/>
      <c r="CR384" s="48"/>
      <c r="CS384" s="48"/>
      <c r="CT384" s="48"/>
      <c r="CU384" s="48"/>
      <c r="CV384" s="48"/>
      <c r="CW384" s="48"/>
      <c r="CX384" s="48"/>
      <c r="CY384" s="48"/>
      <c r="CZ384" s="48"/>
      <c r="DA384" s="48"/>
      <c r="DB384" s="48"/>
      <c r="DC384" s="48"/>
      <c r="DD384" s="48"/>
      <c r="DE384" s="48"/>
      <c r="DF384" s="48"/>
      <c r="DG384" s="48"/>
      <c r="DH384" s="48"/>
      <c r="DI384" s="48"/>
      <c r="DJ384" s="48"/>
      <c r="DK384" s="48"/>
      <c r="DL384" s="48"/>
      <c r="DM384" s="48"/>
      <c r="DN384" s="48"/>
      <c r="DO384" s="48"/>
      <c r="DP384" s="48"/>
      <c r="DQ384" s="48"/>
      <c r="DR384" s="48"/>
      <c r="DS384" s="48"/>
      <c r="DT384" s="48"/>
      <c r="DU384" s="48"/>
      <c r="DV384" s="48"/>
      <c r="DW384" s="48"/>
      <c r="DX384" s="48"/>
      <c r="DY384" s="48"/>
      <c r="DZ384" s="48"/>
      <c r="EA384" s="48"/>
      <c r="EB384" s="48"/>
      <c r="EC384" s="48"/>
      <c r="ED384" s="48"/>
      <c r="EE384" s="48"/>
      <c r="EF384" s="48"/>
      <c r="EG384" s="48"/>
      <c r="EH384" s="48"/>
      <c r="EI384" s="48"/>
      <c r="EJ384" s="48"/>
      <c r="EK384" s="48"/>
      <c r="EL384" s="48"/>
      <c r="EM384" s="48"/>
      <c r="EN384" s="48"/>
      <c r="EO384" s="48"/>
      <c r="EP384" s="48"/>
      <c r="EQ384" s="48"/>
      <c r="ER384" s="48"/>
      <c r="ES384" s="48"/>
      <c r="ET384" s="48"/>
      <c r="EU384" s="48"/>
      <c r="EV384" s="48"/>
      <c r="EW384" s="48"/>
      <c r="EX384" s="48"/>
      <c r="EY384" s="48"/>
      <c r="EZ384" s="48"/>
      <c r="FA384" s="48"/>
      <c r="FB384" s="48"/>
      <c r="FC384" s="48"/>
      <c r="FD384" s="48"/>
      <c r="FE384" s="48"/>
      <c r="FF384" s="48"/>
      <c r="FG384" s="48"/>
      <c r="FH384" s="48"/>
      <c r="FI384" s="48"/>
      <c r="FJ384" s="48"/>
      <c r="FK384" s="48"/>
      <c r="FL384" s="48"/>
      <c r="FM384" s="48"/>
      <c r="FN384" s="48"/>
      <c r="FO384" s="48"/>
      <c r="FP384" s="48"/>
      <c r="FQ384" s="48"/>
      <c r="FR384" s="48"/>
      <c r="FS384" s="48"/>
      <c r="FT384" s="48"/>
      <c r="FU384" s="48"/>
      <c r="FV384" s="48"/>
      <c r="FW384" s="48"/>
      <c r="FX384" s="48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</row>
    <row r="385" spans="9:208"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</row>
    <row r="386" spans="9:208"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</row>
    <row r="387" spans="9:208"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  <c r="EO387" s="48"/>
      <c r="EP387" s="48"/>
      <c r="EQ387" s="48"/>
      <c r="ER387" s="48"/>
      <c r="ES387" s="48"/>
      <c r="ET387" s="48"/>
      <c r="EU387" s="48"/>
      <c r="EV387" s="48"/>
      <c r="EW387" s="48"/>
      <c r="EX387" s="48"/>
      <c r="EY387" s="48"/>
      <c r="EZ387" s="48"/>
      <c r="FA387" s="48"/>
      <c r="FB387" s="48"/>
      <c r="FC387" s="48"/>
      <c r="FD387" s="48"/>
      <c r="FE387" s="48"/>
      <c r="FF387" s="48"/>
      <c r="FG387" s="48"/>
      <c r="FH387" s="48"/>
      <c r="FI387" s="48"/>
      <c r="FJ387" s="48"/>
      <c r="FK387" s="48"/>
      <c r="FL387" s="48"/>
      <c r="FM387" s="48"/>
      <c r="FN387" s="48"/>
      <c r="FO387" s="48"/>
      <c r="FP387" s="48"/>
      <c r="FQ387" s="48"/>
      <c r="FR387" s="48"/>
      <c r="FS387" s="48"/>
      <c r="FT387" s="48"/>
      <c r="FU387" s="48"/>
      <c r="FV387" s="48"/>
      <c r="FW387" s="48"/>
      <c r="FX387" s="48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</row>
    <row r="388" spans="9:208"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/>
      <c r="DF388" s="48"/>
      <c r="DG388" s="48"/>
      <c r="DH388" s="48"/>
      <c r="DI388" s="48"/>
      <c r="DJ388" s="48"/>
      <c r="DK388" s="48"/>
      <c r="DL388" s="48"/>
      <c r="DM388" s="48"/>
      <c r="DN388" s="48"/>
      <c r="DO388" s="48"/>
      <c r="DP388" s="48"/>
      <c r="DQ388" s="48"/>
      <c r="DR388" s="48"/>
      <c r="DS388" s="48"/>
      <c r="DT388" s="48"/>
      <c r="DU388" s="48"/>
      <c r="DV388" s="48"/>
      <c r="DW388" s="48"/>
      <c r="DX388" s="48"/>
      <c r="DY388" s="48"/>
      <c r="DZ388" s="48"/>
      <c r="EA388" s="48"/>
      <c r="EB388" s="48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</row>
    <row r="389" spans="9:208"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  <c r="DB389" s="48"/>
      <c r="DC389" s="48"/>
      <c r="DD389" s="48"/>
      <c r="DE389" s="48"/>
      <c r="DF389" s="48"/>
      <c r="DG389" s="48"/>
      <c r="DH389" s="48"/>
      <c r="DI389" s="48"/>
      <c r="DJ389" s="48"/>
      <c r="DK389" s="48"/>
      <c r="DL389" s="48"/>
      <c r="DM389" s="48"/>
      <c r="DN389" s="48"/>
      <c r="DO389" s="48"/>
      <c r="DP389" s="48"/>
      <c r="DQ389" s="48"/>
      <c r="DR389" s="48"/>
      <c r="DS389" s="48"/>
      <c r="DT389" s="48"/>
      <c r="DU389" s="48"/>
      <c r="DV389" s="48"/>
      <c r="DW389" s="48"/>
      <c r="DX389" s="48"/>
      <c r="DY389" s="48"/>
      <c r="DZ389" s="48"/>
      <c r="EA389" s="48"/>
      <c r="EB389" s="48"/>
      <c r="EC389" s="48"/>
      <c r="ED389" s="48"/>
      <c r="EE389" s="48"/>
      <c r="EF389" s="48"/>
      <c r="EG389" s="48"/>
      <c r="EH389" s="48"/>
      <c r="EI389" s="48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</row>
    <row r="390" spans="9:208"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 s="48"/>
      <c r="DC390" s="48"/>
      <c r="DD390" s="48"/>
      <c r="DE390" s="48"/>
      <c r="DF390" s="48"/>
      <c r="DG390" s="48"/>
      <c r="DH390" s="48"/>
      <c r="DI390" s="48"/>
      <c r="DJ390" s="48"/>
      <c r="DK390" s="48"/>
      <c r="DL390" s="48"/>
      <c r="DM390" s="48"/>
      <c r="DN390" s="48"/>
      <c r="DO390" s="48"/>
      <c r="DP390" s="48"/>
      <c r="DQ390" s="48"/>
      <c r="DR390" s="48"/>
      <c r="DS390" s="48"/>
      <c r="DT390" s="48"/>
      <c r="DU390" s="48"/>
      <c r="DV390" s="48"/>
      <c r="DW390" s="48"/>
      <c r="DX390" s="48"/>
      <c r="DY390" s="48"/>
      <c r="DZ390" s="48"/>
      <c r="EA390" s="48"/>
      <c r="EB390" s="48"/>
      <c r="EC390" s="48"/>
      <c r="ED390" s="48"/>
      <c r="EE390" s="48"/>
      <c r="EF390" s="48"/>
      <c r="EG390" s="48"/>
      <c r="EH390" s="48"/>
      <c r="EI390" s="48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</row>
    <row r="391" spans="9:208"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  <c r="CP391" s="48"/>
      <c r="CQ391" s="48"/>
      <c r="CR391" s="48"/>
      <c r="CS391" s="48"/>
      <c r="CT391" s="48"/>
      <c r="CU391" s="48"/>
      <c r="CV391" s="48"/>
      <c r="CW391" s="48"/>
      <c r="CX391" s="48"/>
      <c r="CY391" s="48"/>
      <c r="CZ391" s="48"/>
      <c r="DA391" s="48"/>
      <c r="DB391" s="48"/>
      <c r="DC391" s="48"/>
      <c r="DD391" s="48"/>
      <c r="DE391" s="48"/>
      <c r="DF391" s="48"/>
      <c r="DG391" s="48"/>
      <c r="DH391" s="48"/>
      <c r="DI391" s="48"/>
      <c r="DJ391" s="48"/>
      <c r="DK391" s="48"/>
      <c r="DL391" s="48"/>
      <c r="DM391" s="48"/>
      <c r="DN391" s="48"/>
      <c r="DO391" s="48"/>
      <c r="DP391" s="48"/>
      <c r="DQ391" s="48"/>
      <c r="DR391" s="48"/>
      <c r="DS391" s="48"/>
      <c r="DT391" s="48"/>
      <c r="DU391" s="48"/>
      <c r="DV391" s="48"/>
      <c r="DW391" s="48"/>
      <c r="DX391" s="48"/>
      <c r="DY391" s="48"/>
      <c r="DZ391" s="48"/>
      <c r="EA391" s="48"/>
      <c r="EB391" s="48"/>
      <c r="EC391" s="48"/>
      <c r="ED391" s="48"/>
      <c r="EE391" s="48"/>
      <c r="EF391" s="48"/>
      <c r="EG391" s="48"/>
      <c r="EH391" s="48"/>
      <c r="EI391" s="48"/>
      <c r="EJ391" s="48"/>
      <c r="EK391" s="48"/>
      <c r="EL391" s="48"/>
      <c r="EM391" s="48"/>
      <c r="EN391" s="48"/>
      <c r="EO391" s="48"/>
      <c r="EP391" s="48"/>
      <c r="EQ391" s="48"/>
      <c r="ER391" s="48"/>
      <c r="ES391" s="48"/>
      <c r="ET391" s="48"/>
      <c r="EU391" s="48"/>
      <c r="EV391" s="48"/>
      <c r="EW391" s="48"/>
      <c r="EX391" s="48"/>
      <c r="EY391" s="48"/>
      <c r="EZ391" s="48"/>
      <c r="FA391" s="48"/>
      <c r="FB391" s="48"/>
      <c r="FC391" s="48"/>
      <c r="FD391" s="48"/>
      <c r="FE391" s="48"/>
      <c r="FF391" s="48"/>
      <c r="FG391" s="48"/>
      <c r="FH391" s="48"/>
      <c r="FI391" s="48"/>
      <c r="FJ391" s="48"/>
      <c r="FK391" s="48"/>
      <c r="FL391" s="48"/>
      <c r="FM391" s="48"/>
      <c r="FN391" s="48"/>
      <c r="FO391" s="48"/>
      <c r="FP391" s="48"/>
      <c r="FQ391" s="48"/>
      <c r="FR391" s="48"/>
      <c r="FS391" s="48"/>
      <c r="FT391" s="48"/>
      <c r="FU391" s="48"/>
      <c r="FV391" s="48"/>
      <c r="FW391" s="48"/>
      <c r="FX391" s="48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</row>
    <row r="392" spans="9:208"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  <c r="CP392" s="48"/>
      <c r="CQ392" s="48"/>
      <c r="CR392" s="48"/>
      <c r="CS392" s="48"/>
      <c r="CT392" s="48"/>
      <c r="CU392" s="48"/>
      <c r="CV392" s="48"/>
      <c r="CW392" s="48"/>
      <c r="CX392" s="48"/>
      <c r="CY392" s="48"/>
      <c r="CZ392" s="48"/>
      <c r="DA392" s="48"/>
      <c r="DB392" s="48"/>
      <c r="DC392" s="48"/>
      <c r="DD392" s="48"/>
      <c r="DE392" s="48"/>
      <c r="DF392" s="48"/>
      <c r="DG392" s="48"/>
      <c r="DH392" s="48"/>
      <c r="DI392" s="48"/>
      <c r="DJ392" s="48"/>
      <c r="DK392" s="48"/>
      <c r="DL392" s="48"/>
      <c r="DM392" s="48"/>
      <c r="DN392" s="48"/>
      <c r="DO392" s="48"/>
      <c r="DP392" s="48"/>
      <c r="DQ392" s="48"/>
      <c r="DR392" s="48"/>
      <c r="DS392" s="48"/>
      <c r="DT392" s="48"/>
      <c r="DU392" s="48"/>
      <c r="DV392" s="48"/>
      <c r="DW392" s="48"/>
      <c r="DX392" s="48"/>
      <c r="DY392" s="48"/>
      <c r="DZ392" s="48"/>
      <c r="EA392" s="48"/>
      <c r="EB392" s="48"/>
      <c r="EC392" s="48"/>
      <c r="ED392" s="48"/>
      <c r="EE392" s="48"/>
      <c r="EF392" s="48"/>
      <c r="EG392" s="48"/>
      <c r="EH392" s="48"/>
      <c r="EI392" s="48"/>
      <c r="EJ392" s="48"/>
      <c r="EK392" s="48"/>
      <c r="EL392" s="48"/>
      <c r="EM392" s="48"/>
      <c r="EN392" s="48"/>
      <c r="EO392" s="48"/>
      <c r="EP392" s="48"/>
      <c r="EQ392" s="48"/>
      <c r="ER392" s="48"/>
      <c r="ES392" s="48"/>
      <c r="ET392" s="48"/>
      <c r="EU392" s="48"/>
      <c r="EV392" s="48"/>
      <c r="EW392" s="48"/>
      <c r="EX392" s="48"/>
      <c r="EY392" s="48"/>
      <c r="EZ392" s="48"/>
      <c r="FA392" s="48"/>
      <c r="FB392" s="48"/>
      <c r="FC392" s="48"/>
      <c r="FD392" s="48"/>
      <c r="FE392" s="48"/>
      <c r="FF392" s="48"/>
      <c r="FG392" s="48"/>
      <c r="FH392" s="48"/>
      <c r="FI392" s="48"/>
      <c r="FJ392" s="48"/>
      <c r="FK392" s="48"/>
      <c r="FL392" s="48"/>
      <c r="FM392" s="48"/>
      <c r="FN392" s="48"/>
      <c r="FO392" s="48"/>
      <c r="FP392" s="48"/>
      <c r="FQ392" s="48"/>
      <c r="FR392" s="48"/>
      <c r="FS392" s="48"/>
      <c r="FT392" s="48"/>
      <c r="FU392" s="48"/>
      <c r="FV392" s="48"/>
      <c r="FW392" s="48"/>
      <c r="FX392" s="48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</row>
    <row r="393" spans="9:208"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  <c r="CP393" s="48"/>
      <c r="CQ393" s="48"/>
      <c r="CR393" s="48"/>
      <c r="CS393" s="48"/>
      <c r="CT393" s="48"/>
      <c r="CU393" s="48"/>
      <c r="CV393" s="48"/>
      <c r="CW393" s="48"/>
      <c r="CX393" s="48"/>
      <c r="CY393" s="48"/>
      <c r="CZ393" s="48"/>
      <c r="DA393" s="48"/>
      <c r="DB393" s="48"/>
      <c r="DC393" s="48"/>
      <c r="DD393" s="48"/>
      <c r="DE393" s="48"/>
      <c r="DF393" s="48"/>
      <c r="DG393" s="48"/>
      <c r="DH393" s="48"/>
      <c r="DI393" s="48"/>
      <c r="DJ393" s="48"/>
      <c r="DK393" s="48"/>
      <c r="DL393" s="48"/>
      <c r="DM393" s="48"/>
      <c r="DN393" s="48"/>
      <c r="DO393" s="48"/>
      <c r="DP393" s="48"/>
      <c r="DQ393" s="48"/>
      <c r="DR393" s="48"/>
      <c r="DS393" s="48"/>
      <c r="DT393" s="48"/>
      <c r="DU393" s="48"/>
      <c r="DV393" s="48"/>
      <c r="DW393" s="48"/>
      <c r="DX393" s="48"/>
      <c r="DY393" s="48"/>
      <c r="DZ393" s="48"/>
      <c r="EA393" s="48"/>
      <c r="EB393" s="48"/>
      <c r="EC393" s="48"/>
      <c r="ED393" s="48"/>
      <c r="EE393" s="48"/>
      <c r="EF393" s="48"/>
      <c r="EG393" s="48"/>
      <c r="EH393" s="48"/>
      <c r="EI393" s="48"/>
      <c r="EJ393" s="48"/>
      <c r="EK393" s="48"/>
      <c r="EL393" s="48"/>
      <c r="EM393" s="48"/>
      <c r="EN393" s="48"/>
      <c r="EO393" s="48"/>
      <c r="EP393" s="48"/>
      <c r="EQ393" s="48"/>
      <c r="ER393" s="48"/>
      <c r="ES393" s="48"/>
      <c r="ET393" s="48"/>
      <c r="EU393" s="48"/>
      <c r="EV393" s="48"/>
      <c r="EW393" s="48"/>
      <c r="EX393" s="48"/>
      <c r="EY393" s="48"/>
      <c r="EZ393" s="48"/>
      <c r="FA393" s="48"/>
      <c r="FB393" s="48"/>
      <c r="FC393" s="48"/>
      <c r="FD393" s="48"/>
      <c r="FE393" s="48"/>
      <c r="FF393" s="48"/>
      <c r="FG393" s="48"/>
      <c r="FH393" s="48"/>
      <c r="FI393" s="48"/>
      <c r="FJ393" s="48"/>
      <c r="FK393" s="48"/>
      <c r="FL393" s="48"/>
      <c r="FM393" s="48"/>
      <c r="FN393" s="48"/>
      <c r="FO393" s="48"/>
      <c r="FP393" s="48"/>
      <c r="FQ393" s="48"/>
      <c r="FR393" s="48"/>
      <c r="FS393" s="48"/>
      <c r="FT393" s="48"/>
      <c r="FU393" s="48"/>
      <c r="FV393" s="48"/>
      <c r="FW393" s="48"/>
      <c r="FX393" s="48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</row>
    <row r="394" spans="9:208"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  <c r="CP394" s="48"/>
      <c r="CQ394" s="48"/>
      <c r="CR394" s="48"/>
      <c r="CS394" s="48"/>
      <c r="CT394" s="48"/>
      <c r="CU394" s="48"/>
      <c r="CV394" s="48"/>
      <c r="CW394" s="48"/>
      <c r="CX394" s="48"/>
      <c r="CY394" s="48"/>
      <c r="CZ394" s="48"/>
      <c r="DA394" s="48"/>
      <c r="DB394" s="48"/>
      <c r="DC394" s="48"/>
      <c r="DD394" s="48"/>
      <c r="DE394" s="48"/>
      <c r="DF394" s="48"/>
      <c r="DG394" s="48"/>
      <c r="DH394" s="48"/>
      <c r="DI394" s="48"/>
      <c r="DJ394" s="48"/>
      <c r="DK394" s="48"/>
      <c r="DL394" s="48"/>
      <c r="DM394" s="48"/>
      <c r="DN394" s="48"/>
      <c r="DO394" s="48"/>
      <c r="DP394" s="48"/>
      <c r="DQ394" s="48"/>
      <c r="DR394" s="48"/>
      <c r="DS394" s="48"/>
      <c r="DT394" s="48"/>
      <c r="DU394" s="48"/>
      <c r="DV394" s="48"/>
      <c r="DW394" s="48"/>
      <c r="DX394" s="48"/>
      <c r="DY394" s="48"/>
      <c r="DZ394" s="48"/>
      <c r="EA394" s="48"/>
      <c r="EB394" s="48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8"/>
      <c r="EW394" s="48"/>
      <c r="EX394" s="48"/>
      <c r="EY394" s="48"/>
      <c r="EZ394" s="48"/>
      <c r="FA394" s="48"/>
      <c r="FB394" s="48"/>
      <c r="FC394" s="48"/>
      <c r="FD394" s="48"/>
      <c r="FE394" s="48"/>
      <c r="FF394" s="48"/>
      <c r="FG394" s="48"/>
      <c r="FH394" s="48"/>
      <c r="FI394" s="48"/>
      <c r="FJ394" s="48"/>
      <c r="FK394" s="48"/>
      <c r="FL394" s="48"/>
      <c r="FM394" s="48"/>
      <c r="FN394" s="48"/>
      <c r="FO394" s="48"/>
      <c r="FP394" s="48"/>
      <c r="FQ394" s="48"/>
      <c r="FR394" s="48"/>
      <c r="FS394" s="48"/>
      <c r="FT394" s="48"/>
      <c r="FU394" s="48"/>
      <c r="FV394" s="48"/>
      <c r="FW394" s="48"/>
      <c r="FX394" s="48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</row>
    <row r="395" spans="9:208"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  <c r="EO395" s="48"/>
      <c r="EP395" s="48"/>
      <c r="EQ395" s="48"/>
      <c r="ER395" s="48"/>
      <c r="ES395" s="48"/>
      <c r="ET395" s="48"/>
      <c r="EU395" s="48"/>
      <c r="EV395" s="48"/>
      <c r="EW395" s="48"/>
      <c r="EX395" s="48"/>
      <c r="EY395" s="48"/>
      <c r="EZ395" s="48"/>
      <c r="FA395" s="48"/>
      <c r="FB395" s="48"/>
      <c r="FC395" s="48"/>
      <c r="FD395" s="48"/>
      <c r="FE395" s="48"/>
      <c r="FF395" s="48"/>
      <c r="FG395" s="48"/>
      <c r="FH395" s="48"/>
      <c r="FI395" s="48"/>
      <c r="FJ395" s="48"/>
      <c r="FK395" s="48"/>
      <c r="FL395" s="48"/>
      <c r="FM395" s="48"/>
      <c r="FN395" s="48"/>
      <c r="FO395" s="48"/>
      <c r="FP395" s="48"/>
      <c r="FQ395" s="48"/>
      <c r="FR395" s="48"/>
      <c r="FS395" s="48"/>
      <c r="FT395" s="48"/>
      <c r="FU395" s="48"/>
      <c r="FV395" s="48"/>
      <c r="FW395" s="48"/>
      <c r="FX395" s="48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</row>
    <row r="396" spans="9:208"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  <c r="CP396" s="48"/>
      <c r="CQ396" s="48"/>
      <c r="CR396" s="48"/>
      <c r="CS396" s="48"/>
      <c r="CT396" s="48"/>
      <c r="CU396" s="48"/>
      <c r="CV396" s="48"/>
      <c r="CW396" s="48"/>
      <c r="CX396" s="48"/>
      <c r="CY396" s="48"/>
      <c r="CZ396" s="48"/>
      <c r="DA396" s="48"/>
      <c r="DB396" s="48"/>
      <c r="DC396" s="48"/>
      <c r="DD396" s="48"/>
      <c r="DE396" s="48"/>
      <c r="DF396" s="48"/>
      <c r="DG396" s="48"/>
      <c r="DH396" s="48"/>
      <c r="DI396" s="48"/>
      <c r="DJ396" s="48"/>
      <c r="DK396" s="48"/>
      <c r="DL396" s="48"/>
      <c r="DM396" s="48"/>
      <c r="DN396" s="48"/>
      <c r="DO396" s="48"/>
      <c r="DP396" s="48"/>
      <c r="DQ396" s="48"/>
      <c r="DR396" s="48"/>
      <c r="DS396" s="48"/>
      <c r="DT396" s="48"/>
      <c r="DU396" s="48"/>
      <c r="DV396" s="48"/>
      <c r="DW396" s="48"/>
      <c r="DX396" s="48"/>
      <c r="DY396" s="48"/>
      <c r="DZ396" s="48"/>
      <c r="EA396" s="48"/>
      <c r="EB396" s="48"/>
      <c r="EC396" s="48"/>
      <c r="ED396" s="48"/>
      <c r="EE396" s="48"/>
      <c r="EF396" s="48"/>
      <c r="EG396" s="48"/>
      <c r="EH396" s="48"/>
      <c r="EI396" s="48"/>
      <c r="EJ396" s="48"/>
      <c r="EK396" s="48"/>
      <c r="EL396" s="48"/>
      <c r="EM396" s="48"/>
      <c r="EN396" s="48"/>
      <c r="EO396" s="48"/>
      <c r="EP396" s="48"/>
      <c r="EQ396" s="48"/>
      <c r="ER396" s="48"/>
      <c r="ES396" s="48"/>
      <c r="ET396" s="48"/>
      <c r="EU396" s="48"/>
      <c r="EV396" s="48"/>
      <c r="EW396" s="48"/>
      <c r="EX396" s="48"/>
      <c r="EY396" s="48"/>
      <c r="EZ396" s="48"/>
      <c r="FA396" s="48"/>
      <c r="FB396" s="48"/>
      <c r="FC396" s="48"/>
      <c r="FD396" s="48"/>
      <c r="FE396" s="48"/>
      <c r="FF396" s="48"/>
      <c r="FG396" s="48"/>
      <c r="FH396" s="48"/>
      <c r="FI396" s="48"/>
      <c r="FJ396" s="48"/>
      <c r="FK396" s="48"/>
      <c r="FL396" s="48"/>
      <c r="FM396" s="48"/>
      <c r="FN396" s="48"/>
      <c r="FO396" s="48"/>
      <c r="FP396" s="48"/>
      <c r="FQ396" s="48"/>
      <c r="FR396" s="48"/>
      <c r="FS396" s="48"/>
      <c r="FT396" s="48"/>
      <c r="FU396" s="48"/>
      <c r="FV396" s="48"/>
      <c r="FW396" s="48"/>
      <c r="FX396" s="48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</row>
    <row r="397" spans="9:208"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  <c r="EO397" s="48"/>
      <c r="EP397" s="48"/>
      <c r="EQ397" s="48"/>
      <c r="ER397" s="48"/>
      <c r="ES397" s="48"/>
      <c r="ET397" s="48"/>
      <c r="EU397" s="48"/>
      <c r="EV397" s="48"/>
      <c r="EW397" s="48"/>
      <c r="EX397" s="48"/>
      <c r="EY397" s="48"/>
      <c r="EZ397" s="48"/>
      <c r="FA397" s="48"/>
      <c r="FB397" s="48"/>
      <c r="FC397" s="48"/>
      <c r="FD397" s="48"/>
      <c r="FE397" s="48"/>
      <c r="FF397" s="48"/>
      <c r="FG397" s="48"/>
      <c r="FH397" s="48"/>
      <c r="FI397" s="48"/>
      <c r="FJ397" s="48"/>
      <c r="FK397" s="48"/>
      <c r="FL397" s="48"/>
      <c r="FM397" s="48"/>
      <c r="FN397" s="48"/>
      <c r="FO397" s="48"/>
      <c r="FP397" s="48"/>
      <c r="FQ397" s="48"/>
      <c r="FR397" s="48"/>
      <c r="FS397" s="48"/>
      <c r="FT397" s="48"/>
      <c r="FU397" s="48"/>
      <c r="FV397" s="48"/>
      <c r="FW397" s="48"/>
      <c r="FX397" s="48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</row>
    <row r="398" spans="9:208"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  <c r="CP398" s="48"/>
      <c r="CQ398" s="48"/>
      <c r="CR398" s="48"/>
      <c r="CS398" s="48"/>
      <c r="CT398" s="48"/>
      <c r="CU398" s="48"/>
      <c r="CV398" s="48"/>
      <c r="CW398" s="48"/>
      <c r="CX398" s="48"/>
      <c r="CY398" s="48"/>
      <c r="CZ398" s="48"/>
      <c r="DA398" s="48"/>
      <c r="DB398" s="48"/>
      <c r="DC398" s="48"/>
      <c r="DD398" s="48"/>
      <c r="DE398" s="48"/>
      <c r="DF398" s="48"/>
      <c r="DG398" s="48"/>
      <c r="DH398" s="48"/>
      <c r="DI398" s="48"/>
      <c r="DJ398" s="48"/>
      <c r="DK398" s="48"/>
      <c r="DL398" s="48"/>
      <c r="DM398" s="48"/>
      <c r="DN398" s="48"/>
      <c r="DO398" s="48"/>
      <c r="DP398" s="48"/>
      <c r="DQ398" s="48"/>
      <c r="DR398" s="48"/>
      <c r="DS398" s="48"/>
      <c r="DT398" s="48"/>
      <c r="DU398" s="48"/>
      <c r="DV398" s="48"/>
      <c r="DW398" s="48"/>
      <c r="DX398" s="48"/>
      <c r="DY398" s="48"/>
      <c r="DZ398" s="48"/>
      <c r="EA398" s="48"/>
      <c r="EB398" s="48"/>
      <c r="EC398" s="48"/>
      <c r="ED398" s="48"/>
      <c r="EE398" s="48"/>
      <c r="EF398" s="48"/>
      <c r="EG398" s="48"/>
      <c r="EH398" s="48"/>
      <c r="EI398" s="48"/>
      <c r="EJ398" s="48"/>
      <c r="EK398" s="48"/>
      <c r="EL398" s="48"/>
      <c r="EM398" s="48"/>
      <c r="EN398" s="48"/>
      <c r="EO398" s="48"/>
      <c r="EP398" s="48"/>
      <c r="EQ398" s="48"/>
      <c r="ER398" s="48"/>
      <c r="ES398" s="48"/>
      <c r="ET398" s="48"/>
      <c r="EU398" s="48"/>
      <c r="EV398" s="48"/>
      <c r="EW398" s="48"/>
      <c r="EX398" s="48"/>
      <c r="EY398" s="48"/>
      <c r="EZ398" s="48"/>
      <c r="FA398" s="48"/>
      <c r="FB398" s="48"/>
      <c r="FC398" s="48"/>
      <c r="FD398" s="48"/>
      <c r="FE398" s="48"/>
      <c r="FF398" s="48"/>
      <c r="FG398" s="48"/>
      <c r="FH398" s="48"/>
      <c r="FI398" s="48"/>
      <c r="FJ398" s="48"/>
      <c r="FK398" s="48"/>
      <c r="FL398" s="48"/>
      <c r="FM398" s="48"/>
      <c r="FN398" s="48"/>
      <c r="FO398" s="48"/>
      <c r="FP398" s="48"/>
      <c r="FQ398" s="48"/>
      <c r="FR398" s="48"/>
      <c r="FS398" s="48"/>
      <c r="FT398" s="48"/>
      <c r="FU398" s="48"/>
      <c r="FV398" s="48"/>
      <c r="FW398" s="48"/>
      <c r="FX398" s="48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</row>
    <row r="399" spans="9:208"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  <c r="EO399" s="48"/>
      <c r="EP399" s="48"/>
      <c r="EQ399" s="48"/>
      <c r="ER399" s="48"/>
      <c r="ES399" s="48"/>
      <c r="ET399" s="48"/>
      <c r="EU399" s="48"/>
      <c r="EV399" s="48"/>
      <c r="EW399" s="48"/>
      <c r="EX399" s="48"/>
      <c r="EY399" s="48"/>
      <c r="EZ399" s="48"/>
      <c r="FA399" s="48"/>
      <c r="FB399" s="48"/>
      <c r="FC399" s="48"/>
      <c r="FD399" s="48"/>
      <c r="FE399" s="48"/>
      <c r="FF399" s="48"/>
      <c r="FG399" s="48"/>
      <c r="FH399" s="48"/>
      <c r="FI399" s="48"/>
      <c r="FJ399" s="48"/>
      <c r="FK399" s="48"/>
      <c r="FL399" s="48"/>
      <c r="FM399" s="48"/>
      <c r="FN399" s="48"/>
      <c r="FO399" s="48"/>
      <c r="FP399" s="48"/>
      <c r="FQ399" s="48"/>
      <c r="FR399" s="48"/>
      <c r="FS399" s="48"/>
      <c r="FT399" s="48"/>
      <c r="FU399" s="48"/>
      <c r="FV399" s="48"/>
      <c r="FW399" s="48"/>
      <c r="FX399" s="48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</row>
    <row r="400" spans="9:208"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8"/>
      <c r="EW400" s="48"/>
      <c r="EX400" s="48"/>
      <c r="EY400" s="48"/>
      <c r="EZ400" s="48"/>
      <c r="FA400" s="48"/>
      <c r="FB400" s="48"/>
      <c r="FC400" s="48"/>
      <c r="FD400" s="48"/>
      <c r="FE400" s="48"/>
      <c r="FF400" s="48"/>
      <c r="FG400" s="48"/>
      <c r="FH400" s="48"/>
      <c r="FI400" s="48"/>
      <c r="FJ400" s="48"/>
      <c r="FK400" s="48"/>
      <c r="FL400" s="48"/>
      <c r="FM400" s="48"/>
      <c r="FN400" s="48"/>
      <c r="FO400" s="48"/>
      <c r="FP400" s="48"/>
      <c r="FQ400" s="48"/>
      <c r="FR400" s="48"/>
      <c r="FS400" s="48"/>
      <c r="FT400" s="48"/>
      <c r="FU400" s="48"/>
      <c r="FV400" s="48"/>
      <c r="FW400" s="48"/>
      <c r="FX400" s="48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</row>
    <row r="401" spans="9:208"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  <c r="DB401" s="48"/>
      <c r="DC401" s="48"/>
      <c r="DD401" s="48"/>
      <c r="DE401" s="48"/>
      <c r="DF401" s="48"/>
      <c r="DG401" s="48"/>
      <c r="DH401" s="48"/>
      <c r="DI401" s="48"/>
      <c r="DJ401" s="48"/>
      <c r="DK401" s="48"/>
      <c r="DL401" s="48"/>
      <c r="DM401" s="48"/>
      <c r="DN401" s="48"/>
      <c r="DO401" s="48"/>
      <c r="DP401" s="48"/>
      <c r="DQ401" s="48"/>
      <c r="DR401" s="48"/>
      <c r="DS401" s="48"/>
      <c r="DT401" s="48"/>
      <c r="DU401" s="48"/>
      <c r="DV401" s="48"/>
      <c r="DW401" s="48"/>
      <c r="DX401" s="48"/>
      <c r="DY401" s="48"/>
      <c r="DZ401" s="48"/>
      <c r="EA401" s="48"/>
      <c r="EB401" s="48"/>
      <c r="EC401" s="48"/>
      <c r="ED401" s="48"/>
      <c r="EE401" s="48"/>
      <c r="EF401" s="48"/>
      <c r="EG401" s="48"/>
      <c r="EH401" s="48"/>
      <c r="EI401" s="48"/>
      <c r="EJ401" s="48"/>
      <c r="EK401" s="48"/>
      <c r="EL401" s="48"/>
      <c r="EM401" s="48"/>
      <c r="EN401" s="48"/>
      <c r="EO401" s="48"/>
      <c r="EP401" s="48"/>
      <c r="EQ401" s="48"/>
      <c r="ER401" s="48"/>
      <c r="ES401" s="48"/>
      <c r="ET401" s="48"/>
      <c r="EU401" s="48"/>
      <c r="EV401" s="48"/>
      <c r="EW401" s="48"/>
      <c r="EX401" s="48"/>
      <c r="EY401" s="48"/>
      <c r="EZ401" s="48"/>
      <c r="FA401" s="48"/>
      <c r="FB401" s="48"/>
      <c r="FC401" s="48"/>
      <c r="FD401" s="48"/>
      <c r="FE401" s="48"/>
      <c r="FF401" s="48"/>
      <c r="FG401" s="48"/>
      <c r="FH401" s="48"/>
      <c r="FI401" s="48"/>
      <c r="FJ401" s="48"/>
      <c r="FK401" s="48"/>
      <c r="FL401" s="48"/>
      <c r="FM401" s="48"/>
      <c r="FN401" s="48"/>
      <c r="FO401" s="48"/>
      <c r="FP401" s="48"/>
      <c r="FQ401" s="48"/>
      <c r="FR401" s="48"/>
      <c r="FS401" s="48"/>
      <c r="FT401" s="48"/>
      <c r="FU401" s="48"/>
      <c r="FV401" s="48"/>
      <c r="FW401" s="48"/>
      <c r="FX401" s="48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</row>
    <row r="402" spans="9:208"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  <c r="DB402" s="48"/>
      <c r="DC402" s="48"/>
      <c r="DD402" s="48"/>
      <c r="DE402" s="48"/>
      <c r="DF402" s="48"/>
      <c r="DG402" s="48"/>
      <c r="DH402" s="48"/>
      <c r="DI402" s="48"/>
      <c r="DJ402" s="48"/>
      <c r="DK402" s="48"/>
      <c r="DL402" s="48"/>
      <c r="DM402" s="48"/>
      <c r="DN402" s="48"/>
      <c r="DO402" s="48"/>
      <c r="DP402" s="48"/>
      <c r="DQ402" s="48"/>
      <c r="DR402" s="48"/>
      <c r="DS402" s="48"/>
      <c r="DT402" s="48"/>
      <c r="DU402" s="48"/>
      <c r="DV402" s="48"/>
      <c r="DW402" s="48"/>
      <c r="DX402" s="48"/>
      <c r="DY402" s="48"/>
      <c r="DZ402" s="48"/>
      <c r="EA402" s="48"/>
      <c r="EB402" s="48"/>
      <c r="EC402" s="48"/>
      <c r="ED402" s="48"/>
      <c r="EE402" s="48"/>
      <c r="EF402" s="48"/>
      <c r="EG402" s="48"/>
      <c r="EH402" s="48"/>
      <c r="EI402" s="48"/>
      <c r="EJ402" s="48"/>
      <c r="EK402" s="48"/>
      <c r="EL402" s="48"/>
      <c r="EM402" s="48"/>
      <c r="EN402" s="48"/>
      <c r="EO402" s="48"/>
      <c r="EP402" s="48"/>
      <c r="EQ402" s="48"/>
      <c r="ER402" s="48"/>
      <c r="ES402" s="48"/>
      <c r="ET402" s="48"/>
      <c r="EU402" s="48"/>
      <c r="EV402" s="48"/>
      <c r="EW402" s="48"/>
      <c r="EX402" s="48"/>
      <c r="EY402" s="48"/>
      <c r="EZ402" s="48"/>
      <c r="FA402" s="48"/>
      <c r="FB402" s="48"/>
      <c r="FC402" s="48"/>
      <c r="FD402" s="48"/>
      <c r="FE402" s="48"/>
      <c r="FF402" s="48"/>
      <c r="FG402" s="48"/>
      <c r="FH402" s="48"/>
      <c r="FI402" s="48"/>
      <c r="FJ402" s="48"/>
      <c r="FK402" s="48"/>
      <c r="FL402" s="48"/>
      <c r="FM402" s="48"/>
      <c r="FN402" s="48"/>
      <c r="FO402" s="48"/>
      <c r="FP402" s="48"/>
      <c r="FQ402" s="48"/>
      <c r="FR402" s="48"/>
      <c r="FS402" s="48"/>
      <c r="FT402" s="48"/>
      <c r="FU402" s="48"/>
      <c r="FV402" s="48"/>
      <c r="FW402" s="48"/>
      <c r="FX402" s="48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</row>
    <row r="403" spans="9:208"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  <c r="BR403" s="48"/>
      <c r="BS403" s="48"/>
      <c r="BT403" s="48"/>
      <c r="BU403" s="48"/>
      <c r="BV403" s="48"/>
      <c r="BW403" s="48"/>
      <c r="BX403" s="48"/>
      <c r="BY403" s="48"/>
      <c r="BZ403" s="48"/>
      <c r="CA403" s="48"/>
      <c r="CB403" s="48"/>
      <c r="CC403" s="48"/>
      <c r="CD403" s="48"/>
      <c r="CE403" s="48"/>
      <c r="CF403" s="48"/>
      <c r="CG403" s="48"/>
      <c r="CH403" s="48"/>
      <c r="CI403" s="48"/>
      <c r="CJ403" s="48"/>
      <c r="CK403" s="48"/>
      <c r="CL403" s="48"/>
      <c r="CM403" s="48"/>
      <c r="CN403" s="48"/>
      <c r="CO403" s="48"/>
      <c r="CP403" s="48"/>
      <c r="CQ403" s="48"/>
      <c r="CR403" s="48"/>
      <c r="CS403" s="48"/>
      <c r="CT403" s="48"/>
      <c r="CU403" s="48"/>
      <c r="CV403" s="48"/>
      <c r="CW403" s="48"/>
      <c r="CX403" s="48"/>
      <c r="CY403" s="48"/>
      <c r="CZ403" s="48"/>
      <c r="DA403" s="48"/>
      <c r="DB403" s="48"/>
      <c r="DC403" s="48"/>
      <c r="DD403" s="48"/>
      <c r="DE403" s="48"/>
      <c r="DF403" s="48"/>
      <c r="DG403" s="48"/>
      <c r="DH403" s="48"/>
      <c r="DI403" s="48"/>
      <c r="DJ403" s="48"/>
      <c r="DK403" s="48"/>
      <c r="DL403" s="48"/>
      <c r="DM403" s="48"/>
      <c r="DN403" s="48"/>
      <c r="DO403" s="48"/>
      <c r="DP403" s="48"/>
      <c r="DQ403" s="48"/>
      <c r="DR403" s="48"/>
      <c r="DS403" s="48"/>
      <c r="DT403" s="48"/>
      <c r="DU403" s="48"/>
      <c r="DV403" s="48"/>
      <c r="DW403" s="48"/>
      <c r="DX403" s="48"/>
      <c r="DY403" s="48"/>
      <c r="DZ403" s="48"/>
      <c r="EA403" s="48"/>
      <c r="EB403" s="48"/>
      <c r="EC403" s="48"/>
      <c r="ED403" s="48"/>
      <c r="EE403" s="48"/>
      <c r="EF403" s="48"/>
      <c r="EG403" s="48"/>
      <c r="EH403" s="48"/>
      <c r="EI403" s="48"/>
      <c r="EJ403" s="48"/>
      <c r="EK403" s="48"/>
      <c r="EL403" s="48"/>
      <c r="EM403" s="48"/>
      <c r="EN403" s="48"/>
      <c r="EO403" s="48"/>
      <c r="EP403" s="48"/>
      <c r="EQ403" s="48"/>
      <c r="ER403" s="48"/>
      <c r="ES403" s="48"/>
      <c r="ET403" s="48"/>
      <c r="EU403" s="48"/>
      <c r="EV403" s="48"/>
      <c r="EW403" s="48"/>
      <c r="EX403" s="48"/>
      <c r="EY403" s="48"/>
      <c r="EZ403" s="48"/>
      <c r="FA403" s="48"/>
      <c r="FB403" s="48"/>
      <c r="FC403" s="48"/>
      <c r="FD403" s="48"/>
      <c r="FE403" s="48"/>
      <c r="FF403" s="48"/>
      <c r="FG403" s="48"/>
      <c r="FH403" s="48"/>
      <c r="FI403" s="48"/>
      <c r="FJ403" s="48"/>
      <c r="FK403" s="48"/>
      <c r="FL403" s="48"/>
      <c r="FM403" s="48"/>
      <c r="FN403" s="48"/>
      <c r="FO403" s="48"/>
      <c r="FP403" s="48"/>
      <c r="FQ403" s="48"/>
      <c r="FR403" s="48"/>
      <c r="FS403" s="48"/>
      <c r="FT403" s="48"/>
      <c r="FU403" s="48"/>
      <c r="FV403" s="48"/>
      <c r="FW403" s="48"/>
      <c r="FX403" s="48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</row>
    <row r="404" spans="9:208"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  <c r="CG404" s="48"/>
      <c r="CH404" s="48"/>
      <c r="CI404" s="48"/>
      <c r="CJ404" s="48"/>
      <c r="CK404" s="48"/>
      <c r="CL404" s="48"/>
      <c r="CM404" s="48"/>
      <c r="CN404" s="48"/>
      <c r="CO404" s="48"/>
      <c r="CP404" s="48"/>
      <c r="CQ404" s="48"/>
      <c r="CR404" s="48"/>
      <c r="CS404" s="48"/>
      <c r="CT404" s="48"/>
      <c r="CU404" s="48"/>
      <c r="CV404" s="48"/>
      <c r="CW404" s="48"/>
      <c r="CX404" s="48"/>
      <c r="CY404" s="48"/>
      <c r="CZ404" s="48"/>
      <c r="DA404" s="48"/>
      <c r="DB404" s="48"/>
      <c r="DC404" s="48"/>
      <c r="DD404" s="48"/>
      <c r="DE404" s="48"/>
      <c r="DF404" s="48"/>
      <c r="DG404" s="48"/>
      <c r="DH404" s="48"/>
      <c r="DI404" s="48"/>
      <c r="DJ404" s="48"/>
      <c r="DK404" s="48"/>
      <c r="DL404" s="48"/>
      <c r="DM404" s="48"/>
      <c r="DN404" s="48"/>
      <c r="DO404" s="48"/>
      <c r="DP404" s="48"/>
      <c r="DQ404" s="48"/>
      <c r="DR404" s="48"/>
      <c r="DS404" s="48"/>
      <c r="DT404" s="48"/>
      <c r="DU404" s="48"/>
      <c r="DV404" s="48"/>
      <c r="DW404" s="48"/>
      <c r="DX404" s="48"/>
      <c r="DY404" s="48"/>
      <c r="DZ404" s="48"/>
      <c r="EA404" s="48"/>
      <c r="EB404" s="48"/>
      <c r="EC404" s="48"/>
      <c r="ED404" s="48"/>
      <c r="EE404" s="48"/>
      <c r="EF404" s="48"/>
      <c r="EG404" s="48"/>
      <c r="EH404" s="48"/>
      <c r="EI404" s="48"/>
      <c r="EJ404" s="48"/>
      <c r="EK404" s="48"/>
      <c r="EL404" s="48"/>
      <c r="EM404" s="48"/>
      <c r="EN404" s="48"/>
      <c r="EO404" s="48"/>
      <c r="EP404" s="48"/>
      <c r="EQ404" s="48"/>
      <c r="ER404" s="48"/>
      <c r="ES404" s="48"/>
      <c r="ET404" s="48"/>
      <c r="EU404" s="48"/>
      <c r="EV404" s="48"/>
      <c r="EW404" s="48"/>
      <c r="EX404" s="48"/>
      <c r="EY404" s="48"/>
      <c r="EZ404" s="48"/>
      <c r="FA404" s="48"/>
      <c r="FB404" s="48"/>
      <c r="FC404" s="48"/>
      <c r="FD404" s="48"/>
      <c r="FE404" s="48"/>
      <c r="FF404" s="48"/>
      <c r="FG404" s="48"/>
      <c r="FH404" s="48"/>
      <c r="FI404" s="48"/>
      <c r="FJ404" s="48"/>
      <c r="FK404" s="48"/>
      <c r="FL404" s="48"/>
      <c r="FM404" s="48"/>
      <c r="FN404" s="48"/>
      <c r="FO404" s="48"/>
      <c r="FP404" s="48"/>
      <c r="FQ404" s="48"/>
      <c r="FR404" s="48"/>
      <c r="FS404" s="48"/>
      <c r="FT404" s="48"/>
      <c r="FU404" s="48"/>
      <c r="FV404" s="48"/>
      <c r="FW404" s="48"/>
      <c r="FX404" s="48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</row>
    <row r="405" spans="9:208"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  <c r="CG405" s="48"/>
      <c r="CH405" s="48"/>
      <c r="CI405" s="48"/>
      <c r="CJ405" s="48"/>
      <c r="CK405" s="48"/>
      <c r="CL405" s="48"/>
      <c r="CM405" s="48"/>
      <c r="CN405" s="48"/>
      <c r="CO405" s="48"/>
      <c r="CP405" s="48"/>
      <c r="CQ405" s="48"/>
      <c r="CR405" s="48"/>
      <c r="CS405" s="48"/>
      <c r="CT405" s="48"/>
      <c r="CU405" s="48"/>
      <c r="CV405" s="48"/>
      <c r="CW405" s="48"/>
      <c r="CX405" s="48"/>
      <c r="CY405" s="48"/>
      <c r="CZ405" s="48"/>
      <c r="DA405" s="48"/>
      <c r="DB405" s="48"/>
      <c r="DC405" s="48"/>
      <c r="DD405" s="48"/>
      <c r="DE405" s="48"/>
      <c r="DF405" s="48"/>
      <c r="DG405" s="48"/>
      <c r="DH405" s="48"/>
      <c r="DI405" s="48"/>
      <c r="DJ405" s="48"/>
      <c r="DK405" s="48"/>
      <c r="DL405" s="48"/>
      <c r="DM405" s="48"/>
      <c r="DN405" s="48"/>
      <c r="DO405" s="48"/>
      <c r="DP405" s="48"/>
      <c r="DQ405" s="48"/>
      <c r="DR405" s="48"/>
      <c r="DS405" s="48"/>
      <c r="DT405" s="48"/>
      <c r="DU405" s="48"/>
      <c r="DV405" s="48"/>
      <c r="DW405" s="48"/>
      <c r="DX405" s="48"/>
      <c r="DY405" s="48"/>
      <c r="DZ405" s="48"/>
      <c r="EA405" s="48"/>
      <c r="EB405" s="48"/>
      <c r="EC405" s="48"/>
      <c r="ED405" s="48"/>
      <c r="EE405" s="48"/>
      <c r="EF405" s="48"/>
      <c r="EG405" s="48"/>
      <c r="EH405" s="48"/>
      <c r="EI405" s="48"/>
      <c r="EJ405" s="48"/>
      <c r="EK405" s="48"/>
      <c r="EL405" s="48"/>
      <c r="EM405" s="48"/>
      <c r="EN405" s="48"/>
      <c r="EO405" s="48"/>
      <c r="EP405" s="48"/>
      <c r="EQ405" s="48"/>
      <c r="ER405" s="48"/>
      <c r="ES405" s="48"/>
      <c r="ET405" s="48"/>
      <c r="EU405" s="48"/>
      <c r="EV405" s="48"/>
      <c r="EW405" s="48"/>
      <c r="EX405" s="48"/>
      <c r="EY405" s="48"/>
      <c r="EZ405" s="48"/>
      <c r="FA405" s="48"/>
      <c r="FB405" s="48"/>
      <c r="FC405" s="48"/>
      <c r="FD405" s="48"/>
      <c r="FE405" s="48"/>
      <c r="FF405" s="48"/>
      <c r="FG405" s="48"/>
      <c r="FH405" s="48"/>
      <c r="FI405" s="48"/>
      <c r="FJ405" s="48"/>
      <c r="FK405" s="48"/>
      <c r="FL405" s="48"/>
      <c r="FM405" s="48"/>
      <c r="FN405" s="48"/>
      <c r="FO405" s="48"/>
      <c r="FP405" s="48"/>
      <c r="FQ405" s="48"/>
      <c r="FR405" s="48"/>
      <c r="FS405" s="48"/>
      <c r="FT405" s="48"/>
      <c r="FU405" s="48"/>
      <c r="FV405" s="48"/>
      <c r="FW405" s="48"/>
      <c r="FX405" s="48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</row>
    <row r="406" spans="9:208"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  <c r="CG406" s="48"/>
      <c r="CH406" s="48"/>
      <c r="CI406" s="48"/>
      <c r="CJ406" s="48"/>
      <c r="CK406" s="48"/>
      <c r="CL406" s="48"/>
      <c r="CM406" s="48"/>
      <c r="CN406" s="48"/>
      <c r="CO406" s="48"/>
      <c r="CP406" s="48"/>
      <c r="CQ406" s="48"/>
      <c r="CR406" s="48"/>
      <c r="CS406" s="48"/>
      <c r="CT406" s="48"/>
      <c r="CU406" s="48"/>
      <c r="CV406" s="48"/>
      <c r="CW406" s="48"/>
      <c r="CX406" s="48"/>
      <c r="CY406" s="48"/>
      <c r="CZ406" s="48"/>
      <c r="DA406" s="48"/>
      <c r="DB406" s="48"/>
      <c r="DC406" s="48"/>
      <c r="DD406" s="48"/>
      <c r="DE406" s="48"/>
      <c r="DF406" s="48"/>
      <c r="DG406" s="48"/>
      <c r="DH406" s="48"/>
      <c r="DI406" s="48"/>
      <c r="DJ406" s="48"/>
      <c r="DK406" s="48"/>
      <c r="DL406" s="48"/>
      <c r="DM406" s="48"/>
      <c r="DN406" s="48"/>
      <c r="DO406" s="48"/>
      <c r="DP406" s="48"/>
      <c r="DQ406" s="48"/>
      <c r="DR406" s="48"/>
      <c r="DS406" s="48"/>
      <c r="DT406" s="48"/>
      <c r="DU406" s="48"/>
      <c r="DV406" s="48"/>
      <c r="DW406" s="48"/>
      <c r="DX406" s="48"/>
      <c r="DY406" s="48"/>
      <c r="DZ406" s="48"/>
      <c r="EA406" s="48"/>
      <c r="EB406" s="48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  <c r="EO406" s="48"/>
      <c r="EP406" s="48"/>
      <c r="EQ406" s="48"/>
      <c r="ER406" s="48"/>
      <c r="ES406" s="48"/>
      <c r="ET406" s="48"/>
      <c r="EU406" s="48"/>
      <c r="EV406" s="48"/>
      <c r="EW406" s="48"/>
      <c r="EX406" s="48"/>
      <c r="EY406" s="48"/>
      <c r="EZ406" s="48"/>
      <c r="FA406" s="48"/>
      <c r="FB406" s="48"/>
      <c r="FC406" s="48"/>
      <c r="FD406" s="48"/>
      <c r="FE406" s="48"/>
      <c r="FF406" s="48"/>
      <c r="FG406" s="48"/>
      <c r="FH406" s="48"/>
      <c r="FI406" s="48"/>
      <c r="FJ406" s="48"/>
      <c r="FK406" s="48"/>
      <c r="FL406" s="48"/>
      <c r="FM406" s="48"/>
      <c r="FN406" s="48"/>
      <c r="FO406" s="48"/>
      <c r="FP406" s="48"/>
      <c r="FQ406" s="48"/>
      <c r="FR406" s="48"/>
      <c r="FS406" s="48"/>
      <c r="FT406" s="48"/>
      <c r="FU406" s="48"/>
      <c r="FV406" s="48"/>
      <c r="FW406" s="48"/>
      <c r="FX406" s="48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</row>
    <row r="407" spans="9:208"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  <c r="CG407" s="48"/>
      <c r="CH407" s="48"/>
      <c r="CI407" s="48"/>
      <c r="CJ407" s="48"/>
      <c r="CK407" s="48"/>
      <c r="CL407" s="48"/>
      <c r="CM407" s="48"/>
      <c r="CN407" s="48"/>
      <c r="CO407" s="48"/>
      <c r="CP407" s="48"/>
      <c r="CQ407" s="48"/>
      <c r="CR407" s="48"/>
      <c r="CS407" s="48"/>
      <c r="CT407" s="48"/>
      <c r="CU407" s="48"/>
      <c r="CV407" s="48"/>
      <c r="CW407" s="48"/>
      <c r="CX407" s="48"/>
      <c r="CY407" s="48"/>
      <c r="CZ407" s="48"/>
      <c r="DA407" s="48"/>
      <c r="DB407" s="48"/>
      <c r="DC407" s="48"/>
      <c r="DD407" s="48"/>
      <c r="DE407" s="48"/>
      <c r="DF407" s="48"/>
      <c r="DG407" s="48"/>
      <c r="DH407" s="48"/>
      <c r="DI407" s="48"/>
      <c r="DJ407" s="48"/>
      <c r="DK407" s="48"/>
      <c r="DL407" s="48"/>
      <c r="DM407" s="48"/>
      <c r="DN407" s="48"/>
      <c r="DO407" s="48"/>
      <c r="DP407" s="48"/>
      <c r="DQ407" s="48"/>
      <c r="DR407" s="48"/>
      <c r="DS407" s="48"/>
      <c r="DT407" s="48"/>
      <c r="DU407" s="48"/>
      <c r="DV407" s="48"/>
      <c r="DW407" s="48"/>
      <c r="DX407" s="48"/>
      <c r="DY407" s="48"/>
      <c r="DZ407" s="48"/>
      <c r="EA407" s="48"/>
      <c r="EB407" s="48"/>
      <c r="EC407" s="48"/>
      <c r="ED407" s="48"/>
      <c r="EE407" s="48"/>
      <c r="EF407" s="48"/>
      <c r="EG407" s="48"/>
      <c r="EH407" s="48"/>
      <c r="EI407" s="48"/>
      <c r="EJ407" s="48"/>
      <c r="EK407" s="48"/>
      <c r="EL407" s="48"/>
      <c r="EM407" s="48"/>
      <c r="EN407" s="48"/>
      <c r="EO407" s="48"/>
      <c r="EP407" s="48"/>
      <c r="EQ407" s="48"/>
      <c r="ER407" s="48"/>
      <c r="ES407" s="48"/>
      <c r="ET407" s="48"/>
      <c r="EU407" s="48"/>
      <c r="EV407" s="48"/>
      <c r="EW407" s="48"/>
      <c r="EX407" s="48"/>
      <c r="EY407" s="48"/>
      <c r="EZ407" s="48"/>
      <c r="FA407" s="48"/>
      <c r="FB407" s="48"/>
      <c r="FC407" s="48"/>
      <c r="FD407" s="48"/>
      <c r="FE407" s="48"/>
      <c r="FF407" s="48"/>
      <c r="FG407" s="48"/>
      <c r="FH407" s="48"/>
      <c r="FI407" s="48"/>
      <c r="FJ407" s="48"/>
      <c r="FK407" s="48"/>
      <c r="FL407" s="48"/>
      <c r="FM407" s="48"/>
      <c r="FN407" s="48"/>
      <c r="FO407" s="48"/>
      <c r="FP407" s="48"/>
      <c r="FQ407" s="48"/>
      <c r="FR407" s="48"/>
      <c r="FS407" s="48"/>
      <c r="FT407" s="48"/>
      <c r="FU407" s="48"/>
      <c r="FV407" s="48"/>
      <c r="FW407" s="48"/>
      <c r="FX407" s="48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</row>
    <row r="408" spans="9:208"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  <c r="BJ408" s="48"/>
      <c r="BK408" s="48"/>
      <c r="BL408" s="48"/>
      <c r="BM408" s="48"/>
      <c r="BN408" s="48"/>
      <c r="BO408" s="48"/>
      <c r="BP408" s="48"/>
      <c r="BQ408" s="48"/>
      <c r="BR408" s="48"/>
      <c r="BS408" s="48"/>
      <c r="BT408" s="48"/>
      <c r="BU408" s="48"/>
      <c r="BV408" s="48"/>
      <c r="BW408" s="48"/>
      <c r="BX408" s="48"/>
      <c r="BY408" s="48"/>
      <c r="BZ408" s="48"/>
      <c r="CA408" s="48"/>
      <c r="CB408" s="48"/>
      <c r="CC408" s="48"/>
      <c r="CD408" s="48"/>
      <c r="CE408" s="48"/>
      <c r="CF408" s="48"/>
      <c r="CG408" s="48"/>
      <c r="CH408" s="48"/>
      <c r="CI408" s="48"/>
      <c r="CJ408" s="48"/>
      <c r="CK408" s="48"/>
      <c r="CL408" s="48"/>
      <c r="CM408" s="48"/>
      <c r="CN408" s="48"/>
      <c r="CO408" s="48"/>
      <c r="CP408" s="48"/>
      <c r="CQ408" s="48"/>
      <c r="CR408" s="48"/>
      <c r="CS408" s="48"/>
      <c r="CT408" s="48"/>
      <c r="CU408" s="48"/>
      <c r="CV408" s="48"/>
      <c r="CW408" s="48"/>
      <c r="CX408" s="48"/>
      <c r="CY408" s="48"/>
      <c r="CZ408" s="48"/>
      <c r="DA408" s="48"/>
      <c r="DB408" s="48"/>
      <c r="DC408" s="48"/>
      <c r="DD408" s="48"/>
      <c r="DE408" s="48"/>
      <c r="DF408" s="48"/>
      <c r="DG408" s="48"/>
      <c r="DH408" s="48"/>
      <c r="DI408" s="48"/>
      <c r="DJ408" s="48"/>
      <c r="DK408" s="48"/>
      <c r="DL408" s="48"/>
      <c r="DM408" s="48"/>
      <c r="DN408" s="48"/>
      <c r="DO408" s="48"/>
      <c r="DP408" s="48"/>
      <c r="DQ408" s="48"/>
      <c r="DR408" s="48"/>
      <c r="DS408" s="48"/>
      <c r="DT408" s="48"/>
      <c r="DU408" s="48"/>
      <c r="DV408" s="48"/>
      <c r="DW408" s="48"/>
      <c r="DX408" s="48"/>
      <c r="DY408" s="48"/>
      <c r="DZ408" s="48"/>
      <c r="EA408" s="48"/>
      <c r="EB408" s="48"/>
      <c r="EC408" s="48"/>
      <c r="ED408" s="48"/>
      <c r="EE408" s="48"/>
      <c r="EF408" s="48"/>
      <c r="EG408" s="48"/>
      <c r="EH408" s="48"/>
      <c r="EI408" s="48"/>
      <c r="EJ408" s="48"/>
      <c r="EK408" s="48"/>
      <c r="EL408" s="48"/>
      <c r="EM408" s="48"/>
      <c r="EN408" s="48"/>
      <c r="EO408" s="48"/>
      <c r="EP408" s="48"/>
      <c r="EQ408" s="48"/>
      <c r="ER408" s="48"/>
      <c r="ES408" s="48"/>
      <c r="ET408" s="48"/>
      <c r="EU408" s="48"/>
      <c r="EV408" s="48"/>
      <c r="EW408" s="48"/>
      <c r="EX408" s="48"/>
      <c r="EY408" s="48"/>
      <c r="EZ408" s="48"/>
      <c r="FA408" s="48"/>
      <c r="FB408" s="48"/>
      <c r="FC408" s="48"/>
      <c r="FD408" s="48"/>
      <c r="FE408" s="48"/>
      <c r="FF408" s="48"/>
      <c r="FG408" s="48"/>
      <c r="FH408" s="48"/>
      <c r="FI408" s="48"/>
      <c r="FJ408" s="48"/>
      <c r="FK408" s="48"/>
      <c r="FL408" s="48"/>
      <c r="FM408" s="48"/>
      <c r="FN408" s="48"/>
      <c r="FO408" s="48"/>
      <c r="FP408" s="48"/>
      <c r="FQ408" s="48"/>
      <c r="FR408" s="48"/>
      <c r="FS408" s="48"/>
      <c r="FT408" s="48"/>
      <c r="FU408" s="48"/>
      <c r="FV408" s="48"/>
      <c r="FW408" s="48"/>
      <c r="FX408" s="48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</row>
    <row r="409" spans="9:208"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  <c r="CG409" s="48"/>
      <c r="CH409" s="48"/>
      <c r="CI409" s="48"/>
      <c r="CJ409" s="48"/>
      <c r="CK409" s="48"/>
      <c r="CL409" s="48"/>
      <c r="CM409" s="48"/>
      <c r="CN409" s="48"/>
      <c r="CO409" s="48"/>
      <c r="CP409" s="48"/>
      <c r="CQ409" s="48"/>
      <c r="CR409" s="48"/>
      <c r="CS409" s="48"/>
      <c r="CT409" s="48"/>
      <c r="CU409" s="48"/>
      <c r="CV409" s="48"/>
      <c r="CW409" s="48"/>
      <c r="CX409" s="48"/>
      <c r="CY409" s="48"/>
      <c r="CZ409" s="48"/>
      <c r="DA409" s="48"/>
      <c r="DB409" s="48"/>
      <c r="DC409" s="48"/>
      <c r="DD409" s="48"/>
      <c r="DE409" s="48"/>
      <c r="DF409" s="48"/>
      <c r="DG409" s="48"/>
      <c r="DH409" s="48"/>
      <c r="DI409" s="48"/>
      <c r="DJ409" s="48"/>
      <c r="DK409" s="48"/>
      <c r="DL409" s="48"/>
      <c r="DM409" s="48"/>
      <c r="DN409" s="48"/>
      <c r="DO409" s="48"/>
      <c r="DP409" s="48"/>
      <c r="DQ409" s="48"/>
      <c r="DR409" s="48"/>
      <c r="DS409" s="48"/>
      <c r="DT409" s="48"/>
      <c r="DU409" s="48"/>
      <c r="DV409" s="48"/>
      <c r="DW409" s="48"/>
      <c r="DX409" s="48"/>
      <c r="DY409" s="48"/>
      <c r="DZ409" s="48"/>
      <c r="EA409" s="48"/>
      <c r="EB409" s="48"/>
      <c r="EC409" s="48"/>
      <c r="ED409" s="48"/>
      <c r="EE409" s="48"/>
      <c r="EF409" s="48"/>
      <c r="EG409" s="48"/>
      <c r="EH409" s="48"/>
      <c r="EI409" s="48"/>
      <c r="EJ409" s="48"/>
      <c r="EK409" s="48"/>
      <c r="EL409" s="48"/>
      <c r="EM409" s="48"/>
      <c r="EN409" s="48"/>
      <c r="EO409" s="48"/>
      <c r="EP409" s="48"/>
      <c r="EQ409" s="48"/>
      <c r="ER409" s="48"/>
      <c r="ES409" s="48"/>
      <c r="ET409" s="48"/>
      <c r="EU409" s="48"/>
      <c r="EV409" s="48"/>
      <c r="EW409" s="48"/>
      <c r="EX409" s="48"/>
      <c r="EY409" s="48"/>
      <c r="EZ409" s="48"/>
      <c r="FA409" s="48"/>
      <c r="FB409" s="48"/>
      <c r="FC409" s="48"/>
      <c r="FD409" s="48"/>
      <c r="FE409" s="48"/>
      <c r="FF409" s="48"/>
      <c r="FG409" s="48"/>
      <c r="FH409" s="48"/>
      <c r="FI409" s="48"/>
      <c r="FJ409" s="48"/>
      <c r="FK409" s="48"/>
      <c r="FL409" s="48"/>
      <c r="FM409" s="48"/>
      <c r="FN409" s="48"/>
      <c r="FO409" s="48"/>
      <c r="FP409" s="48"/>
      <c r="FQ409" s="48"/>
      <c r="FR409" s="48"/>
      <c r="FS409" s="48"/>
      <c r="FT409" s="48"/>
      <c r="FU409" s="48"/>
      <c r="FV409" s="48"/>
      <c r="FW409" s="48"/>
      <c r="FX409" s="48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</row>
    <row r="410" spans="9:208"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  <c r="CG410" s="48"/>
      <c r="CH410" s="48"/>
      <c r="CI410" s="48"/>
      <c r="CJ410" s="48"/>
      <c r="CK410" s="48"/>
      <c r="CL410" s="48"/>
      <c r="CM410" s="48"/>
      <c r="CN410" s="48"/>
      <c r="CO410" s="48"/>
      <c r="CP410" s="48"/>
      <c r="CQ410" s="48"/>
      <c r="CR410" s="48"/>
      <c r="CS410" s="48"/>
      <c r="CT410" s="48"/>
      <c r="CU410" s="48"/>
      <c r="CV410" s="48"/>
      <c r="CW410" s="48"/>
      <c r="CX410" s="48"/>
      <c r="CY410" s="48"/>
      <c r="CZ410" s="48"/>
      <c r="DA410" s="48"/>
      <c r="DB410" s="48"/>
      <c r="DC410" s="48"/>
      <c r="DD410" s="48"/>
      <c r="DE410" s="48"/>
      <c r="DF410" s="48"/>
      <c r="DG410" s="48"/>
      <c r="DH410" s="48"/>
      <c r="DI410" s="48"/>
      <c r="DJ410" s="48"/>
      <c r="DK410" s="48"/>
      <c r="DL410" s="48"/>
      <c r="DM410" s="48"/>
      <c r="DN410" s="48"/>
      <c r="DO410" s="48"/>
      <c r="DP410" s="48"/>
      <c r="DQ410" s="48"/>
      <c r="DR410" s="48"/>
      <c r="DS410" s="48"/>
      <c r="DT410" s="48"/>
      <c r="DU410" s="48"/>
      <c r="DV410" s="48"/>
      <c r="DW410" s="48"/>
      <c r="DX410" s="48"/>
      <c r="DY410" s="48"/>
      <c r="DZ410" s="48"/>
      <c r="EA410" s="48"/>
      <c r="EB410" s="48"/>
      <c r="EC410" s="48"/>
      <c r="ED410" s="48"/>
      <c r="EE410" s="48"/>
      <c r="EF410" s="48"/>
      <c r="EG410" s="48"/>
      <c r="EH410" s="48"/>
      <c r="EI410" s="48"/>
      <c r="EJ410" s="48"/>
      <c r="EK410" s="48"/>
      <c r="EL410" s="48"/>
      <c r="EM410" s="48"/>
      <c r="EN410" s="48"/>
      <c r="EO410" s="48"/>
      <c r="EP410" s="48"/>
      <c r="EQ410" s="48"/>
      <c r="ER410" s="48"/>
      <c r="ES410" s="48"/>
      <c r="ET410" s="48"/>
      <c r="EU410" s="48"/>
      <c r="EV410" s="48"/>
      <c r="EW410" s="48"/>
      <c r="EX410" s="48"/>
      <c r="EY410" s="48"/>
      <c r="EZ410" s="48"/>
      <c r="FA410" s="48"/>
      <c r="FB410" s="48"/>
      <c r="FC410" s="48"/>
      <c r="FD410" s="48"/>
      <c r="FE410" s="48"/>
      <c r="FF410" s="48"/>
      <c r="FG410" s="48"/>
      <c r="FH410" s="48"/>
      <c r="FI410" s="48"/>
      <c r="FJ410" s="48"/>
      <c r="FK410" s="48"/>
      <c r="FL410" s="48"/>
      <c r="FM410" s="48"/>
      <c r="FN410" s="48"/>
      <c r="FO410" s="48"/>
      <c r="FP410" s="48"/>
      <c r="FQ410" s="48"/>
      <c r="FR410" s="48"/>
      <c r="FS410" s="48"/>
      <c r="FT410" s="48"/>
      <c r="FU410" s="48"/>
      <c r="FV410" s="48"/>
      <c r="FW410" s="48"/>
      <c r="FX410" s="48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</row>
    <row r="411" spans="9:208"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  <c r="CG411" s="48"/>
      <c r="CH411" s="48"/>
      <c r="CI411" s="48"/>
      <c r="CJ411" s="48"/>
      <c r="CK411" s="48"/>
      <c r="CL411" s="48"/>
      <c r="CM411" s="48"/>
      <c r="CN411" s="48"/>
      <c r="CO411" s="48"/>
      <c r="CP411" s="48"/>
      <c r="CQ411" s="48"/>
      <c r="CR411" s="48"/>
      <c r="CS411" s="48"/>
      <c r="CT411" s="48"/>
      <c r="CU411" s="48"/>
      <c r="CV411" s="48"/>
      <c r="CW411" s="48"/>
      <c r="CX411" s="48"/>
      <c r="CY411" s="48"/>
      <c r="CZ411" s="48"/>
      <c r="DA411" s="48"/>
      <c r="DB411" s="48"/>
      <c r="DC411" s="48"/>
      <c r="DD411" s="48"/>
      <c r="DE411" s="48"/>
      <c r="DF411" s="48"/>
      <c r="DG411" s="48"/>
      <c r="DH411" s="48"/>
      <c r="DI411" s="48"/>
      <c r="DJ411" s="48"/>
      <c r="DK411" s="48"/>
      <c r="DL411" s="48"/>
      <c r="DM411" s="48"/>
      <c r="DN411" s="48"/>
      <c r="DO411" s="48"/>
      <c r="DP411" s="48"/>
      <c r="DQ411" s="48"/>
      <c r="DR411" s="48"/>
      <c r="DS411" s="48"/>
      <c r="DT411" s="48"/>
      <c r="DU411" s="48"/>
      <c r="DV411" s="48"/>
      <c r="DW411" s="48"/>
      <c r="DX411" s="48"/>
      <c r="DY411" s="48"/>
      <c r="DZ411" s="48"/>
      <c r="EA411" s="48"/>
      <c r="EB411" s="48"/>
      <c r="EC411" s="48"/>
      <c r="ED411" s="48"/>
      <c r="EE411" s="48"/>
      <c r="EF411" s="48"/>
      <c r="EG411" s="48"/>
      <c r="EH411" s="48"/>
      <c r="EI411" s="48"/>
      <c r="EJ411" s="48"/>
      <c r="EK411" s="48"/>
      <c r="EL411" s="48"/>
      <c r="EM411" s="48"/>
      <c r="EN411" s="48"/>
      <c r="EO411" s="48"/>
      <c r="EP411" s="48"/>
      <c r="EQ411" s="48"/>
      <c r="ER411" s="48"/>
      <c r="ES411" s="48"/>
      <c r="ET411" s="48"/>
      <c r="EU411" s="48"/>
      <c r="EV411" s="48"/>
      <c r="EW411" s="48"/>
      <c r="EX411" s="48"/>
      <c r="EY411" s="48"/>
      <c r="EZ411" s="48"/>
      <c r="FA411" s="48"/>
      <c r="FB411" s="48"/>
      <c r="FC411" s="48"/>
      <c r="FD411" s="48"/>
      <c r="FE411" s="48"/>
      <c r="FF411" s="48"/>
      <c r="FG411" s="48"/>
      <c r="FH411" s="48"/>
      <c r="FI411" s="48"/>
      <c r="FJ411" s="48"/>
      <c r="FK411" s="48"/>
      <c r="FL411" s="48"/>
      <c r="FM411" s="48"/>
      <c r="FN411" s="48"/>
      <c r="FO411" s="48"/>
      <c r="FP411" s="48"/>
      <c r="FQ411" s="48"/>
      <c r="FR411" s="48"/>
      <c r="FS411" s="48"/>
      <c r="FT411" s="48"/>
      <c r="FU411" s="48"/>
      <c r="FV411" s="48"/>
      <c r="FW411" s="48"/>
      <c r="FX411" s="48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</row>
    <row r="412" spans="9:208"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  <c r="CG412" s="48"/>
      <c r="CH412" s="48"/>
      <c r="CI412" s="48"/>
      <c r="CJ412" s="48"/>
      <c r="CK412" s="48"/>
      <c r="CL412" s="48"/>
      <c r="CM412" s="48"/>
      <c r="CN412" s="48"/>
      <c r="CO412" s="48"/>
      <c r="CP412" s="48"/>
      <c r="CQ412" s="48"/>
      <c r="CR412" s="48"/>
      <c r="CS412" s="48"/>
      <c r="CT412" s="48"/>
      <c r="CU412" s="48"/>
      <c r="CV412" s="48"/>
      <c r="CW412" s="48"/>
      <c r="CX412" s="48"/>
      <c r="CY412" s="48"/>
      <c r="CZ412" s="48"/>
      <c r="DA412" s="48"/>
      <c r="DB412" s="48"/>
      <c r="DC412" s="48"/>
      <c r="DD412" s="48"/>
      <c r="DE412" s="48"/>
      <c r="DF412" s="48"/>
      <c r="DG412" s="48"/>
      <c r="DH412" s="48"/>
      <c r="DI412" s="48"/>
      <c r="DJ412" s="48"/>
      <c r="DK412" s="48"/>
      <c r="DL412" s="48"/>
      <c r="DM412" s="48"/>
      <c r="DN412" s="48"/>
      <c r="DO412" s="48"/>
      <c r="DP412" s="48"/>
      <c r="DQ412" s="48"/>
      <c r="DR412" s="48"/>
      <c r="DS412" s="48"/>
      <c r="DT412" s="48"/>
      <c r="DU412" s="48"/>
      <c r="DV412" s="48"/>
      <c r="DW412" s="48"/>
      <c r="DX412" s="48"/>
      <c r="DY412" s="48"/>
      <c r="DZ412" s="48"/>
      <c r="EA412" s="48"/>
      <c r="EB412" s="48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  <c r="EO412" s="48"/>
      <c r="EP412" s="48"/>
      <c r="EQ412" s="48"/>
      <c r="ER412" s="48"/>
      <c r="ES412" s="48"/>
      <c r="ET412" s="48"/>
      <c r="EU412" s="48"/>
      <c r="EV412" s="48"/>
      <c r="EW412" s="48"/>
      <c r="EX412" s="48"/>
      <c r="EY412" s="48"/>
      <c r="EZ412" s="48"/>
      <c r="FA412" s="48"/>
      <c r="FB412" s="48"/>
      <c r="FC412" s="48"/>
      <c r="FD412" s="48"/>
      <c r="FE412" s="48"/>
      <c r="FF412" s="48"/>
      <c r="FG412" s="48"/>
      <c r="FH412" s="48"/>
      <c r="FI412" s="48"/>
      <c r="FJ412" s="48"/>
      <c r="FK412" s="48"/>
      <c r="FL412" s="48"/>
      <c r="FM412" s="48"/>
      <c r="FN412" s="48"/>
      <c r="FO412" s="48"/>
      <c r="FP412" s="48"/>
      <c r="FQ412" s="48"/>
      <c r="FR412" s="48"/>
      <c r="FS412" s="48"/>
      <c r="FT412" s="48"/>
      <c r="FU412" s="48"/>
      <c r="FV412" s="48"/>
      <c r="FW412" s="48"/>
      <c r="FX412" s="48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</row>
    <row r="413" spans="9:208"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  <c r="BJ413" s="48"/>
      <c r="BK413" s="48"/>
      <c r="BL413" s="48"/>
      <c r="BM413" s="48"/>
      <c r="BN413" s="48"/>
      <c r="BO413" s="48"/>
      <c r="BP413" s="48"/>
      <c r="BQ413" s="48"/>
      <c r="BR413" s="48"/>
      <c r="BS413" s="48"/>
      <c r="BT413" s="48"/>
      <c r="BU413" s="48"/>
      <c r="BV413" s="48"/>
      <c r="BW413" s="48"/>
      <c r="BX413" s="48"/>
      <c r="BY413" s="48"/>
      <c r="BZ413" s="48"/>
      <c r="CA413" s="48"/>
      <c r="CB413" s="48"/>
      <c r="CC413" s="48"/>
      <c r="CD413" s="48"/>
      <c r="CE413" s="48"/>
      <c r="CF413" s="48"/>
      <c r="CG413" s="48"/>
      <c r="CH413" s="48"/>
      <c r="CI413" s="48"/>
      <c r="CJ413" s="48"/>
      <c r="CK413" s="48"/>
      <c r="CL413" s="48"/>
      <c r="CM413" s="48"/>
      <c r="CN413" s="48"/>
      <c r="CO413" s="48"/>
      <c r="CP413" s="48"/>
      <c r="CQ413" s="48"/>
      <c r="CR413" s="48"/>
      <c r="CS413" s="48"/>
      <c r="CT413" s="48"/>
      <c r="CU413" s="48"/>
      <c r="CV413" s="48"/>
      <c r="CW413" s="48"/>
      <c r="CX413" s="48"/>
      <c r="CY413" s="48"/>
      <c r="CZ413" s="48"/>
      <c r="DA413" s="48"/>
      <c r="DB413" s="48"/>
      <c r="DC413" s="48"/>
      <c r="DD413" s="48"/>
      <c r="DE413" s="48"/>
      <c r="DF413" s="48"/>
      <c r="DG413" s="48"/>
      <c r="DH413" s="48"/>
      <c r="DI413" s="48"/>
      <c r="DJ413" s="48"/>
      <c r="DK413" s="48"/>
      <c r="DL413" s="48"/>
      <c r="DM413" s="48"/>
      <c r="DN413" s="48"/>
      <c r="DO413" s="48"/>
      <c r="DP413" s="48"/>
      <c r="DQ413" s="48"/>
      <c r="DR413" s="48"/>
      <c r="DS413" s="48"/>
      <c r="DT413" s="48"/>
      <c r="DU413" s="48"/>
      <c r="DV413" s="48"/>
      <c r="DW413" s="48"/>
      <c r="DX413" s="48"/>
      <c r="DY413" s="48"/>
      <c r="DZ413" s="48"/>
      <c r="EA413" s="48"/>
      <c r="EB413" s="48"/>
      <c r="EC413" s="48"/>
      <c r="ED413" s="48"/>
      <c r="EE413" s="48"/>
      <c r="EF413" s="48"/>
      <c r="EG413" s="48"/>
      <c r="EH413" s="48"/>
      <c r="EI413" s="48"/>
      <c r="EJ413" s="48"/>
      <c r="EK413" s="48"/>
      <c r="EL413" s="48"/>
      <c r="EM413" s="48"/>
      <c r="EN413" s="48"/>
      <c r="EO413" s="48"/>
      <c r="EP413" s="48"/>
      <c r="EQ413" s="48"/>
      <c r="ER413" s="48"/>
      <c r="ES413" s="48"/>
      <c r="ET413" s="48"/>
      <c r="EU413" s="48"/>
      <c r="EV413" s="48"/>
      <c r="EW413" s="48"/>
      <c r="EX413" s="48"/>
      <c r="EY413" s="48"/>
      <c r="EZ413" s="48"/>
      <c r="FA413" s="48"/>
      <c r="FB413" s="48"/>
      <c r="FC413" s="48"/>
      <c r="FD413" s="48"/>
      <c r="FE413" s="48"/>
      <c r="FF413" s="48"/>
      <c r="FG413" s="48"/>
      <c r="FH413" s="48"/>
      <c r="FI413" s="48"/>
      <c r="FJ413" s="48"/>
      <c r="FK413" s="48"/>
      <c r="FL413" s="48"/>
      <c r="FM413" s="48"/>
      <c r="FN413" s="48"/>
      <c r="FO413" s="48"/>
      <c r="FP413" s="48"/>
      <c r="FQ413" s="48"/>
      <c r="FR413" s="48"/>
      <c r="FS413" s="48"/>
      <c r="FT413" s="48"/>
      <c r="FU413" s="48"/>
      <c r="FV413" s="48"/>
      <c r="FW413" s="48"/>
      <c r="FX413" s="48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</row>
    <row r="414" spans="9:208"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  <c r="CG414" s="48"/>
      <c r="CH414" s="48"/>
      <c r="CI414" s="48"/>
      <c r="CJ414" s="48"/>
      <c r="CK414" s="48"/>
      <c r="CL414" s="48"/>
      <c r="CM414" s="48"/>
      <c r="CN414" s="48"/>
      <c r="CO414" s="48"/>
      <c r="CP414" s="48"/>
      <c r="CQ414" s="48"/>
      <c r="CR414" s="48"/>
      <c r="CS414" s="48"/>
      <c r="CT414" s="48"/>
      <c r="CU414" s="48"/>
      <c r="CV414" s="48"/>
      <c r="CW414" s="48"/>
      <c r="CX414" s="48"/>
      <c r="CY414" s="48"/>
      <c r="CZ414" s="48"/>
      <c r="DA414" s="48"/>
      <c r="DB414" s="48"/>
      <c r="DC414" s="48"/>
      <c r="DD414" s="48"/>
      <c r="DE414" s="48"/>
      <c r="DF414" s="48"/>
      <c r="DG414" s="48"/>
      <c r="DH414" s="48"/>
      <c r="DI414" s="48"/>
      <c r="DJ414" s="48"/>
      <c r="DK414" s="48"/>
      <c r="DL414" s="48"/>
      <c r="DM414" s="48"/>
      <c r="DN414" s="48"/>
      <c r="DO414" s="48"/>
      <c r="DP414" s="48"/>
      <c r="DQ414" s="48"/>
      <c r="DR414" s="48"/>
      <c r="DS414" s="48"/>
      <c r="DT414" s="48"/>
      <c r="DU414" s="48"/>
      <c r="DV414" s="48"/>
      <c r="DW414" s="48"/>
      <c r="DX414" s="48"/>
      <c r="DY414" s="48"/>
      <c r="DZ414" s="48"/>
      <c r="EA414" s="48"/>
      <c r="EB414" s="48"/>
      <c r="EC414" s="48"/>
      <c r="ED414" s="48"/>
      <c r="EE414" s="48"/>
      <c r="EF414" s="48"/>
      <c r="EG414" s="48"/>
      <c r="EH414" s="48"/>
      <c r="EI414" s="48"/>
      <c r="EJ414" s="48"/>
      <c r="EK414" s="48"/>
      <c r="EL414" s="48"/>
      <c r="EM414" s="48"/>
      <c r="EN414" s="48"/>
      <c r="EO414" s="48"/>
      <c r="EP414" s="48"/>
      <c r="EQ414" s="48"/>
      <c r="ER414" s="48"/>
      <c r="ES414" s="48"/>
      <c r="ET414" s="48"/>
      <c r="EU414" s="48"/>
      <c r="EV414" s="48"/>
      <c r="EW414" s="48"/>
      <c r="EX414" s="48"/>
      <c r="EY414" s="48"/>
      <c r="EZ414" s="48"/>
      <c r="FA414" s="48"/>
      <c r="FB414" s="48"/>
      <c r="FC414" s="48"/>
      <c r="FD414" s="48"/>
      <c r="FE414" s="48"/>
      <c r="FF414" s="48"/>
      <c r="FG414" s="48"/>
      <c r="FH414" s="48"/>
      <c r="FI414" s="48"/>
      <c r="FJ414" s="48"/>
      <c r="FK414" s="48"/>
      <c r="FL414" s="48"/>
      <c r="FM414" s="48"/>
      <c r="FN414" s="48"/>
      <c r="FO414" s="48"/>
      <c r="FP414" s="48"/>
      <c r="FQ414" s="48"/>
      <c r="FR414" s="48"/>
      <c r="FS414" s="48"/>
      <c r="FT414" s="48"/>
      <c r="FU414" s="48"/>
      <c r="FV414" s="48"/>
      <c r="FW414" s="48"/>
      <c r="FX414" s="48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</row>
    <row r="415" spans="9:208"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  <c r="CG415" s="48"/>
      <c r="CH415" s="48"/>
      <c r="CI415" s="48"/>
      <c r="CJ415" s="48"/>
      <c r="CK415" s="48"/>
      <c r="CL415" s="48"/>
      <c r="CM415" s="48"/>
      <c r="CN415" s="48"/>
      <c r="CO415" s="48"/>
      <c r="CP415" s="48"/>
      <c r="CQ415" s="48"/>
      <c r="CR415" s="48"/>
      <c r="CS415" s="48"/>
      <c r="CT415" s="48"/>
      <c r="CU415" s="48"/>
      <c r="CV415" s="48"/>
      <c r="CW415" s="48"/>
      <c r="CX415" s="48"/>
      <c r="CY415" s="48"/>
      <c r="CZ415" s="48"/>
      <c r="DA415" s="48"/>
      <c r="DB415" s="48"/>
      <c r="DC415" s="48"/>
      <c r="DD415" s="48"/>
      <c r="DE415" s="48"/>
      <c r="DF415" s="48"/>
      <c r="DG415" s="48"/>
      <c r="DH415" s="48"/>
      <c r="DI415" s="48"/>
      <c r="DJ415" s="48"/>
      <c r="DK415" s="48"/>
      <c r="DL415" s="48"/>
      <c r="DM415" s="48"/>
      <c r="DN415" s="48"/>
      <c r="DO415" s="48"/>
      <c r="DP415" s="48"/>
      <c r="DQ415" s="48"/>
      <c r="DR415" s="48"/>
      <c r="DS415" s="48"/>
      <c r="DT415" s="48"/>
      <c r="DU415" s="48"/>
      <c r="DV415" s="48"/>
      <c r="DW415" s="48"/>
      <c r="DX415" s="48"/>
      <c r="DY415" s="48"/>
      <c r="DZ415" s="48"/>
      <c r="EA415" s="48"/>
      <c r="EB415" s="48"/>
      <c r="EC415" s="48"/>
      <c r="ED415" s="48"/>
      <c r="EE415" s="48"/>
      <c r="EF415" s="48"/>
      <c r="EG415" s="48"/>
      <c r="EH415" s="48"/>
      <c r="EI415" s="48"/>
      <c r="EJ415" s="48"/>
      <c r="EK415" s="48"/>
      <c r="EL415" s="48"/>
      <c r="EM415" s="48"/>
      <c r="EN415" s="48"/>
      <c r="EO415" s="48"/>
      <c r="EP415" s="48"/>
      <c r="EQ415" s="48"/>
      <c r="ER415" s="48"/>
      <c r="ES415" s="48"/>
      <c r="ET415" s="48"/>
      <c r="EU415" s="48"/>
      <c r="EV415" s="48"/>
      <c r="EW415" s="48"/>
      <c r="EX415" s="48"/>
      <c r="EY415" s="48"/>
      <c r="EZ415" s="48"/>
      <c r="FA415" s="48"/>
      <c r="FB415" s="48"/>
      <c r="FC415" s="48"/>
      <c r="FD415" s="48"/>
      <c r="FE415" s="48"/>
      <c r="FF415" s="48"/>
      <c r="FG415" s="48"/>
      <c r="FH415" s="48"/>
      <c r="FI415" s="48"/>
      <c r="FJ415" s="48"/>
      <c r="FK415" s="48"/>
      <c r="FL415" s="48"/>
      <c r="FM415" s="48"/>
      <c r="FN415" s="48"/>
      <c r="FO415" s="48"/>
      <c r="FP415" s="48"/>
      <c r="FQ415" s="48"/>
      <c r="FR415" s="48"/>
      <c r="FS415" s="48"/>
      <c r="FT415" s="48"/>
      <c r="FU415" s="48"/>
      <c r="FV415" s="48"/>
      <c r="FW415" s="48"/>
      <c r="FX415" s="48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</row>
    <row r="416" spans="9:208"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  <c r="CG416" s="48"/>
      <c r="CH416" s="48"/>
      <c r="CI416" s="48"/>
      <c r="CJ416" s="48"/>
      <c r="CK416" s="48"/>
      <c r="CL416" s="48"/>
      <c r="CM416" s="48"/>
      <c r="CN416" s="48"/>
      <c r="CO416" s="48"/>
      <c r="CP416" s="48"/>
      <c r="CQ416" s="48"/>
      <c r="CR416" s="48"/>
      <c r="CS416" s="48"/>
      <c r="CT416" s="48"/>
      <c r="CU416" s="48"/>
      <c r="CV416" s="48"/>
      <c r="CW416" s="48"/>
      <c r="CX416" s="48"/>
      <c r="CY416" s="48"/>
      <c r="CZ416" s="48"/>
      <c r="DA416" s="48"/>
      <c r="DB416" s="48"/>
      <c r="DC416" s="48"/>
      <c r="DD416" s="48"/>
      <c r="DE416" s="48"/>
      <c r="DF416" s="48"/>
      <c r="DG416" s="48"/>
      <c r="DH416" s="48"/>
      <c r="DI416" s="48"/>
      <c r="DJ416" s="48"/>
      <c r="DK416" s="48"/>
      <c r="DL416" s="48"/>
      <c r="DM416" s="48"/>
      <c r="DN416" s="48"/>
      <c r="DO416" s="48"/>
      <c r="DP416" s="48"/>
      <c r="DQ416" s="48"/>
      <c r="DR416" s="48"/>
      <c r="DS416" s="48"/>
      <c r="DT416" s="48"/>
      <c r="DU416" s="48"/>
      <c r="DV416" s="48"/>
      <c r="DW416" s="48"/>
      <c r="DX416" s="48"/>
      <c r="DY416" s="48"/>
      <c r="DZ416" s="48"/>
      <c r="EA416" s="48"/>
      <c r="EB416" s="48"/>
      <c r="EC416" s="48"/>
      <c r="ED416" s="48"/>
      <c r="EE416" s="48"/>
      <c r="EF416" s="48"/>
      <c r="EG416" s="48"/>
      <c r="EH416" s="48"/>
      <c r="EI416" s="48"/>
      <c r="EJ416" s="48"/>
      <c r="EK416" s="48"/>
      <c r="EL416" s="48"/>
      <c r="EM416" s="48"/>
      <c r="EN416" s="48"/>
      <c r="EO416" s="48"/>
      <c r="EP416" s="48"/>
      <c r="EQ416" s="48"/>
      <c r="ER416" s="48"/>
      <c r="ES416" s="48"/>
      <c r="ET416" s="48"/>
      <c r="EU416" s="48"/>
      <c r="EV416" s="48"/>
      <c r="EW416" s="48"/>
      <c r="EX416" s="48"/>
      <c r="EY416" s="48"/>
      <c r="EZ416" s="48"/>
      <c r="FA416" s="48"/>
      <c r="FB416" s="48"/>
      <c r="FC416" s="48"/>
      <c r="FD416" s="48"/>
      <c r="FE416" s="48"/>
      <c r="FF416" s="48"/>
      <c r="FG416" s="48"/>
      <c r="FH416" s="48"/>
      <c r="FI416" s="48"/>
      <c r="FJ416" s="48"/>
      <c r="FK416" s="48"/>
      <c r="FL416" s="48"/>
      <c r="FM416" s="48"/>
      <c r="FN416" s="48"/>
      <c r="FO416" s="48"/>
      <c r="FP416" s="48"/>
      <c r="FQ416" s="48"/>
      <c r="FR416" s="48"/>
      <c r="FS416" s="48"/>
      <c r="FT416" s="48"/>
      <c r="FU416" s="48"/>
      <c r="FV416" s="48"/>
      <c r="FW416" s="48"/>
      <c r="FX416" s="48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</row>
    <row r="417" spans="9:208"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  <c r="CG417" s="48"/>
      <c r="CH417" s="48"/>
      <c r="CI417" s="48"/>
      <c r="CJ417" s="48"/>
      <c r="CK417" s="48"/>
      <c r="CL417" s="48"/>
      <c r="CM417" s="48"/>
      <c r="CN417" s="48"/>
      <c r="CO417" s="48"/>
      <c r="CP417" s="48"/>
      <c r="CQ417" s="48"/>
      <c r="CR417" s="48"/>
      <c r="CS417" s="48"/>
      <c r="CT417" s="48"/>
      <c r="CU417" s="48"/>
      <c r="CV417" s="48"/>
      <c r="CW417" s="48"/>
      <c r="CX417" s="48"/>
      <c r="CY417" s="48"/>
      <c r="CZ417" s="48"/>
      <c r="DA417" s="48"/>
      <c r="DB417" s="48"/>
      <c r="DC417" s="48"/>
      <c r="DD417" s="48"/>
      <c r="DE417" s="48"/>
      <c r="DF417" s="48"/>
      <c r="DG417" s="48"/>
      <c r="DH417" s="48"/>
      <c r="DI417" s="48"/>
      <c r="DJ417" s="48"/>
      <c r="DK417" s="48"/>
      <c r="DL417" s="48"/>
      <c r="DM417" s="48"/>
      <c r="DN417" s="48"/>
      <c r="DO417" s="48"/>
      <c r="DP417" s="48"/>
      <c r="DQ417" s="48"/>
      <c r="DR417" s="48"/>
      <c r="DS417" s="48"/>
      <c r="DT417" s="48"/>
      <c r="DU417" s="48"/>
      <c r="DV417" s="48"/>
      <c r="DW417" s="48"/>
      <c r="DX417" s="48"/>
      <c r="DY417" s="48"/>
      <c r="DZ417" s="48"/>
      <c r="EA417" s="48"/>
      <c r="EB417" s="48"/>
      <c r="EC417" s="48"/>
      <c r="ED417" s="48"/>
      <c r="EE417" s="48"/>
      <c r="EF417" s="48"/>
      <c r="EG417" s="48"/>
      <c r="EH417" s="48"/>
      <c r="EI417" s="48"/>
      <c r="EJ417" s="48"/>
      <c r="EK417" s="48"/>
      <c r="EL417" s="48"/>
      <c r="EM417" s="48"/>
      <c r="EN417" s="48"/>
      <c r="EO417" s="48"/>
      <c r="EP417" s="48"/>
      <c r="EQ417" s="48"/>
      <c r="ER417" s="48"/>
      <c r="ES417" s="48"/>
      <c r="ET417" s="48"/>
      <c r="EU417" s="48"/>
      <c r="EV417" s="48"/>
      <c r="EW417" s="48"/>
      <c r="EX417" s="48"/>
      <c r="EY417" s="48"/>
      <c r="EZ417" s="48"/>
      <c r="FA417" s="48"/>
      <c r="FB417" s="48"/>
      <c r="FC417" s="48"/>
      <c r="FD417" s="48"/>
      <c r="FE417" s="48"/>
      <c r="FF417" s="48"/>
      <c r="FG417" s="48"/>
      <c r="FH417" s="48"/>
      <c r="FI417" s="48"/>
      <c r="FJ417" s="48"/>
      <c r="FK417" s="48"/>
      <c r="FL417" s="48"/>
      <c r="FM417" s="48"/>
      <c r="FN417" s="48"/>
      <c r="FO417" s="48"/>
      <c r="FP417" s="48"/>
      <c r="FQ417" s="48"/>
      <c r="FR417" s="48"/>
      <c r="FS417" s="48"/>
      <c r="FT417" s="48"/>
      <c r="FU417" s="48"/>
      <c r="FV417" s="48"/>
      <c r="FW417" s="48"/>
      <c r="FX417" s="48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</row>
    <row r="418" spans="9:208"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  <c r="BR418" s="48"/>
      <c r="BS418" s="48"/>
      <c r="BT418" s="48"/>
      <c r="BU418" s="48"/>
      <c r="BV418" s="48"/>
      <c r="BW418" s="48"/>
      <c r="BX418" s="48"/>
      <c r="BY418" s="48"/>
      <c r="BZ418" s="48"/>
      <c r="CA418" s="48"/>
      <c r="CB418" s="48"/>
      <c r="CC418" s="48"/>
      <c r="CD418" s="48"/>
      <c r="CE418" s="48"/>
      <c r="CF418" s="48"/>
      <c r="CG418" s="48"/>
      <c r="CH418" s="48"/>
      <c r="CI418" s="48"/>
      <c r="CJ418" s="48"/>
      <c r="CK418" s="48"/>
      <c r="CL418" s="48"/>
      <c r="CM418" s="48"/>
      <c r="CN418" s="48"/>
      <c r="CO418" s="48"/>
      <c r="CP418" s="48"/>
      <c r="CQ418" s="48"/>
      <c r="CR418" s="48"/>
      <c r="CS418" s="48"/>
      <c r="CT418" s="48"/>
      <c r="CU418" s="48"/>
      <c r="CV418" s="48"/>
      <c r="CW418" s="48"/>
      <c r="CX418" s="48"/>
      <c r="CY418" s="48"/>
      <c r="CZ418" s="48"/>
      <c r="DA418" s="48"/>
      <c r="DB418" s="48"/>
      <c r="DC418" s="48"/>
      <c r="DD418" s="48"/>
      <c r="DE418" s="48"/>
      <c r="DF418" s="48"/>
      <c r="DG418" s="48"/>
      <c r="DH418" s="48"/>
      <c r="DI418" s="48"/>
      <c r="DJ418" s="48"/>
      <c r="DK418" s="48"/>
      <c r="DL418" s="48"/>
      <c r="DM418" s="48"/>
      <c r="DN418" s="48"/>
      <c r="DO418" s="48"/>
      <c r="DP418" s="48"/>
      <c r="DQ418" s="48"/>
      <c r="DR418" s="48"/>
      <c r="DS418" s="48"/>
      <c r="DT418" s="48"/>
      <c r="DU418" s="48"/>
      <c r="DV418" s="48"/>
      <c r="DW418" s="48"/>
      <c r="DX418" s="48"/>
      <c r="DY418" s="48"/>
      <c r="DZ418" s="48"/>
      <c r="EA418" s="48"/>
      <c r="EB418" s="48"/>
      <c r="EC418" s="48"/>
      <c r="ED418" s="48"/>
      <c r="EE418" s="48"/>
      <c r="EF418" s="48"/>
      <c r="EG418" s="48"/>
      <c r="EH418" s="48"/>
      <c r="EI418" s="48"/>
      <c r="EJ418" s="48"/>
      <c r="EK418" s="48"/>
      <c r="EL418" s="48"/>
      <c r="EM418" s="48"/>
      <c r="EN418" s="48"/>
      <c r="EO418" s="48"/>
      <c r="EP418" s="48"/>
      <c r="EQ418" s="48"/>
      <c r="ER418" s="48"/>
      <c r="ES418" s="48"/>
      <c r="ET418" s="48"/>
      <c r="EU418" s="48"/>
      <c r="EV418" s="48"/>
      <c r="EW418" s="48"/>
      <c r="EX418" s="48"/>
      <c r="EY418" s="48"/>
      <c r="EZ418" s="48"/>
      <c r="FA418" s="48"/>
      <c r="FB418" s="48"/>
      <c r="FC418" s="48"/>
      <c r="FD418" s="48"/>
      <c r="FE418" s="48"/>
      <c r="FF418" s="48"/>
      <c r="FG418" s="48"/>
      <c r="FH418" s="48"/>
      <c r="FI418" s="48"/>
      <c r="FJ418" s="48"/>
      <c r="FK418" s="48"/>
      <c r="FL418" s="48"/>
      <c r="FM418" s="48"/>
      <c r="FN418" s="48"/>
      <c r="FO418" s="48"/>
      <c r="FP418" s="48"/>
      <c r="FQ418" s="48"/>
      <c r="FR418" s="48"/>
      <c r="FS418" s="48"/>
      <c r="FT418" s="48"/>
      <c r="FU418" s="48"/>
      <c r="FV418" s="48"/>
      <c r="FW418" s="48"/>
      <c r="FX418" s="48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</row>
    <row r="419" spans="9:208"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  <c r="CG419" s="48"/>
      <c r="CH419" s="48"/>
      <c r="CI419" s="48"/>
      <c r="CJ419" s="48"/>
      <c r="CK419" s="48"/>
      <c r="CL419" s="48"/>
      <c r="CM419" s="48"/>
      <c r="CN419" s="48"/>
      <c r="CO419" s="48"/>
      <c r="CP419" s="48"/>
      <c r="CQ419" s="48"/>
      <c r="CR419" s="48"/>
      <c r="CS419" s="48"/>
      <c r="CT419" s="48"/>
      <c r="CU419" s="48"/>
      <c r="CV419" s="48"/>
      <c r="CW419" s="48"/>
      <c r="CX419" s="48"/>
      <c r="CY419" s="48"/>
      <c r="CZ419" s="48"/>
      <c r="DA419" s="48"/>
      <c r="DB419" s="48"/>
      <c r="DC419" s="48"/>
      <c r="DD419" s="48"/>
      <c r="DE419" s="48"/>
      <c r="DF419" s="48"/>
      <c r="DG419" s="48"/>
      <c r="DH419" s="48"/>
      <c r="DI419" s="48"/>
      <c r="DJ419" s="48"/>
      <c r="DK419" s="48"/>
      <c r="DL419" s="48"/>
      <c r="DM419" s="48"/>
      <c r="DN419" s="48"/>
      <c r="DO419" s="48"/>
      <c r="DP419" s="48"/>
      <c r="DQ419" s="48"/>
      <c r="DR419" s="48"/>
      <c r="DS419" s="48"/>
      <c r="DT419" s="48"/>
      <c r="DU419" s="48"/>
      <c r="DV419" s="48"/>
      <c r="DW419" s="48"/>
      <c r="DX419" s="48"/>
      <c r="DY419" s="48"/>
      <c r="DZ419" s="48"/>
      <c r="EA419" s="48"/>
      <c r="EB419" s="48"/>
      <c r="EC419" s="48"/>
      <c r="ED419" s="48"/>
      <c r="EE419" s="48"/>
      <c r="EF419" s="48"/>
      <c r="EG419" s="48"/>
      <c r="EH419" s="48"/>
      <c r="EI419" s="48"/>
      <c r="EJ419" s="48"/>
      <c r="EK419" s="48"/>
      <c r="EL419" s="48"/>
      <c r="EM419" s="48"/>
      <c r="EN419" s="48"/>
      <c r="EO419" s="48"/>
      <c r="EP419" s="48"/>
      <c r="EQ419" s="48"/>
      <c r="ER419" s="48"/>
      <c r="ES419" s="48"/>
      <c r="ET419" s="48"/>
      <c r="EU419" s="48"/>
      <c r="EV419" s="48"/>
      <c r="EW419" s="48"/>
      <c r="EX419" s="48"/>
      <c r="EY419" s="48"/>
      <c r="EZ419" s="48"/>
      <c r="FA419" s="48"/>
      <c r="FB419" s="48"/>
      <c r="FC419" s="48"/>
      <c r="FD419" s="48"/>
      <c r="FE419" s="48"/>
      <c r="FF419" s="48"/>
      <c r="FG419" s="48"/>
      <c r="FH419" s="48"/>
      <c r="FI419" s="48"/>
      <c r="FJ419" s="48"/>
      <c r="FK419" s="48"/>
      <c r="FL419" s="48"/>
      <c r="FM419" s="48"/>
      <c r="FN419" s="48"/>
      <c r="FO419" s="48"/>
      <c r="FP419" s="48"/>
      <c r="FQ419" s="48"/>
      <c r="FR419" s="48"/>
      <c r="FS419" s="48"/>
      <c r="FT419" s="48"/>
      <c r="FU419" s="48"/>
      <c r="FV419" s="48"/>
      <c r="FW419" s="48"/>
      <c r="FX419" s="48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</row>
    <row r="420" spans="9:208"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  <c r="CG420" s="48"/>
      <c r="CH420" s="48"/>
      <c r="CI420" s="48"/>
      <c r="CJ420" s="48"/>
      <c r="CK420" s="48"/>
      <c r="CL420" s="48"/>
      <c r="CM420" s="48"/>
      <c r="CN420" s="48"/>
      <c r="CO420" s="48"/>
      <c r="CP420" s="48"/>
      <c r="CQ420" s="48"/>
      <c r="CR420" s="48"/>
      <c r="CS420" s="48"/>
      <c r="CT420" s="48"/>
      <c r="CU420" s="48"/>
      <c r="CV420" s="48"/>
      <c r="CW420" s="48"/>
      <c r="CX420" s="48"/>
      <c r="CY420" s="48"/>
      <c r="CZ420" s="48"/>
      <c r="DA420" s="48"/>
      <c r="DB420" s="48"/>
      <c r="DC420" s="48"/>
      <c r="DD420" s="48"/>
      <c r="DE420" s="48"/>
      <c r="DF420" s="48"/>
      <c r="DG420" s="48"/>
      <c r="DH420" s="48"/>
      <c r="DI420" s="48"/>
      <c r="DJ420" s="48"/>
      <c r="DK420" s="48"/>
      <c r="DL420" s="48"/>
      <c r="DM420" s="48"/>
      <c r="DN420" s="48"/>
      <c r="DO420" s="48"/>
      <c r="DP420" s="48"/>
      <c r="DQ420" s="48"/>
      <c r="DR420" s="48"/>
      <c r="DS420" s="48"/>
      <c r="DT420" s="48"/>
      <c r="DU420" s="48"/>
      <c r="DV420" s="48"/>
      <c r="DW420" s="48"/>
      <c r="DX420" s="48"/>
      <c r="DY420" s="48"/>
      <c r="DZ420" s="48"/>
      <c r="EA420" s="48"/>
      <c r="EB420" s="48"/>
      <c r="EC420" s="48"/>
      <c r="ED420" s="48"/>
      <c r="EE420" s="48"/>
      <c r="EF420" s="48"/>
      <c r="EG420" s="48"/>
      <c r="EH420" s="48"/>
      <c r="EI420" s="48"/>
      <c r="EJ420" s="48"/>
      <c r="EK420" s="48"/>
      <c r="EL420" s="48"/>
      <c r="EM420" s="48"/>
      <c r="EN420" s="48"/>
      <c r="EO420" s="48"/>
      <c r="EP420" s="48"/>
      <c r="EQ420" s="48"/>
      <c r="ER420" s="48"/>
      <c r="ES420" s="48"/>
      <c r="ET420" s="48"/>
      <c r="EU420" s="48"/>
      <c r="EV420" s="48"/>
      <c r="EW420" s="48"/>
      <c r="EX420" s="48"/>
      <c r="EY420" s="48"/>
      <c r="EZ420" s="48"/>
      <c r="FA420" s="48"/>
      <c r="FB420" s="48"/>
      <c r="FC420" s="48"/>
      <c r="FD420" s="48"/>
      <c r="FE420" s="48"/>
      <c r="FF420" s="48"/>
      <c r="FG420" s="48"/>
      <c r="FH420" s="48"/>
      <c r="FI420" s="48"/>
      <c r="FJ420" s="48"/>
      <c r="FK420" s="48"/>
      <c r="FL420" s="48"/>
      <c r="FM420" s="48"/>
      <c r="FN420" s="48"/>
      <c r="FO420" s="48"/>
      <c r="FP420" s="48"/>
      <c r="FQ420" s="48"/>
      <c r="FR420" s="48"/>
      <c r="FS420" s="48"/>
      <c r="FT420" s="48"/>
      <c r="FU420" s="48"/>
      <c r="FV420" s="48"/>
      <c r="FW420" s="48"/>
      <c r="FX420" s="48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</row>
    <row r="421" spans="9:208"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  <c r="CG421" s="48"/>
      <c r="CH421" s="48"/>
      <c r="CI421" s="48"/>
      <c r="CJ421" s="48"/>
      <c r="CK421" s="48"/>
      <c r="CL421" s="48"/>
      <c r="CM421" s="48"/>
      <c r="CN421" s="48"/>
      <c r="CO421" s="48"/>
      <c r="CP421" s="48"/>
      <c r="CQ421" s="48"/>
      <c r="CR421" s="48"/>
      <c r="CS421" s="48"/>
      <c r="CT421" s="48"/>
      <c r="CU421" s="48"/>
      <c r="CV421" s="48"/>
      <c r="CW421" s="48"/>
      <c r="CX421" s="48"/>
      <c r="CY421" s="48"/>
      <c r="CZ421" s="48"/>
      <c r="DA421" s="48"/>
      <c r="DB421" s="48"/>
      <c r="DC421" s="48"/>
      <c r="DD421" s="48"/>
      <c r="DE421" s="48"/>
      <c r="DF421" s="48"/>
      <c r="DG421" s="48"/>
      <c r="DH421" s="48"/>
      <c r="DI421" s="48"/>
      <c r="DJ421" s="48"/>
      <c r="DK421" s="48"/>
      <c r="DL421" s="48"/>
      <c r="DM421" s="48"/>
      <c r="DN421" s="48"/>
      <c r="DO421" s="48"/>
      <c r="DP421" s="48"/>
      <c r="DQ421" s="48"/>
      <c r="DR421" s="48"/>
      <c r="DS421" s="48"/>
      <c r="DT421" s="48"/>
      <c r="DU421" s="48"/>
      <c r="DV421" s="48"/>
      <c r="DW421" s="48"/>
      <c r="DX421" s="48"/>
      <c r="DY421" s="48"/>
      <c r="DZ421" s="48"/>
      <c r="EA421" s="48"/>
      <c r="EB421" s="48"/>
      <c r="EC421" s="48"/>
      <c r="ED421" s="48"/>
      <c r="EE421" s="48"/>
      <c r="EF421" s="48"/>
      <c r="EG421" s="48"/>
      <c r="EH421" s="48"/>
      <c r="EI421" s="48"/>
      <c r="EJ421" s="48"/>
      <c r="EK421" s="48"/>
      <c r="EL421" s="48"/>
      <c r="EM421" s="48"/>
      <c r="EN421" s="48"/>
      <c r="EO421" s="48"/>
      <c r="EP421" s="48"/>
      <c r="EQ421" s="48"/>
      <c r="ER421" s="48"/>
      <c r="ES421" s="48"/>
      <c r="ET421" s="48"/>
      <c r="EU421" s="48"/>
      <c r="EV421" s="48"/>
      <c r="EW421" s="48"/>
      <c r="EX421" s="48"/>
      <c r="EY421" s="48"/>
      <c r="EZ421" s="48"/>
      <c r="FA421" s="48"/>
      <c r="FB421" s="48"/>
      <c r="FC421" s="48"/>
      <c r="FD421" s="48"/>
      <c r="FE421" s="48"/>
      <c r="FF421" s="48"/>
      <c r="FG421" s="48"/>
      <c r="FH421" s="48"/>
      <c r="FI421" s="48"/>
      <c r="FJ421" s="48"/>
      <c r="FK421" s="48"/>
      <c r="FL421" s="48"/>
      <c r="FM421" s="48"/>
      <c r="FN421" s="48"/>
      <c r="FO421" s="48"/>
      <c r="FP421" s="48"/>
      <c r="FQ421" s="48"/>
      <c r="FR421" s="48"/>
      <c r="FS421" s="48"/>
      <c r="FT421" s="48"/>
      <c r="FU421" s="48"/>
      <c r="FV421" s="48"/>
      <c r="FW421" s="48"/>
      <c r="FX421" s="48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</row>
    <row r="422" spans="9:208"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  <c r="CG422" s="48"/>
      <c r="CH422" s="48"/>
      <c r="CI422" s="48"/>
      <c r="CJ422" s="48"/>
      <c r="CK422" s="48"/>
      <c r="CL422" s="48"/>
      <c r="CM422" s="48"/>
      <c r="CN422" s="48"/>
      <c r="CO422" s="48"/>
      <c r="CP422" s="48"/>
      <c r="CQ422" s="48"/>
      <c r="CR422" s="48"/>
      <c r="CS422" s="48"/>
      <c r="CT422" s="48"/>
      <c r="CU422" s="48"/>
      <c r="CV422" s="48"/>
      <c r="CW422" s="48"/>
      <c r="CX422" s="48"/>
      <c r="CY422" s="48"/>
      <c r="CZ422" s="48"/>
      <c r="DA422" s="48"/>
      <c r="DB422" s="48"/>
      <c r="DC422" s="48"/>
      <c r="DD422" s="48"/>
      <c r="DE422" s="48"/>
      <c r="DF422" s="48"/>
      <c r="DG422" s="48"/>
      <c r="DH422" s="48"/>
      <c r="DI422" s="48"/>
      <c r="DJ422" s="48"/>
      <c r="DK422" s="48"/>
      <c r="DL422" s="48"/>
      <c r="DM422" s="48"/>
      <c r="DN422" s="48"/>
      <c r="DO422" s="48"/>
      <c r="DP422" s="48"/>
      <c r="DQ422" s="48"/>
      <c r="DR422" s="48"/>
      <c r="DS422" s="48"/>
      <c r="DT422" s="48"/>
      <c r="DU422" s="48"/>
      <c r="DV422" s="48"/>
      <c r="DW422" s="48"/>
      <c r="DX422" s="48"/>
      <c r="DY422" s="48"/>
      <c r="DZ422" s="48"/>
      <c r="EA422" s="48"/>
      <c r="EB422" s="48"/>
      <c r="EC422" s="48"/>
      <c r="ED422" s="48"/>
      <c r="EE422" s="48"/>
      <c r="EF422" s="48"/>
      <c r="EG422" s="48"/>
      <c r="EH422" s="48"/>
      <c r="EI422" s="48"/>
      <c r="EJ422" s="48"/>
      <c r="EK422" s="48"/>
      <c r="EL422" s="48"/>
      <c r="EM422" s="48"/>
      <c r="EN422" s="48"/>
      <c r="EO422" s="48"/>
      <c r="EP422" s="48"/>
      <c r="EQ422" s="48"/>
      <c r="ER422" s="48"/>
      <c r="ES422" s="48"/>
      <c r="ET422" s="48"/>
      <c r="EU422" s="48"/>
      <c r="EV422" s="48"/>
      <c r="EW422" s="48"/>
      <c r="EX422" s="48"/>
      <c r="EY422" s="48"/>
      <c r="EZ422" s="48"/>
      <c r="FA422" s="48"/>
      <c r="FB422" s="48"/>
      <c r="FC422" s="48"/>
      <c r="FD422" s="48"/>
      <c r="FE422" s="48"/>
      <c r="FF422" s="48"/>
      <c r="FG422" s="48"/>
      <c r="FH422" s="48"/>
      <c r="FI422" s="48"/>
      <c r="FJ422" s="48"/>
      <c r="FK422" s="48"/>
      <c r="FL422" s="48"/>
      <c r="FM422" s="48"/>
      <c r="FN422" s="48"/>
      <c r="FO422" s="48"/>
      <c r="FP422" s="48"/>
      <c r="FQ422" s="48"/>
      <c r="FR422" s="48"/>
      <c r="FS422" s="48"/>
      <c r="FT422" s="48"/>
      <c r="FU422" s="48"/>
      <c r="FV422" s="48"/>
      <c r="FW422" s="48"/>
      <c r="FX422" s="48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</row>
    <row r="423" spans="9:208"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  <c r="CC423" s="48"/>
      <c r="CD423" s="48"/>
      <c r="CE423" s="48"/>
      <c r="CF423" s="48"/>
      <c r="CG423" s="48"/>
      <c r="CH423" s="48"/>
      <c r="CI423" s="48"/>
      <c r="CJ423" s="48"/>
      <c r="CK423" s="48"/>
      <c r="CL423" s="48"/>
      <c r="CM423" s="48"/>
      <c r="CN423" s="48"/>
      <c r="CO423" s="48"/>
      <c r="CP423" s="48"/>
      <c r="CQ423" s="48"/>
      <c r="CR423" s="48"/>
      <c r="CS423" s="48"/>
      <c r="CT423" s="48"/>
      <c r="CU423" s="48"/>
      <c r="CV423" s="48"/>
      <c r="CW423" s="48"/>
      <c r="CX423" s="48"/>
      <c r="CY423" s="48"/>
      <c r="CZ423" s="48"/>
      <c r="DA423" s="48"/>
      <c r="DB423" s="48"/>
      <c r="DC423" s="48"/>
      <c r="DD423" s="48"/>
      <c r="DE423" s="48"/>
      <c r="DF423" s="48"/>
      <c r="DG423" s="48"/>
      <c r="DH423" s="48"/>
      <c r="DI423" s="48"/>
      <c r="DJ423" s="48"/>
      <c r="DK423" s="48"/>
      <c r="DL423" s="48"/>
      <c r="DM423" s="48"/>
      <c r="DN423" s="48"/>
      <c r="DO423" s="48"/>
      <c r="DP423" s="48"/>
      <c r="DQ423" s="48"/>
      <c r="DR423" s="48"/>
      <c r="DS423" s="48"/>
      <c r="DT423" s="48"/>
      <c r="DU423" s="48"/>
      <c r="DV423" s="48"/>
      <c r="DW423" s="48"/>
      <c r="DX423" s="48"/>
      <c r="DY423" s="48"/>
      <c r="DZ423" s="48"/>
      <c r="EA423" s="48"/>
      <c r="EB423" s="48"/>
      <c r="EC423" s="48"/>
      <c r="ED423" s="48"/>
      <c r="EE423" s="48"/>
      <c r="EF423" s="48"/>
      <c r="EG423" s="48"/>
      <c r="EH423" s="48"/>
      <c r="EI423" s="48"/>
      <c r="EJ423" s="48"/>
      <c r="EK423" s="48"/>
      <c r="EL423" s="48"/>
      <c r="EM423" s="48"/>
      <c r="EN423" s="48"/>
      <c r="EO423" s="48"/>
      <c r="EP423" s="48"/>
      <c r="EQ423" s="48"/>
      <c r="ER423" s="48"/>
      <c r="ES423" s="48"/>
      <c r="ET423" s="48"/>
      <c r="EU423" s="48"/>
      <c r="EV423" s="48"/>
      <c r="EW423" s="48"/>
      <c r="EX423" s="48"/>
      <c r="EY423" s="48"/>
      <c r="EZ423" s="48"/>
      <c r="FA423" s="48"/>
      <c r="FB423" s="48"/>
      <c r="FC423" s="48"/>
      <c r="FD423" s="48"/>
      <c r="FE423" s="48"/>
      <c r="FF423" s="48"/>
      <c r="FG423" s="48"/>
      <c r="FH423" s="48"/>
      <c r="FI423" s="48"/>
      <c r="FJ423" s="48"/>
      <c r="FK423" s="48"/>
      <c r="FL423" s="48"/>
      <c r="FM423" s="48"/>
      <c r="FN423" s="48"/>
      <c r="FO423" s="48"/>
      <c r="FP423" s="48"/>
      <c r="FQ423" s="48"/>
      <c r="FR423" s="48"/>
      <c r="FS423" s="48"/>
      <c r="FT423" s="48"/>
      <c r="FU423" s="48"/>
      <c r="FV423" s="48"/>
      <c r="FW423" s="48"/>
      <c r="FX423" s="48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</row>
    <row r="424" spans="9:208"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  <c r="DB424" s="48"/>
      <c r="DC424" s="48"/>
      <c r="DD424" s="48"/>
      <c r="DE424" s="48"/>
      <c r="DF424" s="48"/>
      <c r="DG424" s="48"/>
      <c r="DH424" s="48"/>
      <c r="DI424" s="48"/>
      <c r="DJ424" s="48"/>
      <c r="DK424" s="48"/>
      <c r="DL424" s="48"/>
      <c r="DM424" s="48"/>
      <c r="DN424" s="48"/>
      <c r="DO424" s="48"/>
      <c r="DP424" s="48"/>
      <c r="DQ424" s="48"/>
      <c r="DR424" s="48"/>
      <c r="DS424" s="48"/>
      <c r="DT424" s="48"/>
      <c r="DU424" s="48"/>
      <c r="DV424" s="48"/>
      <c r="DW424" s="48"/>
      <c r="DX424" s="48"/>
      <c r="DY424" s="48"/>
      <c r="DZ424" s="48"/>
      <c r="EA424" s="48"/>
      <c r="EB424" s="48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  <c r="EO424" s="48"/>
      <c r="EP424" s="48"/>
      <c r="EQ424" s="48"/>
      <c r="ER424" s="48"/>
      <c r="ES424" s="48"/>
      <c r="ET424" s="48"/>
      <c r="EU424" s="48"/>
      <c r="EV424" s="48"/>
      <c r="EW424" s="48"/>
      <c r="EX424" s="48"/>
      <c r="EY424" s="48"/>
      <c r="EZ424" s="48"/>
      <c r="FA424" s="48"/>
      <c r="FB424" s="48"/>
      <c r="FC424" s="48"/>
      <c r="FD424" s="48"/>
      <c r="FE424" s="48"/>
      <c r="FF424" s="48"/>
      <c r="FG424" s="48"/>
      <c r="FH424" s="48"/>
      <c r="FI424" s="48"/>
      <c r="FJ424" s="48"/>
      <c r="FK424" s="48"/>
      <c r="FL424" s="48"/>
      <c r="FM424" s="48"/>
      <c r="FN424" s="48"/>
      <c r="FO424" s="48"/>
      <c r="FP424" s="48"/>
      <c r="FQ424" s="48"/>
      <c r="FR424" s="48"/>
      <c r="FS424" s="48"/>
      <c r="FT424" s="48"/>
      <c r="FU424" s="48"/>
      <c r="FV424" s="48"/>
      <c r="FW424" s="48"/>
      <c r="FX424" s="48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</row>
    <row r="425" spans="9:208"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8"/>
      <c r="CO425" s="48"/>
      <c r="CP425" s="48"/>
      <c r="CQ425" s="48"/>
      <c r="CR425" s="48"/>
      <c r="CS425" s="48"/>
      <c r="CT425" s="48"/>
      <c r="CU425" s="48"/>
      <c r="CV425" s="48"/>
      <c r="CW425" s="48"/>
      <c r="CX425" s="48"/>
      <c r="CY425" s="48"/>
      <c r="CZ425" s="48"/>
      <c r="DA425" s="48"/>
      <c r="DB425" s="48"/>
      <c r="DC425" s="48"/>
      <c r="DD425" s="48"/>
      <c r="DE425" s="48"/>
      <c r="DF425" s="48"/>
      <c r="DG425" s="48"/>
      <c r="DH425" s="48"/>
      <c r="DI425" s="48"/>
      <c r="DJ425" s="48"/>
      <c r="DK425" s="48"/>
      <c r="DL425" s="48"/>
      <c r="DM425" s="48"/>
      <c r="DN425" s="48"/>
      <c r="DO425" s="48"/>
      <c r="DP425" s="48"/>
      <c r="DQ425" s="48"/>
      <c r="DR425" s="48"/>
      <c r="DS425" s="48"/>
      <c r="DT425" s="48"/>
      <c r="DU425" s="48"/>
      <c r="DV425" s="48"/>
      <c r="DW425" s="48"/>
      <c r="DX425" s="48"/>
      <c r="DY425" s="48"/>
      <c r="DZ425" s="48"/>
      <c r="EA425" s="48"/>
      <c r="EB425" s="48"/>
      <c r="EC425" s="48"/>
      <c r="ED425" s="48"/>
      <c r="EE425" s="48"/>
      <c r="EF425" s="48"/>
      <c r="EG425" s="48"/>
      <c r="EH425" s="48"/>
      <c r="EI425" s="48"/>
      <c r="EJ425" s="48"/>
      <c r="EK425" s="48"/>
      <c r="EL425" s="48"/>
      <c r="EM425" s="48"/>
      <c r="EN425" s="48"/>
      <c r="EO425" s="48"/>
      <c r="EP425" s="48"/>
      <c r="EQ425" s="48"/>
      <c r="ER425" s="48"/>
      <c r="ES425" s="48"/>
      <c r="ET425" s="48"/>
      <c r="EU425" s="48"/>
      <c r="EV425" s="48"/>
      <c r="EW425" s="48"/>
      <c r="EX425" s="48"/>
      <c r="EY425" s="48"/>
      <c r="EZ425" s="48"/>
      <c r="FA425" s="48"/>
      <c r="FB425" s="48"/>
      <c r="FC425" s="48"/>
      <c r="FD425" s="48"/>
      <c r="FE425" s="48"/>
      <c r="FF425" s="48"/>
      <c r="FG425" s="48"/>
      <c r="FH425" s="48"/>
      <c r="FI425" s="48"/>
      <c r="FJ425" s="48"/>
      <c r="FK425" s="48"/>
      <c r="FL425" s="48"/>
      <c r="FM425" s="48"/>
      <c r="FN425" s="48"/>
      <c r="FO425" s="48"/>
      <c r="FP425" s="48"/>
      <c r="FQ425" s="48"/>
      <c r="FR425" s="48"/>
      <c r="FS425" s="48"/>
      <c r="FT425" s="48"/>
      <c r="FU425" s="48"/>
      <c r="FV425" s="48"/>
      <c r="FW425" s="48"/>
      <c r="FX425" s="48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</row>
    <row r="426" spans="9:208"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  <c r="DB426" s="48"/>
      <c r="DC426" s="48"/>
      <c r="DD426" s="48"/>
      <c r="DE426" s="48"/>
      <c r="DF426" s="48"/>
      <c r="DG426" s="48"/>
      <c r="DH426" s="48"/>
      <c r="DI426" s="48"/>
      <c r="DJ426" s="48"/>
      <c r="DK426" s="48"/>
      <c r="DL426" s="48"/>
      <c r="DM426" s="48"/>
      <c r="DN426" s="48"/>
      <c r="DO426" s="48"/>
      <c r="DP426" s="48"/>
      <c r="DQ426" s="48"/>
      <c r="DR426" s="48"/>
      <c r="DS426" s="48"/>
      <c r="DT426" s="48"/>
      <c r="DU426" s="48"/>
      <c r="DV426" s="48"/>
      <c r="DW426" s="48"/>
      <c r="DX426" s="48"/>
      <c r="DY426" s="48"/>
      <c r="DZ426" s="48"/>
      <c r="EA426" s="48"/>
      <c r="EB426" s="48"/>
      <c r="EC426" s="48"/>
      <c r="ED426" s="48"/>
      <c r="EE426" s="48"/>
      <c r="EF426" s="48"/>
      <c r="EG426" s="48"/>
      <c r="EH426" s="48"/>
      <c r="EI426" s="48"/>
      <c r="EJ426" s="48"/>
      <c r="EK426" s="48"/>
      <c r="EL426" s="48"/>
      <c r="EM426" s="48"/>
      <c r="EN426" s="48"/>
      <c r="EO426" s="48"/>
      <c r="EP426" s="48"/>
      <c r="EQ426" s="48"/>
      <c r="ER426" s="48"/>
      <c r="ES426" s="48"/>
      <c r="ET426" s="48"/>
      <c r="EU426" s="48"/>
      <c r="EV426" s="48"/>
      <c r="EW426" s="48"/>
      <c r="EX426" s="48"/>
      <c r="EY426" s="48"/>
      <c r="EZ426" s="48"/>
      <c r="FA426" s="48"/>
      <c r="FB426" s="48"/>
      <c r="FC426" s="48"/>
      <c r="FD426" s="48"/>
      <c r="FE426" s="48"/>
      <c r="FF426" s="48"/>
      <c r="FG426" s="48"/>
      <c r="FH426" s="48"/>
      <c r="FI426" s="48"/>
      <c r="FJ426" s="48"/>
      <c r="FK426" s="48"/>
      <c r="FL426" s="48"/>
      <c r="FM426" s="48"/>
      <c r="FN426" s="48"/>
      <c r="FO426" s="48"/>
      <c r="FP426" s="48"/>
      <c r="FQ426" s="48"/>
      <c r="FR426" s="48"/>
      <c r="FS426" s="48"/>
      <c r="FT426" s="48"/>
      <c r="FU426" s="48"/>
      <c r="FV426" s="48"/>
      <c r="FW426" s="48"/>
      <c r="FX426" s="48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</row>
    <row r="427" spans="9:208"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  <c r="DB427" s="48"/>
      <c r="DC427" s="48"/>
      <c r="DD427" s="48"/>
      <c r="DE427" s="48"/>
      <c r="DF427" s="48"/>
      <c r="DG427" s="48"/>
      <c r="DH427" s="48"/>
      <c r="DI427" s="48"/>
      <c r="DJ427" s="48"/>
      <c r="DK427" s="48"/>
      <c r="DL427" s="48"/>
      <c r="DM427" s="48"/>
      <c r="DN427" s="48"/>
      <c r="DO427" s="48"/>
      <c r="DP427" s="48"/>
      <c r="DQ427" s="48"/>
      <c r="DR427" s="48"/>
      <c r="DS427" s="48"/>
      <c r="DT427" s="48"/>
      <c r="DU427" s="48"/>
      <c r="DV427" s="48"/>
      <c r="DW427" s="48"/>
      <c r="DX427" s="48"/>
      <c r="DY427" s="48"/>
      <c r="DZ427" s="48"/>
      <c r="EA427" s="48"/>
      <c r="EB427" s="48"/>
      <c r="EC427" s="48"/>
      <c r="ED427" s="48"/>
      <c r="EE427" s="48"/>
      <c r="EF427" s="48"/>
      <c r="EG427" s="48"/>
      <c r="EH427" s="48"/>
      <c r="EI427" s="48"/>
      <c r="EJ427" s="48"/>
      <c r="EK427" s="48"/>
      <c r="EL427" s="48"/>
      <c r="EM427" s="48"/>
      <c r="EN427" s="48"/>
      <c r="EO427" s="48"/>
      <c r="EP427" s="48"/>
      <c r="EQ427" s="48"/>
      <c r="ER427" s="48"/>
      <c r="ES427" s="48"/>
      <c r="ET427" s="48"/>
      <c r="EU427" s="48"/>
      <c r="EV427" s="48"/>
      <c r="EW427" s="48"/>
      <c r="EX427" s="48"/>
      <c r="EY427" s="48"/>
      <c r="EZ427" s="48"/>
      <c r="FA427" s="48"/>
      <c r="FB427" s="48"/>
      <c r="FC427" s="48"/>
      <c r="FD427" s="48"/>
      <c r="FE427" s="48"/>
      <c r="FF427" s="48"/>
      <c r="FG427" s="48"/>
      <c r="FH427" s="48"/>
      <c r="FI427" s="48"/>
      <c r="FJ427" s="48"/>
      <c r="FK427" s="48"/>
      <c r="FL427" s="48"/>
      <c r="FM427" s="48"/>
      <c r="FN427" s="48"/>
      <c r="FO427" s="48"/>
      <c r="FP427" s="48"/>
      <c r="FQ427" s="48"/>
      <c r="FR427" s="48"/>
      <c r="FS427" s="48"/>
      <c r="FT427" s="48"/>
      <c r="FU427" s="48"/>
      <c r="FV427" s="48"/>
      <c r="FW427" s="48"/>
      <c r="FX427" s="48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</row>
    <row r="428" spans="9:208"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  <c r="CC428" s="48"/>
      <c r="CD428" s="48"/>
      <c r="CE428" s="48"/>
      <c r="CF428" s="48"/>
      <c r="CG428" s="48"/>
      <c r="CH428" s="48"/>
      <c r="CI428" s="48"/>
      <c r="CJ428" s="48"/>
      <c r="CK428" s="48"/>
      <c r="CL428" s="48"/>
      <c r="CM428" s="48"/>
      <c r="CN428" s="48"/>
      <c r="CO428" s="48"/>
      <c r="CP428" s="48"/>
      <c r="CQ428" s="48"/>
      <c r="CR428" s="48"/>
      <c r="CS428" s="48"/>
      <c r="CT428" s="48"/>
      <c r="CU428" s="48"/>
      <c r="CV428" s="48"/>
      <c r="CW428" s="48"/>
      <c r="CX428" s="48"/>
      <c r="CY428" s="48"/>
      <c r="CZ428" s="48"/>
      <c r="DA428" s="48"/>
      <c r="DB428" s="48"/>
      <c r="DC428" s="48"/>
      <c r="DD428" s="48"/>
      <c r="DE428" s="48"/>
      <c r="DF428" s="48"/>
      <c r="DG428" s="48"/>
      <c r="DH428" s="48"/>
      <c r="DI428" s="48"/>
      <c r="DJ428" s="48"/>
      <c r="DK428" s="48"/>
      <c r="DL428" s="48"/>
      <c r="DM428" s="48"/>
      <c r="DN428" s="48"/>
      <c r="DO428" s="48"/>
      <c r="DP428" s="48"/>
      <c r="DQ428" s="48"/>
      <c r="DR428" s="48"/>
      <c r="DS428" s="48"/>
      <c r="DT428" s="48"/>
      <c r="DU428" s="48"/>
      <c r="DV428" s="48"/>
      <c r="DW428" s="48"/>
      <c r="DX428" s="48"/>
      <c r="DY428" s="48"/>
      <c r="DZ428" s="48"/>
      <c r="EA428" s="48"/>
      <c r="EB428" s="48"/>
      <c r="EC428" s="48"/>
      <c r="ED428" s="48"/>
      <c r="EE428" s="48"/>
      <c r="EF428" s="48"/>
      <c r="EG428" s="48"/>
      <c r="EH428" s="48"/>
      <c r="EI428" s="48"/>
      <c r="EJ428" s="48"/>
      <c r="EK428" s="48"/>
      <c r="EL428" s="48"/>
      <c r="EM428" s="48"/>
      <c r="EN428" s="48"/>
      <c r="EO428" s="48"/>
      <c r="EP428" s="48"/>
      <c r="EQ428" s="48"/>
      <c r="ER428" s="48"/>
      <c r="ES428" s="48"/>
      <c r="ET428" s="48"/>
      <c r="EU428" s="48"/>
      <c r="EV428" s="48"/>
      <c r="EW428" s="48"/>
      <c r="EX428" s="48"/>
      <c r="EY428" s="48"/>
      <c r="EZ428" s="48"/>
      <c r="FA428" s="48"/>
      <c r="FB428" s="48"/>
      <c r="FC428" s="48"/>
      <c r="FD428" s="48"/>
      <c r="FE428" s="48"/>
      <c r="FF428" s="48"/>
      <c r="FG428" s="48"/>
      <c r="FH428" s="48"/>
      <c r="FI428" s="48"/>
      <c r="FJ428" s="48"/>
      <c r="FK428" s="48"/>
      <c r="FL428" s="48"/>
      <c r="FM428" s="48"/>
      <c r="FN428" s="48"/>
      <c r="FO428" s="48"/>
      <c r="FP428" s="48"/>
      <c r="FQ428" s="48"/>
      <c r="FR428" s="48"/>
      <c r="FS428" s="48"/>
      <c r="FT428" s="48"/>
      <c r="FU428" s="48"/>
      <c r="FV428" s="48"/>
      <c r="FW428" s="48"/>
      <c r="FX428" s="48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</row>
    <row r="429" spans="9:208"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8"/>
      <c r="CO429" s="48"/>
      <c r="CP429" s="48"/>
      <c r="CQ429" s="48"/>
      <c r="CR429" s="48"/>
      <c r="CS429" s="48"/>
      <c r="CT429" s="48"/>
      <c r="CU429" s="48"/>
      <c r="CV429" s="48"/>
      <c r="CW429" s="48"/>
      <c r="CX429" s="48"/>
      <c r="CY429" s="48"/>
      <c r="CZ429" s="48"/>
      <c r="DA429" s="48"/>
      <c r="DB429" s="48"/>
      <c r="DC429" s="48"/>
      <c r="DD429" s="48"/>
      <c r="DE429" s="48"/>
      <c r="DF429" s="48"/>
      <c r="DG429" s="48"/>
      <c r="DH429" s="48"/>
      <c r="DI429" s="48"/>
      <c r="DJ429" s="48"/>
      <c r="DK429" s="48"/>
      <c r="DL429" s="48"/>
      <c r="DM429" s="48"/>
      <c r="DN429" s="48"/>
      <c r="DO429" s="48"/>
      <c r="DP429" s="48"/>
      <c r="DQ429" s="48"/>
      <c r="DR429" s="48"/>
      <c r="DS429" s="48"/>
      <c r="DT429" s="48"/>
      <c r="DU429" s="48"/>
      <c r="DV429" s="48"/>
      <c r="DW429" s="48"/>
      <c r="DX429" s="48"/>
      <c r="DY429" s="48"/>
      <c r="DZ429" s="48"/>
      <c r="EA429" s="48"/>
      <c r="EB429" s="48"/>
      <c r="EC429" s="48"/>
      <c r="ED429" s="48"/>
      <c r="EE429" s="48"/>
      <c r="EF429" s="48"/>
      <c r="EG429" s="48"/>
      <c r="EH429" s="48"/>
      <c r="EI429" s="48"/>
      <c r="EJ429" s="48"/>
      <c r="EK429" s="48"/>
      <c r="EL429" s="48"/>
      <c r="EM429" s="48"/>
      <c r="EN429" s="48"/>
      <c r="EO429" s="48"/>
      <c r="EP429" s="48"/>
      <c r="EQ429" s="48"/>
      <c r="ER429" s="48"/>
      <c r="ES429" s="48"/>
      <c r="ET429" s="48"/>
      <c r="EU429" s="48"/>
      <c r="EV429" s="48"/>
      <c r="EW429" s="48"/>
      <c r="EX429" s="48"/>
      <c r="EY429" s="48"/>
      <c r="EZ429" s="48"/>
      <c r="FA429" s="48"/>
      <c r="FB429" s="48"/>
      <c r="FC429" s="48"/>
      <c r="FD429" s="48"/>
      <c r="FE429" s="48"/>
      <c r="FF429" s="48"/>
      <c r="FG429" s="48"/>
      <c r="FH429" s="48"/>
      <c r="FI429" s="48"/>
      <c r="FJ429" s="48"/>
      <c r="FK429" s="48"/>
      <c r="FL429" s="48"/>
      <c r="FM429" s="48"/>
      <c r="FN429" s="48"/>
      <c r="FO429" s="48"/>
      <c r="FP429" s="48"/>
      <c r="FQ429" s="48"/>
      <c r="FR429" s="48"/>
      <c r="FS429" s="48"/>
      <c r="FT429" s="48"/>
      <c r="FU429" s="48"/>
      <c r="FV429" s="48"/>
      <c r="FW429" s="48"/>
      <c r="FX429" s="48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</row>
    <row r="430" spans="9:208"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8"/>
      <c r="CO430" s="48"/>
      <c r="CP430" s="48"/>
      <c r="CQ430" s="48"/>
      <c r="CR430" s="48"/>
      <c r="CS430" s="48"/>
      <c r="CT430" s="48"/>
      <c r="CU430" s="48"/>
      <c r="CV430" s="48"/>
      <c r="CW430" s="48"/>
      <c r="CX430" s="48"/>
      <c r="CY430" s="48"/>
      <c r="CZ430" s="48"/>
      <c r="DA430" s="48"/>
      <c r="DB430" s="48"/>
      <c r="DC430" s="48"/>
      <c r="DD430" s="48"/>
      <c r="DE430" s="48"/>
      <c r="DF430" s="48"/>
      <c r="DG430" s="48"/>
      <c r="DH430" s="48"/>
      <c r="DI430" s="48"/>
      <c r="DJ430" s="48"/>
      <c r="DK430" s="48"/>
      <c r="DL430" s="48"/>
      <c r="DM430" s="48"/>
      <c r="DN430" s="48"/>
      <c r="DO430" s="48"/>
      <c r="DP430" s="48"/>
      <c r="DQ430" s="48"/>
      <c r="DR430" s="48"/>
      <c r="DS430" s="48"/>
      <c r="DT430" s="48"/>
      <c r="DU430" s="48"/>
      <c r="DV430" s="48"/>
      <c r="DW430" s="48"/>
      <c r="DX430" s="48"/>
      <c r="DY430" s="48"/>
      <c r="DZ430" s="48"/>
      <c r="EA430" s="48"/>
      <c r="EB430" s="48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  <c r="EO430" s="48"/>
      <c r="EP430" s="48"/>
      <c r="EQ430" s="48"/>
      <c r="ER430" s="48"/>
      <c r="ES430" s="48"/>
      <c r="ET430" s="48"/>
      <c r="EU430" s="48"/>
      <c r="EV430" s="48"/>
      <c r="EW430" s="48"/>
      <c r="EX430" s="48"/>
      <c r="EY430" s="48"/>
      <c r="EZ430" s="48"/>
      <c r="FA430" s="48"/>
      <c r="FB430" s="48"/>
      <c r="FC430" s="48"/>
      <c r="FD430" s="48"/>
      <c r="FE430" s="48"/>
      <c r="FF430" s="48"/>
      <c r="FG430" s="48"/>
      <c r="FH430" s="48"/>
      <c r="FI430" s="48"/>
      <c r="FJ430" s="48"/>
      <c r="FK430" s="48"/>
      <c r="FL430" s="48"/>
      <c r="FM430" s="48"/>
      <c r="FN430" s="48"/>
      <c r="FO430" s="48"/>
      <c r="FP430" s="48"/>
      <c r="FQ430" s="48"/>
      <c r="FR430" s="48"/>
      <c r="FS430" s="48"/>
      <c r="FT430" s="48"/>
      <c r="FU430" s="48"/>
      <c r="FV430" s="48"/>
      <c r="FW430" s="48"/>
      <c r="FX430" s="48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</row>
    <row r="431" spans="9:208"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8"/>
      <c r="CO431" s="48"/>
      <c r="CP431" s="48"/>
      <c r="CQ431" s="48"/>
      <c r="CR431" s="48"/>
      <c r="CS431" s="48"/>
      <c r="CT431" s="48"/>
      <c r="CU431" s="48"/>
      <c r="CV431" s="48"/>
      <c r="CW431" s="48"/>
      <c r="CX431" s="48"/>
      <c r="CY431" s="48"/>
      <c r="CZ431" s="48"/>
      <c r="DA431" s="48"/>
      <c r="DB431" s="48"/>
      <c r="DC431" s="48"/>
      <c r="DD431" s="48"/>
      <c r="DE431" s="48"/>
      <c r="DF431" s="48"/>
      <c r="DG431" s="48"/>
      <c r="DH431" s="48"/>
      <c r="DI431" s="48"/>
      <c r="DJ431" s="48"/>
      <c r="DK431" s="48"/>
      <c r="DL431" s="48"/>
      <c r="DM431" s="48"/>
      <c r="DN431" s="48"/>
      <c r="DO431" s="48"/>
      <c r="DP431" s="48"/>
      <c r="DQ431" s="48"/>
      <c r="DR431" s="48"/>
      <c r="DS431" s="48"/>
      <c r="DT431" s="48"/>
      <c r="DU431" s="48"/>
      <c r="DV431" s="48"/>
      <c r="DW431" s="48"/>
      <c r="DX431" s="48"/>
      <c r="DY431" s="48"/>
      <c r="DZ431" s="48"/>
      <c r="EA431" s="48"/>
      <c r="EB431" s="48"/>
      <c r="EC431" s="48"/>
      <c r="ED431" s="48"/>
      <c r="EE431" s="48"/>
      <c r="EF431" s="48"/>
      <c r="EG431" s="48"/>
      <c r="EH431" s="48"/>
      <c r="EI431" s="48"/>
      <c r="EJ431" s="48"/>
      <c r="EK431" s="48"/>
      <c r="EL431" s="48"/>
      <c r="EM431" s="48"/>
      <c r="EN431" s="48"/>
      <c r="EO431" s="48"/>
      <c r="EP431" s="48"/>
      <c r="EQ431" s="48"/>
      <c r="ER431" s="48"/>
      <c r="ES431" s="48"/>
      <c r="ET431" s="48"/>
      <c r="EU431" s="48"/>
      <c r="EV431" s="48"/>
      <c r="EW431" s="48"/>
      <c r="EX431" s="48"/>
      <c r="EY431" s="48"/>
      <c r="EZ431" s="48"/>
      <c r="FA431" s="48"/>
      <c r="FB431" s="48"/>
      <c r="FC431" s="48"/>
      <c r="FD431" s="48"/>
      <c r="FE431" s="48"/>
      <c r="FF431" s="48"/>
      <c r="FG431" s="48"/>
      <c r="FH431" s="48"/>
      <c r="FI431" s="48"/>
      <c r="FJ431" s="48"/>
      <c r="FK431" s="48"/>
      <c r="FL431" s="48"/>
      <c r="FM431" s="48"/>
      <c r="FN431" s="48"/>
      <c r="FO431" s="48"/>
      <c r="FP431" s="48"/>
      <c r="FQ431" s="48"/>
      <c r="FR431" s="48"/>
      <c r="FS431" s="48"/>
      <c r="FT431" s="48"/>
      <c r="FU431" s="48"/>
      <c r="FV431" s="48"/>
      <c r="FW431" s="48"/>
      <c r="FX431" s="48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</row>
    <row r="432" spans="9:208"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  <c r="BR432" s="48"/>
      <c r="BS432" s="48"/>
      <c r="BT432" s="48"/>
      <c r="BU432" s="48"/>
      <c r="BV432" s="48"/>
      <c r="BW432" s="48"/>
      <c r="BX432" s="48"/>
      <c r="BY432" s="48"/>
      <c r="BZ432" s="48"/>
      <c r="CA432" s="48"/>
      <c r="CB432" s="48"/>
      <c r="CC432" s="48"/>
      <c r="CD432" s="48"/>
      <c r="CE432" s="48"/>
      <c r="CF432" s="48"/>
      <c r="CG432" s="48"/>
      <c r="CH432" s="48"/>
      <c r="CI432" s="48"/>
      <c r="CJ432" s="48"/>
      <c r="CK432" s="48"/>
      <c r="CL432" s="48"/>
      <c r="CM432" s="48"/>
      <c r="CN432" s="48"/>
      <c r="CO432" s="48"/>
      <c r="CP432" s="48"/>
      <c r="CQ432" s="48"/>
      <c r="CR432" s="48"/>
      <c r="CS432" s="48"/>
      <c r="CT432" s="48"/>
      <c r="CU432" s="48"/>
      <c r="CV432" s="48"/>
      <c r="CW432" s="48"/>
      <c r="CX432" s="48"/>
      <c r="CY432" s="48"/>
      <c r="CZ432" s="48"/>
      <c r="DA432" s="48"/>
      <c r="DB432" s="48"/>
      <c r="DC432" s="48"/>
      <c r="DD432" s="48"/>
      <c r="DE432" s="48"/>
      <c r="DF432" s="48"/>
      <c r="DG432" s="48"/>
      <c r="DH432" s="48"/>
      <c r="DI432" s="48"/>
      <c r="DJ432" s="48"/>
      <c r="DK432" s="48"/>
      <c r="DL432" s="48"/>
      <c r="DM432" s="48"/>
      <c r="DN432" s="48"/>
      <c r="DO432" s="48"/>
      <c r="DP432" s="48"/>
      <c r="DQ432" s="48"/>
      <c r="DR432" s="48"/>
      <c r="DS432" s="48"/>
      <c r="DT432" s="48"/>
      <c r="DU432" s="48"/>
      <c r="DV432" s="48"/>
      <c r="DW432" s="48"/>
      <c r="DX432" s="48"/>
      <c r="DY432" s="48"/>
      <c r="DZ432" s="48"/>
      <c r="EA432" s="48"/>
      <c r="EB432" s="48"/>
      <c r="EC432" s="48"/>
      <c r="ED432" s="48"/>
      <c r="EE432" s="48"/>
      <c r="EF432" s="48"/>
      <c r="EG432" s="48"/>
      <c r="EH432" s="48"/>
      <c r="EI432" s="48"/>
      <c r="EJ432" s="48"/>
      <c r="EK432" s="48"/>
      <c r="EL432" s="48"/>
      <c r="EM432" s="48"/>
      <c r="EN432" s="48"/>
      <c r="EO432" s="48"/>
      <c r="EP432" s="48"/>
      <c r="EQ432" s="48"/>
      <c r="ER432" s="48"/>
      <c r="ES432" s="48"/>
      <c r="ET432" s="48"/>
      <c r="EU432" s="48"/>
      <c r="EV432" s="48"/>
      <c r="EW432" s="48"/>
      <c r="EX432" s="48"/>
      <c r="EY432" s="48"/>
      <c r="EZ432" s="48"/>
      <c r="FA432" s="48"/>
      <c r="FB432" s="48"/>
      <c r="FC432" s="48"/>
      <c r="FD432" s="48"/>
      <c r="FE432" s="48"/>
      <c r="FF432" s="48"/>
      <c r="FG432" s="48"/>
      <c r="FH432" s="48"/>
      <c r="FI432" s="48"/>
      <c r="FJ432" s="48"/>
      <c r="FK432" s="48"/>
      <c r="FL432" s="48"/>
      <c r="FM432" s="48"/>
      <c r="FN432" s="48"/>
      <c r="FO432" s="48"/>
      <c r="FP432" s="48"/>
      <c r="FQ432" s="48"/>
      <c r="FR432" s="48"/>
      <c r="FS432" s="48"/>
      <c r="FT432" s="48"/>
      <c r="FU432" s="48"/>
      <c r="FV432" s="48"/>
      <c r="FW432" s="48"/>
      <c r="FX432" s="48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</row>
    <row r="433" spans="9:208"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48"/>
      <c r="BP433" s="48"/>
      <c r="BQ433" s="48"/>
      <c r="BR433" s="48"/>
      <c r="BS433" s="48"/>
      <c r="BT433" s="48"/>
      <c r="BU433" s="48"/>
      <c r="BV433" s="48"/>
      <c r="BW433" s="48"/>
      <c r="BX433" s="48"/>
      <c r="BY433" s="48"/>
      <c r="BZ433" s="48"/>
      <c r="CA433" s="48"/>
      <c r="CB433" s="48"/>
      <c r="CC433" s="48"/>
      <c r="CD433" s="48"/>
      <c r="CE433" s="48"/>
      <c r="CF433" s="48"/>
      <c r="CG433" s="48"/>
      <c r="CH433" s="48"/>
      <c r="CI433" s="48"/>
      <c r="CJ433" s="48"/>
      <c r="CK433" s="48"/>
      <c r="CL433" s="48"/>
      <c r="CM433" s="48"/>
      <c r="CN433" s="48"/>
      <c r="CO433" s="48"/>
      <c r="CP433" s="48"/>
      <c r="CQ433" s="48"/>
      <c r="CR433" s="48"/>
      <c r="CS433" s="48"/>
      <c r="CT433" s="48"/>
      <c r="CU433" s="48"/>
      <c r="CV433" s="48"/>
      <c r="CW433" s="48"/>
      <c r="CX433" s="48"/>
      <c r="CY433" s="48"/>
      <c r="CZ433" s="48"/>
      <c r="DA433" s="48"/>
      <c r="DB433" s="48"/>
      <c r="DC433" s="48"/>
      <c r="DD433" s="48"/>
      <c r="DE433" s="48"/>
      <c r="DF433" s="48"/>
      <c r="DG433" s="48"/>
      <c r="DH433" s="48"/>
      <c r="DI433" s="48"/>
      <c r="DJ433" s="48"/>
      <c r="DK433" s="48"/>
      <c r="DL433" s="48"/>
      <c r="DM433" s="48"/>
      <c r="DN433" s="48"/>
      <c r="DO433" s="48"/>
      <c r="DP433" s="48"/>
      <c r="DQ433" s="48"/>
      <c r="DR433" s="48"/>
      <c r="DS433" s="48"/>
      <c r="DT433" s="48"/>
      <c r="DU433" s="48"/>
      <c r="DV433" s="48"/>
      <c r="DW433" s="48"/>
      <c r="DX433" s="48"/>
      <c r="DY433" s="48"/>
      <c r="DZ433" s="48"/>
      <c r="EA433" s="48"/>
      <c r="EB433" s="48"/>
      <c r="EC433" s="48"/>
      <c r="ED433" s="48"/>
      <c r="EE433" s="48"/>
      <c r="EF433" s="48"/>
      <c r="EG433" s="48"/>
      <c r="EH433" s="48"/>
      <c r="EI433" s="48"/>
      <c r="EJ433" s="48"/>
      <c r="EK433" s="48"/>
      <c r="EL433" s="48"/>
      <c r="EM433" s="48"/>
      <c r="EN433" s="48"/>
      <c r="EO433" s="48"/>
      <c r="EP433" s="48"/>
      <c r="EQ433" s="48"/>
      <c r="ER433" s="48"/>
      <c r="ES433" s="48"/>
      <c r="ET433" s="48"/>
      <c r="EU433" s="48"/>
      <c r="EV433" s="48"/>
      <c r="EW433" s="48"/>
      <c r="EX433" s="48"/>
      <c r="EY433" s="48"/>
      <c r="EZ433" s="48"/>
      <c r="FA433" s="48"/>
      <c r="FB433" s="48"/>
      <c r="FC433" s="48"/>
      <c r="FD433" s="48"/>
      <c r="FE433" s="48"/>
      <c r="FF433" s="48"/>
      <c r="FG433" s="48"/>
      <c r="FH433" s="48"/>
      <c r="FI433" s="48"/>
      <c r="FJ433" s="48"/>
      <c r="FK433" s="48"/>
      <c r="FL433" s="48"/>
      <c r="FM433" s="48"/>
      <c r="FN433" s="48"/>
      <c r="FO433" s="48"/>
      <c r="FP433" s="48"/>
      <c r="FQ433" s="48"/>
      <c r="FR433" s="48"/>
      <c r="FS433" s="48"/>
      <c r="FT433" s="48"/>
      <c r="FU433" s="48"/>
      <c r="FV433" s="48"/>
      <c r="FW433" s="48"/>
      <c r="FX433" s="48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</row>
    <row r="434" spans="9:208"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  <c r="DB434" s="48"/>
      <c r="DC434" s="48"/>
      <c r="DD434" s="48"/>
      <c r="DE434" s="48"/>
      <c r="DF434" s="48"/>
      <c r="DG434" s="48"/>
      <c r="DH434" s="48"/>
      <c r="DI434" s="48"/>
      <c r="DJ434" s="48"/>
      <c r="DK434" s="48"/>
      <c r="DL434" s="48"/>
      <c r="DM434" s="48"/>
      <c r="DN434" s="48"/>
      <c r="DO434" s="48"/>
      <c r="DP434" s="48"/>
      <c r="DQ434" s="48"/>
      <c r="DR434" s="48"/>
      <c r="DS434" s="48"/>
      <c r="DT434" s="48"/>
      <c r="DU434" s="48"/>
      <c r="DV434" s="48"/>
      <c r="DW434" s="48"/>
      <c r="DX434" s="48"/>
      <c r="DY434" s="48"/>
      <c r="DZ434" s="48"/>
      <c r="EA434" s="48"/>
      <c r="EB434" s="48"/>
      <c r="EC434" s="48"/>
      <c r="ED434" s="48"/>
      <c r="EE434" s="48"/>
      <c r="EF434" s="48"/>
      <c r="EG434" s="48"/>
      <c r="EH434" s="48"/>
      <c r="EI434" s="48"/>
      <c r="EJ434" s="48"/>
      <c r="EK434" s="48"/>
      <c r="EL434" s="48"/>
      <c r="EM434" s="48"/>
      <c r="EN434" s="48"/>
      <c r="EO434" s="48"/>
      <c r="EP434" s="48"/>
      <c r="EQ434" s="48"/>
      <c r="ER434" s="48"/>
      <c r="ES434" s="48"/>
      <c r="ET434" s="48"/>
      <c r="EU434" s="48"/>
      <c r="EV434" s="48"/>
      <c r="EW434" s="48"/>
      <c r="EX434" s="48"/>
      <c r="EY434" s="48"/>
      <c r="EZ434" s="48"/>
      <c r="FA434" s="48"/>
      <c r="FB434" s="48"/>
      <c r="FC434" s="48"/>
      <c r="FD434" s="48"/>
      <c r="FE434" s="48"/>
      <c r="FF434" s="48"/>
      <c r="FG434" s="48"/>
      <c r="FH434" s="48"/>
      <c r="FI434" s="48"/>
      <c r="FJ434" s="48"/>
      <c r="FK434" s="48"/>
      <c r="FL434" s="48"/>
      <c r="FM434" s="48"/>
      <c r="FN434" s="48"/>
      <c r="FO434" s="48"/>
      <c r="FP434" s="48"/>
      <c r="FQ434" s="48"/>
      <c r="FR434" s="48"/>
      <c r="FS434" s="48"/>
      <c r="FT434" s="48"/>
      <c r="FU434" s="48"/>
      <c r="FV434" s="48"/>
      <c r="FW434" s="48"/>
      <c r="FX434" s="48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</row>
    <row r="435" spans="9:208"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  <c r="BR435" s="48"/>
      <c r="BS435" s="48"/>
      <c r="BT435" s="48"/>
      <c r="BU435" s="48"/>
      <c r="BV435" s="48"/>
      <c r="BW435" s="48"/>
      <c r="BX435" s="48"/>
      <c r="BY435" s="48"/>
      <c r="BZ435" s="48"/>
      <c r="CA435" s="48"/>
      <c r="CB435" s="48"/>
      <c r="CC435" s="48"/>
      <c r="CD435" s="48"/>
      <c r="CE435" s="48"/>
      <c r="CF435" s="48"/>
      <c r="CG435" s="48"/>
      <c r="CH435" s="48"/>
      <c r="CI435" s="48"/>
      <c r="CJ435" s="48"/>
      <c r="CK435" s="48"/>
      <c r="CL435" s="48"/>
      <c r="CM435" s="48"/>
      <c r="CN435" s="48"/>
      <c r="CO435" s="48"/>
      <c r="CP435" s="48"/>
      <c r="CQ435" s="48"/>
      <c r="CR435" s="48"/>
      <c r="CS435" s="48"/>
      <c r="CT435" s="48"/>
      <c r="CU435" s="48"/>
      <c r="CV435" s="48"/>
      <c r="CW435" s="48"/>
      <c r="CX435" s="48"/>
      <c r="CY435" s="48"/>
      <c r="CZ435" s="48"/>
      <c r="DA435" s="48"/>
      <c r="DB435" s="48"/>
      <c r="DC435" s="48"/>
      <c r="DD435" s="48"/>
      <c r="DE435" s="48"/>
      <c r="DF435" s="48"/>
      <c r="DG435" s="48"/>
      <c r="DH435" s="48"/>
      <c r="DI435" s="48"/>
      <c r="DJ435" s="48"/>
      <c r="DK435" s="48"/>
      <c r="DL435" s="48"/>
      <c r="DM435" s="48"/>
      <c r="DN435" s="48"/>
      <c r="DO435" s="48"/>
      <c r="DP435" s="48"/>
      <c r="DQ435" s="48"/>
      <c r="DR435" s="48"/>
      <c r="DS435" s="48"/>
      <c r="DT435" s="48"/>
      <c r="DU435" s="48"/>
      <c r="DV435" s="48"/>
      <c r="DW435" s="48"/>
      <c r="DX435" s="48"/>
      <c r="DY435" s="48"/>
      <c r="DZ435" s="48"/>
      <c r="EA435" s="48"/>
      <c r="EB435" s="48"/>
      <c r="EC435" s="48"/>
      <c r="ED435" s="48"/>
      <c r="EE435" s="48"/>
      <c r="EF435" s="48"/>
      <c r="EG435" s="48"/>
      <c r="EH435" s="48"/>
      <c r="EI435" s="48"/>
      <c r="EJ435" s="48"/>
      <c r="EK435" s="48"/>
      <c r="EL435" s="48"/>
      <c r="EM435" s="48"/>
      <c r="EN435" s="48"/>
      <c r="EO435" s="48"/>
      <c r="EP435" s="48"/>
      <c r="EQ435" s="48"/>
      <c r="ER435" s="48"/>
      <c r="ES435" s="48"/>
      <c r="ET435" s="48"/>
      <c r="EU435" s="48"/>
      <c r="EV435" s="48"/>
      <c r="EW435" s="48"/>
      <c r="EX435" s="48"/>
      <c r="EY435" s="48"/>
      <c r="EZ435" s="48"/>
      <c r="FA435" s="48"/>
      <c r="FB435" s="48"/>
      <c r="FC435" s="48"/>
      <c r="FD435" s="48"/>
      <c r="FE435" s="48"/>
      <c r="FF435" s="48"/>
      <c r="FG435" s="48"/>
      <c r="FH435" s="48"/>
      <c r="FI435" s="48"/>
      <c r="FJ435" s="48"/>
      <c r="FK435" s="48"/>
      <c r="FL435" s="48"/>
      <c r="FM435" s="48"/>
      <c r="FN435" s="48"/>
      <c r="FO435" s="48"/>
      <c r="FP435" s="48"/>
      <c r="FQ435" s="48"/>
      <c r="FR435" s="48"/>
      <c r="FS435" s="48"/>
      <c r="FT435" s="48"/>
      <c r="FU435" s="48"/>
      <c r="FV435" s="48"/>
      <c r="FW435" s="48"/>
      <c r="FX435" s="48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</row>
    <row r="436" spans="9:208"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  <c r="DB436" s="48"/>
      <c r="DC436" s="48"/>
      <c r="DD436" s="48"/>
      <c r="DE436" s="48"/>
      <c r="DF436" s="48"/>
      <c r="DG436" s="48"/>
      <c r="DH436" s="48"/>
      <c r="DI436" s="48"/>
      <c r="DJ436" s="48"/>
      <c r="DK436" s="48"/>
      <c r="DL436" s="48"/>
      <c r="DM436" s="48"/>
      <c r="DN436" s="48"/>
      <c r="DO436" s="48"/>
      <c r="DP436" s="48"/>
      <c r="DQ436" s="48"/>
      <c r="DR436" s="48"/>
      <c r="DS436" s="48"/>
      <c r="DT436" s="48"/>
      <c r="DU436" s="48"/>
      <c r="DV436" s="48"/>
      <c r="DW436" s="48"/>
      <c r="DX436" s="48"/>
      <c r="DY436" s="48"/>
      <c r="DZ436" s="48"/>
      <c r="EA436" s="48"/>
      <c r="EB436" s="48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  <c r="EO436" s="48"/>
      <c r="EP436" s="48"/>
      <c r="EQ436" s="48"/>
      <c r="ER436" s="48"/>
      <c r="ES436" s="48"/>
      <c r="ET436" s="48"/>
      <c r="EU436" s="48"/>
      <c r="EV436" s="48"/>
      <c r="EW436" s="48"/>
      <c r="EX436" s="48"/>
      <c r="EY436" s="48"/>
      <c r="EZ436" s="48"/>
      <c r="FA436" s="48"/>
      <c r="FB436" s="48"/>
      <c r="FC436" s="48"/>
      <c r="FD436" s="48"/>
      <c r="FE436" s="48"/>
      <c r="FF436" s="48"/>
      <c r="FG436" s="48"/>
      <c r="FH436" s="48"/>
      <c r="FI436" s="48"/>
      <c r="FJ436" s="48"/>
      <c r="FK436" s="48"/>
      <c r="FL436" s="48"/>
      <c r="FM436" s="48"/>
      <c r="FN436" s="48"/>
      <c r="FO436" s="48"/>
      <c r="FP436" s="48"/>
      <c r="FQ436" s="48"/>
      <c r="FR436" s="48"/>
      <c r="FS436" s="48"/>
      <c r="FT436" s="48"/>
      <c r="FU436" s="48"/>
      <c r="FV436" s="48"/>
      <c r="FW436" s="48"/>
      <c r="FX436" s="48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</row>
    <row r="437" spans="9:208"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  <c r="DB437" s="48"/>
      <c r="DC437" s="48"/>
      <c r="DD437" s="48"/>
      <c r="DE437" s="48"/>
      <c r="DF437" s="48"/>
      <c r="DG437" s="48"/>
      <c r="DH437" s="48"/>
      <c r="DI437" s="48"/>
      <c r="DJ437" s="48"/>
      <c r="DK437" s="48"/>
      <c r="DL437" s="48"/>
      <c r="DM437" s="48"/>
      <c r="DN437" s="48"/>
      <c r="DO437" s="48"/>
      <c r="DP437" s="48"/>
      <c r="DQ437" s="48"/>
      <c r="DR437" s="48"/>
      <c r="DS437" s="48"/>
      <c r="DT437" s="48"/>
      <c r="DU437" s="48"/>
      <c r="DV437" s="48"/>
      <c r="DW437" s="48"/>
      <c r="DX437" s="48"/>
      <c r="DY437" s="48"/>
      <c r="DZ437" s="48"/>
      <c r="EA437" s="48"/>
      <c r="EB437" s="48"/>
      <c r="EC437" s="48"/>
      <c r="ED437" s="48"/>
      <c r="EE437" s="48"/>
      <c r="EF437" s="48"/>
      <c r="EG437" s="48"/>
      <c r="EH437" s="48"/>
      <c r="EI437" s="48"/>
      <c r="EJ437" s="48"/>
      <c r="EK437" s="48"/>
      <c r="EL437" s="48"/>
      <c r="EM437" s="48"/>
      <c r="EN437" s="48"/>
      <c r="EO437" s="48"/>
      <c r="EP437" s="48"/>
      <c r="EQ437" s="48"/>
      <c r="ER437" s="48"/>
      <c r="ES437" s="48"/>
      <c r="ET437" s="48"/>
      <c r="EU437" s="48"/>
      <c r="EV437" s="48"/>
      <c r="EW437" s="48"/>
      <c r="EX437" s="48"/>
      <c r="EY437" s="48"/>
      <c r="EZ437" s="48"/>
      <c r="FA437" s="48"/>
      <c r="FB437" s="48"/>
      <c r="FC437" s="48"/>
      <c r="FD437" s="48"/>
      <c r="FE437" s="48"/>
      <c r="FF437" s="48"/>
      <c r="FG437" s="48"/>
      <c r="FH437" s="48"/>
      <c r="FI437" s="48"/>
      <c r="FJ437" s="48"/>
      <c r="FK437" s="48"/>
      <c r="FL437" s="48"/>
      <c r="FM437" s="48"/>
      <c r="FN437" s="48"/>
      <c r="FO437" s="48"/>
      <c r="FP437" s="48"/>
      <c r="FQ437" s="48"/>
      <c r="FR437" s="48"/>
      <c r="FS437" s="48"/>
      <c r="FT437" s="48"/>
      <c r="FU437" s="48"/>
      <c r="FV437" s="48"/>
      <c r="FW437" s="48"/>
      <c r="FX437" s="48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</row>
    <row r="438" spans="9:208"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  <c r="CC438" s="48"/>
      <c r="CD438" s="48"/>
      <c r="CE438" s="48"/>
      <c r="CF438" s="48"/>
      <c r="CG438" s="48"/>
      <c r="CH438" s="48"/>
      <c r="CI438" s="48"/>
      <c r="CJ438" s="48"/>
      <c r="CK438" s="48"/>
      <c r="CL438" s="48"/>
      <c r="CM438" s="48"/>
      <c r="CN438" s="48"/>
      <c r="CO438" s="48"/>
      <c r="CP438" s="48"/>
      <c r="CQ438" s="48"/>
      <c r="CR438" s="48"/>
      <c r="CS438" s="48"/>
      <c r="CT438" s="48"/>
      <c r="CU438" s="48"/>
      <c r="CV438" s="48"/>
      <c r="CW438" s="48"/>
      <c r="CX438" s="48"/>
      <c r="CY438" s="48"/>
      <c r="CZ438" s="48"/>
      <c r="DA438" s="48"/>
      <c r="DB438" s="48"/>
      <c r="DC438" s="48"/>
      <c r="DD438" s="48"/>
      <c r="DE438" s="48"/>
      <c r="DF438" s="48"/>
      <c r="DG438" s="48"/>
      <c r="DH438" s="48"/>
      <c r="DI438" s="48"/>
      <c r="DJ438" s="48"/>
      <c r="DK438" s="48"/>
      <c r="DL438" s="48"/>
      <c r="DM438" s="48"/>
      <c r="DN438" s="48"/>
      <c r="DO438" s="48"/>
      <c r="DP438" s="48"/>
      <c r="DQ438" s="48"/>
      <c r="DR438" s="48"/>
      <c r="DS438" s="48"/>
      <c r="DT438" s="48"/>
      <c r="DU438" s="48"/>
      <c r="DV438" s="48"/>
      <c r="DW438" s="48"/>
      <c r="DX438" s="48"/>
      <c r="DY438" s="48"/>
      <c r="DZ438" s="48"/>
      <c r="EA438" s="48"/>
      <c r="EB438" s="48"/>
      <c r="EC438" s="48"/>
      <c r="ED438" s="48"/>
      <c r="EE438" s="48"/>
      <c r="EF438" s="48"/>
      <c r="EG438" s="48"/>
      <c r="EH438" s="48"/>
      <c r="EI438" s="48"/>
      <c r="EJ438" s="48"/>
      <c r="EK438" s="48"/>
      <c r="EL438" s="48"/>
      <c r="EM438" s="48"/>
      <c r="EN438" s="48"/>
      <c r="EO438" s="48"/>
      <c r="EP438" s="48"/>
      <c r="EQ438" s="48"/>
      <c r="ER438" s="48"/>
      <c r="ES438" s="48"/>
      <c r="ET438" s="48"/>
      <c r="EU438" s="48"/>
      <c r="EV438" s="48"/>
      <c r="EW438" s="48"/>
      <c r="EX438" s="48"/>
      <c r="EY438" s="48"/>
      <c r="EZ438" s="48"/>
      <c r="FA438" s="48"/>
      <c r="FB438" s="48"/>
      <c r="FC438" s="48"/>
      <c r="FD438" s="48"/>
      <c r="FE438" s="48"/>
      <c r="FF438" s="48"/>
      <c r="FG438" s="48"/>
      <c r="FH438" s="48"/>
      <c r="FI438" s="48"/>
      <c r="FJ438" s="48"/>
      <c r="FK438" s="48"/>
      <c r="FL438" s="48"/>
      <c r="FM438" s="48"/>
      <c r="FN438" s="48"/>
      <c r="FO438" s="48"/>
      <c r="FP438" s="48"/>
      <c r="FQ438" s="48"/>
      <c r="FR438" s="48"/>
      <c r="FS438" s="48"/>
      <c r="FT438" s="48"/>
      <c r="FU438" s="48"/>
      <c r="FV438" s="48"/>
      <c r="FW438" s="48"/>
      <c r="FX438" s="48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</row>
    <row r="439" spans="9:208"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8"/>
      <c r="CO439" s="48"/>
      <c r="CP439" s="48"/>
      <c r="CQ439" s="48"/>
      <c r="CR439" s="48"/>
      <c r="CS439" s="48"/>
      <c r="CT439" s="48"/>
      <c r="CU439" s="48"/>
      <c r="CV439" s="48"/>
      <c r="CW439" s="48"/>
      <c r="CX439" s="48"/>
      <c r="CY439" s="48"/>
      <c r="CZ439" s="48"/>
      <c r="DA439" s="48"/>
      <c r="DB439" s="48"/>
      <c r="DC439" s="48"/>
      <c r="DD439" s="48"/>
      <c r="DE439" s="48"/>
      <c r="DF439" s="48"/>
      <c r="DG439" s="48"/>
      <c r="DH439" s="48"/>
      <c r="DI439" s="48"/>
      <c r="DJ439" s="48"/>
      <c r="DK439" s="48"/>
      <c r="DL439" s="48"/>
      <c r="DM439" s="48"/>
      <c r="DN439" s="48"/>
      <c r="DO439" s="48"/>
      <c r="DP439" s="48"/>
      <c r="DQ439" s="48"/>
      <c r="DR439" s="48"/>
      <c r="DS439" s="48"/>
      <c r="DT439" s="48"/>
      <c r="DU439" s="48"/>
      <c r="DV439" s="48"/>
      <c r="DW439" s="48"/>
      <c r="DX439" s="48"/>
      <c r="DY439" s="48"/>
      <c r="DZ439" s="48"/>
      <c r="EA439" s="48"/>
      <c r="EB439" s="48"/>
      <c r="EC439" s="48"/>
      <c r="ED439" s="48"/>
      <c r="EE439" s="48"/>
      <c r="EF439" s="48"/>
      <c r="EG439" s="48"/>
      <c r="EH439" s="48"/>
      <c r="EI439" s="48"/>
      <c r="EJ439" s="48"/>
      <c r="EK439" s="48"/>
      <c r="EL439" s="48"/>
      <c r="EM439" s="48"/>
      <c r="EN439" s="48"/>
      <c r="EO439" s="48"/>
      <c r="EP439" s="48"/>
      <c r="EQ439" s="48"/>
      <c r="ER439" s="48"/>
      <c r="ES439" s="48"/>
      <c r="ET439" s="48"/>
      <c r="EU439" s="48"/>
      <c r="EV439" s="48"/>
      <c r="EW439" s="48"/>
      <c r="EX439" s="48"/>
      <c r="EY439" s="48"/>
      <c r="EZ439" s="48"/>
      <c r="FA439" s="48"/>
      <c r="FB439" s="48"/>
      <c r="FC439" s="48"/>
      <c r="FD439" s="48"/>
      <c r="FE439" s="48"/>
      <c r="FF439" s="48"/>
      <c r="FG439" s="48"/>
      <c r="FH439" s="48"/>
      <c r="FI439" s="48"/>
      <c r="FJ439" s="48"/>
      <c r="FK439" s="48"/>
      <c r="FL439" s="48"/>
      <c r="FM439" s="48"/>
      <c r="FN439" s="48"/>
      <c r="FO439" s="48"/>
      <c r="FP439" s="48"/>
      <c r="FQ439" s="48"/>
      <c r="FR439" s="48"/>
      <c r="FS439" s="48"/>
      <c r="FT439" s="48"/>
      <c r="FU439" s="48"/>
      <c r="FV439" s="48"/>
      <c r="FW439" s="48"/>
      <c r="FX439" s="48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</row>
    <row r="440" spans="9:208"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  <c r="CG440" s="48"/>
      <c r="CH440" s="48"/>
      <c r="CI440" s="48"/>
      <c r="CJ440" s="48"/>
      <c r="CK440" s="48"/>
      <c r="CL440" s="48"/>
      <c r="CM440" s="48"/>
      <c r="CN440" s="48"/>
      <c r="CO440" s="48"/>
      <c r="CP440" s="48"/>
      <c r="CQ440" s="48"/>
      <c r="CR440" s="48"/>
      <c r="CS440" s="48"/>
      <c r="CT440" s="48"/>
      <c r="CU440" s="48"/>
      <c r="CV440" s="48"/>
      <c r="CW440" s="48"/>
      <c r="CX440" s="48"/>
      <c r="CY440" s="48"/>
      <c r="CZ440" s="48"/>
      <c r="DA440" s="48"/>
      <c r="DB440" s="48"/>
      <c r="DC440" s="48"/>
      <c r="DD440" s="48"/>
      <c r="DE440" s="48"/>
      <c r="DF440" s="48"/>
      <c r="DG440" s="48"/>
      <c r="DH440" s="48"/>
      <c r="DI440" s="48"/>
      <c r="DJ440" s="48"/>
      <c r="DK440" s="48"/>
      <c r="DL440" s="48"/>
      <c r="DM440" s="48"/>
      <c r="DN440" s="48"/>
      <c r="DO440" s="48"/>
      <c r="DP440" s="48"/>
      <c r="DQ440" s="48"/>
      <c r="DR440" s="48"/>
      <c r="DS440" s="48"/>
      <c r="DT440" s="48"/>
      <c r="DU440" s="48"/>
      <c r="DV440" s="48"/>
      <c r="DW440" s="48"/>
      <c r="DX440" s="48"/>
      <c r="DY440" s="48"/>
      <c r="DZ440" s="48"/>
      <c r="EA440" s="48"/>
      <c r="EB440" s="48"/>
      <c r="EC440" s="48"/>
      <c r="ED440" s="48"/>
      <c r="EE440" s="48"/>
      <c r="EF440" s="48"/>
      <c r="EG440" s="48"/>
      <c r="EH440" s="48"/>
      <c r="EI440" s="48"/>
      <c r="EJ440" s="48"/>
      <c r="EK440" s="48"/>
      <c r="EL440" s="48"/>
      <c r="EM440" s="48"/>
      <c r="EN440" s="48"/>
      <c r="EO440" s="48"/>
      <c r="EP440" s="48"/>
      <c r="EQ440" s="48"/>
      <c r="ER440" s="48"/>
      <c r="ES440" s="48"/>
      <c r="ET440" s="48"/>
      <c r="EU440" s="48"/>
      <c r="EV440" s="48"/>
      <c r="EW440" s="48"/>
      <c r="EX440" s="48"/>
      <c r="EY440" s="48"/>
      <c r="EZ440" s="48"/>
      <c r="FA440" s="48"/>
      <c r="FB440" s="48"/>
      <c r="FC440" s="48"/>
      <c r="FD440" s="48"/>
      <c r="FE440" s="48"/>
      <c r="FF440" s="48"/>
      <c r="FG440" s="48"/>
      <c r="FH440" s="48"/>
      <c r="FI440" s="48"/>
      <c r="FJ440" s="48"/>
      <c r="FK440" s="48"/>
      <c r="FL440" s="48"/>
      <c r="FM440" s="48"/>
      <c r="FN440" s="48"/>
      <c r="FO440" s="48"/>
      <c r="FP440" s="48"/>
      <c r="FQ440" s="48"/>
      <c r="FR440" s="48"/>
      <c r="FS440" s="48"/>
      <c r="FT440" s="48"/>
      <c r="FU440" s="48"/>
      <c r="FV440" s="48"/>
      <c r="FW440" s="48"/>
      <c r="FX440" s="48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</row>
    <row r="441" spans="9:208"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  <c r="CG441" s="48"/>
      <c r="CH441" s="48"/>
      <c r="CI441" s="48"/>
      <c r="CJ441" s="48"/>
      <c r="CK441" s="48"/>
      <c r="CL441" s="48"/>
      <c r="CM441" s="48"/>
      <c r="CN441" s="48"/>
      <c r="CO441" s="48"/>
      <c r="CP441" s="48"/>
      <c r="CQ441" s="48"/>
      <c r="CR441" s="48"/>
      <c r="CS441" s="48"/>
      <c r="CT441" s="48"/>
      <c r="CU441" s="48"/>
      <c r="CV441" s="48"/>
      <c r="CW441" s="48"/>
      <c r="CX441" s="48"/>
      <c r="CY441" s="48"/>
      <c r="CZ441" s="48"/>
      <c r="DA441" s="48"/>
      <c r="DB441" s="48"/>
      <c r="DC441" s="48"/>
      <c r="DD441" s="48"/>
      <c r="DE441" s="48"/>
      <c r="DF441" s="48"/>
      <c r="DG441" s="48"/>
      <c r="DH441" s="48"/>
      <c r="DI441" s="48"/>
      <c r="DJ441" s="48"/>
      <c r="DK441" s="48"/>
      <c r="DL441" s="48"/>
      <c r="DM441" s="48"/>
      <c r="DN441" s="48"/>
      <c r="DO441" s="48"/>
      <c r="DP441" s="48"/>
      <c r="DQ441" s="48"/>
      <c r="DR441" s="48"/>
      <c r="DS441" s="48"/>
      <c r="DT441" s="48"/>
      <c r="DU441" s="48"/>
      <c r="DV441" s="48"/>
      <c r="DW441" s="48"/>
      <c r="DX441" s="48"/>
      <c r="DY441" s="48"/>
      <c r="DZ441" s="48"/>
      <c r="EA441" s="48"/>
      <c r="EB441" s="48"/>
      <c r="EC441" s="48"/>
      <c r="ED441" s="48"/>
      <c r="EE441" s="48"/>
      <c r="EF441" s="48"/>
      <c r="EG441" s="48"/>
      <c r="EH441" s="48"/>
      <c r="EI441" s="48"/>
      <c r="EJ441" s="48"/>
      <c r="EK441" s="48"/>
      <c r="EL441" s="48"/>
      <c r="EM441" s="48"/>
      <c r="EN441" s="48"/>
      <c r="EO441" s="48"/>
      <c r="EP441" s="48"/>
      <c r="EQ441" s="48"/>
      <c r="ER441" s="48"/>
      <c r="ES441" s="48"/>
      <c r="ET441" s="48"/>
      <c r="EU441" s="48"/>
      <c r="EV441" s="48"/>
      <c r="EW441" s="48"/>
      <c r="EX441" s="48"/>
      <c r="EY441" s="48"/>
      <c r="EZ441" s="48"/>
      <c r="FA441" s="48"/>
      <c r="FB441" s="48"/>
      <c r="FC441" s="48"/>
      <c r="FD441" s="48"/>
      <c r="FE441" s="48"/>
      <c r="FF441" s="48"/>
      <c r="FG441" s="48"/>
      <c r="FH441" s="48"/>
      <c r="FI441" s="48"/>
      <c r="FJ441" s="48"/>
      <c r="FK441" s="48"/>
      <c r="FL441" s="48"/>
      <c r="FM441" s="48"/>
      <c r="FN441" s="48"/>
      <c r="FO441" s="48"/>
      <c r="FP441" s="48"/>
      <c r="FQ441" s="48"/>
      <c r="FR441" s="48"/>
      <c r="FS441" s="48"/>
      <c r="FT441" s="48"/>
      <c r="FU441" s="48"/>
      <c r="FV441" s="48"/>
      <c r="FW441" s="48"/>
      <c r="FX441" s="48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</row>
    <row r="442" spans="9:208"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48"/>
      <c r="CJ442" s="48"/>
      <c r="CK442" s="48"/>
      <c r="CL442" s="48"/>
      <c r="CM442" s="48"/>
      <c r="CN442" s="48"/>
      <c r="CO442" s="48"/>
      <c r="CP442" s="48"/>
      <c r="CQ442" s="48"/>
      <c r="CR442" s="48"/>
      <c r="CS442" s="48"/>
      <c r="CT442" s="48"/>
      <c r="CU442" s="48"/>
      <c r="CV442" s="48"/>
      <c r="CW442" s="48"/>
      <c r="CX442" s="48"/>
      <c r="CY442" s="48"/>
      <c r="CZ442" s="48"/>
      <c r="DA442" s="48"/>
      <c r="DB442" s="48"/>
      <c r="DC442" s="48"/>
      <c r="DD442" s="48"/>
      <c r="DE442" s="48"/>
      <c r="DF442" s="48"/>
      <c r="DG442" s="48"/>
      <c r="DH442" s="48"/>
      <c r="DI442" s="48"/>
      <c r="DJ442" s="48"/>
      <c r="DK442" s="48"/>
      <c r="DL442" s="48"/>
      <c r="DM442" s="48"/>
      <c r="DN442" s="48"/>
      <c r="DO442" s="48"/>
      <c r="DP442" s="48"/>
      <c r="DQ442" s="48"/>
      <c r="DR442" s="48"/>
      <c r="DS442" s="48"/>
      <c r="DT442" s="48"/>
      <c r="DU442" s="48"/>
      <c r="DV442" s="48"/>
      <c r="DW442" s="48"/>
      <c r="DX442" s="48"/>
      <c r="DY442" s="48"/>
      <c r="DZ442" s="48"/>
      <c r="EA442" s="48"/>
      <c r="EB442" s="48"/>
      <c r="EC442" s="48"/>
      <c r="ED442" s="48"/>
      <c r="EE442" s="48"/>
      <c r="EF442" s="48"/>
      <c r="EG442" s="48"/>
      <c r="EH442" s="48"/>
      <c r="EI442" s="48"/>
      <c r="EJ442" s="48"/>
      <c r="EK442" s="48"/>
      <c r="EL442" s="48"/>
      <c r="EM442" s="48"/>
      <c r="EN442" s="48"/>
      <c r="EO442" s="48"/>
      <c r="EP442" s="48"/>
      <c r="EQ442" s="48"/>
      <c r="ER442" s="48"/>
      <c r="ES442" s="48"/>
      <c r="ET442" s="48"/>
      <c r="EU442" s="48"/>
      <c r="EV442" s="48"/>
      <c r="EW442" s="48"/>
      <c r="EX442" s="48"/>
      <c r="EY442" s="48"/>
      <c r="EZ442" s="48"/>
      <c r="FA442" s="48"/>
      <c r="FB442" s="48"/>
      <c r="FC442" s="48"/>
      <c r="FD442" s="48"/>
      <c r="FE442" s="48"/>
      <c r="FF442" s="48"/>
      <c r="FG442" s="48"/>
      <c r="FH442" s="48"/>
      <c r="FI442" s="48"/>
      <c r="FJ442" s="48"/>
      <c r="FK442" s="48"/>
      <c r="FL442" s="48"/>
      <c r="FM442" s="48"/>
      <c r="FN442" s="48"/>
      <c r="FO442" s="48"/>
      <c r="FP442" s="48"/>
      <c r="FQ442" s="48"/>
      <c r="FR442" s="48"/>
      <c r="FS442" s="48"/>
      <c r="FT442" s="48"/>
      <c r="FU442" s="48"/>
      <c r="FV442" s="48"/>
      <c r="FW442" s="48"/>
      <c r="FX442" s="48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</row>
    <row r="443" spans="9:208"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48"/>
      <c r="BP443" s="48"/>
      <c r="BQ443" s="48"/>
      <c r="BR443" s="48"/>
      <c r="BS443" s="48"/>
      <c r="BT443" s="48"/>
      <c r="BU443" s="48"/>
      <c r="BV443" s="48"/>
      <c r="BW443" s="48"/>
      <c r="BX443" s="48"/>
      <c r="BY443" s="48"/>
      <c r="BZ443" s="48"/>
      <c r="CA443" s="48"/>
      <c r="CB443" s="48"/>
      <c r="CC443" s="48"/>
      <c r="CD443" s="48"/>
      <c r="CE443" s="48"/>
      <c r="CF443" s="48"/>
      <c r="CG443" s="48"/>
      <c r="CH443" s="48"/>
      <c r="CI443" s="48"/>
      <c r="CJ443" s="48"/>
      <c r="CK443" s="48"/>
      <c r="CL443" s="48"/>
      <c r="CM443" s="48"/>
      <c r="CN443" s="48"/>
      <c r="CO443" s="48"/>
      <c r="CP443" s="48"/>
      <c r="CQ443" s="48"/>
      <c r="CR443" s="48"/>
      <c r="CS443" s="48"/>
      <c r="CT443" s="48"/>
      <c r="CU443" s="48"/>
      <c r="CV443" s="48"/>
      <c r="CW443" s="48"/>
      <c r="CX443" s="48"/>
      <c r="CY443" s="48"/>
      <c r="CZ443" s="48"/>
      <c r="DA443" s="48"/>
      <c r="DB443" s="48"/>
      <c r="DC443" s="48"/>
      <c r="DD443" s="48"/>
      <c r="DE443" s="48"/>
      <c r="DF443" s="48"/>
      <c r="DG443" s="48"/>
      <c r="DH443" s="48"/>
      <c r="DI443" s="48"/>
      <c r="DJ443" s="48"/>
      <c r="DK443" s="48"/>
      <c r="DL443" s="48"/>
      <c r="DM443" s="48"/>
      <c r="DN443" s="48"/>
      <c r="DO443" s="48"/>
      <c r="DP443" s="48"/>
      <c r="DQ443" s="48"/>
      <c r="DR443" s="48"/>
      <c r="DS443" s="48"/>
      <c r="DT443" s="48"/>
      <c r="DU443" s="48"/>
      <c r="DV443" s="48"/>
      <c r="DW443" s="48"/>
      <c r="DX443" s="48"/>
      <c r="DY443" s="48"/>
      <c r="DZ443" s="48"/>
      <c r="EA443" s="48"/>
      <c r="EB443" s="48"/>
      <c r="EC443" s="48"/>
      <c r="ED443" s="48"/>
      <c r="EE443" s="48"/>
      <c r="EF443" s="48"/>
      <c r="EG443" s="48"/>
      <c r="EH443" s="48"/>
      <c r="EI443" s="48"/>
      <c r="EJ443" s="48"/>
      <c r="EK443" s="48"/>
      <c r="EL443" s="48"/>
      <c r="EM443" s="48"/>
      <c r="EN443" s="48"/>
      <c r="EO443" s="48"/>
      <c r="EP443" s="48"/>
      <c r="EQ443" s="48"/>
      <c r="ER443" s="48"/>
      <c r="ES443" s="48"/>
      <c r="ET443" s="48"/>
      <c r="EU443" s="48"/>
      <c r="EV443" s="48"/>
      <c r="EW443" s="48"/>
      <c r="EX443" s="48"/>
      <c r="EY443" s="48"/>
      <c r="EZ443" s="48"/>
      <c r="FA443" s="48"/>
      <c r="FB443" s="48"/>
      <c r="FC443" s="48"/>
      <c r="FD443" s="48"/>
      <c r="FE443" s="48"/>
      <c r="FF443" s="48"/>
      <c r="FG443" s="48"/>
      <c r="FH443" s="48"/>
      <c r="FI443" s="48"/>
      <c r="FJ443" s="48"/>
      <c r="FK443" s="48"/>
      <c r="FL443" s="48"/>
      <c r="FM443" s="48"/>
      <c r="FN443" s="48"/>
      <c r="FO443" s="48"/>
      <c r="FP443" s="48"/>
      <c r="FQ443" s="48"/>
      <c r="FR443" s="48"/>
      <c r="FS443" s="48"/>
      <c r="FT443" s="48"/>
      <c r="FU443" s="48"/>
      <c r="FV443" s="48"/>
      <c r="FW443" s="48"/>
      <c r="FX443" s="48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</row>
    <row r="444" spans="9:208"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8"/>
      <c r="DB444" s="48"/>
      <c r="DC444" s="48"/>
      <c r="DD444" s="48"/>
      <c r="DE444" s="48"/>
      <c r="DF444" s="48"/>
      <c r="DG444" s="48"/>
      <c r="DH444" s="48"/>
      <c r="DI444" s="48"/>
      <c r="DJ444" s="48"/>
      <c r="DK444" s="48"/>
      <c r="DL444" s="48"/>
      <c r="DM444" s="48"/>
      <c r="DN444" s="48"/>
      <c r="DO444" s="48"/>
      <c r="DP444" s="48"/>
      <c r="DQ444" s="48"/>
      <c r="DR444" s="48"/>
      <c r="DS444" s="48"/>
      <c r="DT444" s="48"/>
      <c r="DU444" s="48"/>
      <c r="DV444" s="48"/>
      <c r="DW444" s="48"/>
      <c r="DX444" s="48"/>
      <c r="DY444" s="48"/>
      <c r="DZ444" s="48"/>
      <c r="EA444" s="48"/>
      <c r="EB444" s="48"/>
      <c r="EC444" s="48"/>
      <c r="ED444" s="48"/>
      <c r="EE444" s="48"/>
      <c r="EF444" s="48"/>
      <c r="EG444" s="48"/>
      <c r="EH444" s="48"/>
      <c r="EI444" s="48"/>
      <c r="EJ444" s="48"/>
      <c r="EK444" s="48"/>
      <c r="EL444" s="48"/>
      <c r="EM444" s="48"/>
      <c r="EN444" s="48"/>
      <c r="EO444" s="48"/>
      <c r="EP444" s="48"/>
      <c r="EQ444" s="48"/>
      <c r="ER444" s="48"/>
      <c r="ES444" s="48"/>
      <c r="ET444" s="48"/>
      <c r="EU444" s="48"/>
      <c r="EV444" s="48"/>
      <c r="EW444" s="48"/>
      <c r="EX444" s="48"/>
      <c r="EY444" s="48"/>
      <c r="EZ444" s="48"/>
      <c r="FA444" s="48"/>
      <c r="FB444" s="48"/>
      <c r="FC444" s="48"/>
      <c r="FD444" s="48"/>
      <c r="FE444" s="48"/>
      <c r="FF444" s="48"/>
      <c r="FG444" s="48"/>
      <c r="FH444" s="48"/>
      <c r="FI444" s="48"/>
      <c r="FJ444" s="48"/>
      <c r="FK444" s="48"/>
      <c r="FL444" s="48"/>
      <c r="FM444" s="48"/>
      <c r="FN444" s="48"/>
      <c r="FO444" s="48"/>
      <c r="FP444" s="48"/>
      <c r="FQ444" s="48"/>
      <c r="FR444" s="48"/>
      <c r="FS444" s="48"/>
      <c r="FT444" s="48"/>
      <c r="FU444" s="48"/>
      <c r="FV444" s="48"/>
      <c r="FW444" s="48"/>
      <c r="FX444" s="48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</row>
    <row r="445" spans="9:208"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  <c r="CG445" s="48"/>
      <c r="CH445" s="48"/>
      <c r="CI445" s="48"/>
      <c r="CJ445" s="48"/>
      <c r="CK445" s="48"/>
      <c r="CL445" s="48"/>
      <c r="CM445" s="48"/>
      <c r="CN445" s="48"/>
      <c r="CO445" s="48"/>
      <c r="CP445" s="48"/>
      <c r="CQ445" s="48"/>
      <c r="CR445" s="48"/>
      <c r="CS445" s="48"/>
      <c r="CT445" s="48"/>
      <c r="CU445" s="48"/>
      <c r="CV445" s="48"/>
      <c r="CW445" s="48"/>
      <c r="CX445" s="48"/>
      <c r="CY445" s="48"/>
      <c r="CZ445" s="48"/>
      <c r="DA445" s="48"/>
      <c r="DB445" s="48"/>
      <c r="DC445" s="48"/>
      <c r="DD445" s="48"/>
      <c r="DE445" s="48"/>
      <c r="DF445" s="48"/>
      <c r="DG445" s="48"/>
      <c r="DH445" s="48"/>
      <c r="DI445" s="48"/>
      <c r="DJ445" s="48"/>
      <c r="DK445" s="48"/>
      <c r="DL445" s="48"/>
      <c r="DM445" s="48"/>
      <c r="DN445" s="48"/>
      <c r="DO445" s="48"/>
      <c r="DP445" s="48"/>
      <c r="DQ445" s="48"/>
      <c r="DR445" s="48"/>
      <c r="DS445" s="48"/>
      <c r="DT445" s="48"/>
      <c r="DU445" s="48"/>
      <c r="DV445" s="48"/>
      <c r="DW445" s="48"/>
      <c r="DX445" s="48"/>
      <c r="DY445" s="48"/>
      <c r="DZ445" s="48"/>
      <c r="EA445" s="48"/>
      <c r="EB445" s="48"/>
      <c r="EC445" s="48"/>
      <c r="ED445" s="48"/>
      <c r="EE445" s="48"/>
      <c r="EF445" s="48"/>
      <c r="EG445" s="48"/>
      <c r="EH445" s="48"/>
      <c r="EI445" s="48"/>
      <c r="EJ445" s="48"/>
      <c r="EK445" s="48"/>
      <c r="EL445" s="48"/>
      <c r="EM445" s="48"/>
      <c r="EN445" s="48"/>
      <c r="EO445" s="48"/>
      <c r="EP445" s="48"/>
      <c r="EQ445" s="48"/>
      <c r="ER445" s="48"/>
      <c r="ES445" s="48"/>
      <c r="ET445" s="48"/>
      <c r="EU445" s="48"/>
      <c r="EV445" s="48"/>
      <c r="EW445" s="48"/>
      <c r="EX445" s="48"/>
      <c r="EY445" s="48"/>
      <c r="EZ445" s="48"/>
      <c r="FA445" s="48"/>
      <c r="FB445" s="48"/>
      <c r="FC445" s="48"/>
      <c r="FD445" s="48"/>
      <c r="FE445" s="48"/>
      <c r="FF445" s="48"/>
      <c r="FG445" s="48"/>
      <c r="FH445" s="48"/>
      <c r="FI445" s="48"/>
      <c r="FJ445" s="48"/>
      <c r="FK445" s="48"/>
      <c r="FL445" s="48"/>
      <c r="FM445" s="48"/>
      <c r="FN445" s="48"/>
      <c r="FO445" s="48"/>
      <c r="FP445" s="48"/>
      <c r="FQ445" s="48"/>
      <c r="FR445" s="48"/>
      <c r="FS445" s="48"/>
      <c r="FT445" s="48"/>
      <c r="FU445" s="48"/>
      <c r="FV445" s="48"/>
      <c r="FW445" s="48"/>
      <c r="FX445" s="48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</row>
    <row r="446" spans="9:208"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8"/>
      <c r="CK446" s="48"/>
      <c r="CL446" s="48"/>
      <c r="CM446" s="48"/>
      <c r="CN446" s="48"/>
      <c r="CO446" s="48"/>
      <c r="CP446" s="48"/>
      <c r="CQ446" s="48"/>
      <c r="CR446" s="48"/>
      <c r="CS446" s="48"/>
      <c r="CT446" s="48"/>
      <c r="CU446" s="48"/>
      <c r="CV446" s="48"/>
      <c r="CW446" s="48"/>
      <c r="CX446" s="48"/>
      <c r="CY446" s="48"/>
      <c r="CZ446" s="48"/>
      <c r="DA446" s="48"/>
      <c r="DB446" s="48"/>
      <c r="DC446" s="48"/>
      <c r="DD446" s="48"/>
      <c r="DE446" s="48"/>
      <c r="DF446" s="48"/>
      <c r="DG446" s="48"/>
      <c r="DH446" s="48"/>
      <c r="DI446" s="48"/>
      <c r="DJ446" s="48"/>
      <c r="DK446" s="48"/>
      <c r="DL446" s="48"/>
      <c r="DM446" s="48"/>
      <c r="DN446" s="48"/>
      <c r="DO446" s="48"/>
      <c r="DP446" s="48"/>
      <c r="DQ446" s="48"/>
      <c r="DR446" s="48"/>
      <c r="DS446" s="48"/>
      <c r="DT446" s="48"/>
      <c r="DU446" s="48"/>
      <c r="DV446" s="48"/>
      <c r="DW446" s="48"/>
      <c r="DX446" s="48"/>
      <c r="DY446" s="48"/>
      <c r="DZ446" s="48"/>
      <c r="EA446" s="48"/>
      <c r="EB446" s="48"/>
      <c r="EC446" s="48"/>
      <c r="ED446" s="48"/>
      <c r="EE446" s="48"/>
      <c r="EF446" s="48"/>
      <c r="EG446" s="48"/>
      <c r="EH446" s="48"/>
      <c r="EI446" s="48"/>
      <c r="EJ446" s="48"/>
      <c r="EK446" s="48"/>
      <c r="EL446" s="48"/>
      <c r="EM446" s="48"/>
      <c r="EN446" s="48"/>
      <c r="EO446" s="48"/>
      <c r="EP446" s="48"/>
      <c r="EQ446" s="48"/>
      <c r="ER446" s="48"/>
      <c r="ES446" s="48"/>
      <c r="ET446" s="48"/>
      <c r="EU446" s="48"/>
      <c r="EV446" s="48"/>
      <c r="EW446" s="48"/>
      <c r="EX446" s="48"/>
      <c r="EY446" s="48"/>
      <c r="EZ446" s="48"/>
      <c r="FA446" s="48"/>
      <c r="FB446" s="48"/>
      <c r="FC446" s="48"/>
      <c r="FD446" s="48"/>
      <c r="FE446" s="48"/>
      <c r="FF446" s="48"/>
      <c r="FG446" s="48"/>
      <c r="FH446" s="48"/>
      <c r="FI446" s="48"/>
      <c r="FJ446" s="48"/>
      <c r="FK446" s="48"/>
      <c r="FL446" s="48"/>
      <c r="FM446" s="48"/>
      <c r="FN446" s="48"/>
      <c r="FO446" s="48"/>
      <c r="FP446" s="48"/>
      <c r="FQ446" s="48"/>
      <c r="FR446" s="48"/>
      <c r="FS446" s="48"/>
      <c r="FT446" s="48"/>
      <c r="FU446" s="48"/>
      <c r="FV446" s="48"/>
      <c r="FW446" s="48"/>
      <c r="FX446" s="48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</row>
    <row r="447" spans="9:208"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  <c r="EO447" s="48"/>
      <c r="EP447" s="48"/>
      <c r="EQ447" s="48"/>
      <c r="ER447" s="48"/>
      <c r="ES447" s="48"/>
      <c r="ET447" s="48"/>
      <c r="EU447" s="48"/>
      <c r="EV447" s="48"/>
      <c r="EW447" s="48"/>
      <c r="EX447" s="48"/>
      <c r="EY447" s="48"/>
      <c r="EZ447" s="48"/>
      <c r="FA447" s="48"/>
      <c r="FB447" s="48"/>
      <c r="FC447" s="48"/>
      <c r="FD447" s="48"/>
      <c r="FE447" s="48"/>
      <c r="FF447" s="48"/>
      <c r="FG447" s="48"/>
      <c r="FH447" s="48"/>
      <c r="FI447" s="48"/>
      <c r="FJ447" s="48"/>
      <c r="FK447" s="48"/>
      <c r="FL447" s="48"/>
      <c r="FM447" s="48"/>
      <c r="FN447" s="48"/>
      <c r="FO447" s="48"/>
      <c r="FP447" s="48"/>
      <c r="FQ447" s="48"/>
      <c r="FR447" s="48"/>
      <c r="FS447" s="48"/>
      <c r="FT447" s="48"/>
      <c r="FU447" s="48"/>
      <c r="FV447" s="48"/>
      <c r="FW447" s="48"/>
      <c r="FX447" s="48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</row>
    <row r="448" spans="9:208"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  <c r="BR448" s="48"/>
      <c r="BS448" s="48"/>
      <c r="BT448" s="48"/>
      <c r="BU448" s="48"/>
      <c r="BV448" s="48"/>
      <c r="BW448" s="48"/>
      <c r="BX448" s="48"/>
      <c r="BY448" s="48"/>
      <c r="BZ448" s="48"/>
      <c r="CA448" s="48"/>
      <c r="CB448" s="48"/>
      <c r="CC448" s="48"/>
      <c r="CD448" s="48"/>
      <c r="CE448" s="48"/>
      <c r="CF448" s="48"/>
      <c r="CG448" s="48"/>
      <c r="CH448" s="48"/>
      <c r="CI448" s="48"/>
      <c r="CJ448" s="48"/>
      <c r="CK448" s="48"/>
      <c r="CL448" s="48"/>
      <c r="CM448" s="48"/>
      <c r="CN448" s="48"/>
      <c r="CO448" s="48"/>
      <c r="CP448" s="48"/>
      <c r="CQ448" s="48"/>
      <c r="CR448" s="48"/>
      <c r="CS448" s="48"/>
      <c r="CT448" s="48"/>
      <c r="CU448" s="48"/>
      <c r="CV448" s="48"/>
      <c r="CW448" s="48"/>
      <c r="CX448" s="48"/>
      <c r="CY448" s="48"/>
      <c r="CZ448" s="48"/>
      <c r="DA448" s="48"/>
      <c r="DB448" s="48"/>
      <c r="DC448" s="48"/>
      <c r="DD448" s="48"/>
      <c r="DE448" s="48"/>
      <c r="DF448" s="48"/>
      <c r="DG448" s="48"/>
      <c r="DH448" s="48"/>
      <c r="DI448" s="48"/>
      <c r="DJ448" s="48"/>
      <c r="DK448" s="48"/>
      <c r="DL448" s="48"/>
      <c r="DM448" s="48"/>
      <c r="DN448" s="48"/>
      <c r="DO448" s="48"/>
      <c r="DP448" s="48"/>
      <c r="DQ448" s="48"/>
      <c r="DR448" s="48"/>
      <c r="DS448" s="48"/>
      <c r="DT448" s="48"/>
      <c r="DU448" s="48"/>
      <c r="DV448" s="48"/>
      <c r="DW448" s="48"/>
      <c r="DX448" s="48"/>
      <c r="DY448" s="48"/>
      <c r="DZ448" s="48"/>
      <c r="EA448" s="48"/>
      <c r="EB448" s="48"/>
      <c r="EC448" s="48"/>
      <c r="ED448" s="48"/>
      <c r="EE448" s="48"/>
      <c r="EF448" s="48"/>
      <c r="EG448" s="48"/>
      <c r="EH448" s="48"/>
      <c r="EI448" s="48"/>
      <c r="EJ448" s="48"/>
      <c r="EK448" s="48"/>
      <c r="EL448" s="48"/>
      <c r="EM448" s="48"/>
      <c r="EN448" s="48"/>
      <c r="EO448" s="48"/>
      <c r="EP448" s="48"/>
      <c r="EQ448" s="48"/>
      <c r="ER448" s="48"/>
      <c r="ES448" s="48"/>
      <c r="ET448" s="48"/>
      <c r="EU448" s="48"/>
      <c r="EV448" s="48"/>
      <c r="EW448" s="48"/>
      <c r="EX448" s="48"/>
      <c r="EY448" s="48"/>
      <c r="EZ448" s="48"/>
      <c r="FA448" s="48"/>
      <c r="FB448" s="48"/>
      <c r="FC448" s="48"/>
      <c r="FD448" s="48"/>
      <c r="FE448" s="48"/>
      <c r="FF448" s="48"/>
      <c r="FG448" s="48"/>
      <c r="FH448" s="48"/>
      <c r="FI448" s="48"/>
      <c r="FJ448" s="48"/>
      <c r="FK448" s="48"/>
      <c r="FL448" s="48"/>
      <c r="FM448" s="48"/>
      <c r="FN448" s="48"/>
      <c r="FO448" s="48"/>
      <c r="FP448" s="48"/>
      <c r="FQ448" s="48"/>
      <c r="FR448" s="48"/>
      <c r="FS448" s="48"/>
      <c r="FT448" s="48"/>
      <c r="FU448" s="48"/>
      <c r="FV448" s="48"/>
      <c r="FW448" s="48"/>
      <c r="FX448" s="48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</row>
    <row r="449" spans="9:208"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  <c r="DV449" s="48"/>
      <c r="DW449" s="48"/>
      <c r="DX449" s="48"/>
      <c r="DY449" s="48"/>
      <c r="DZ449" s="48"/>
      <c r="EA449" s="48"/>
      <c r="EB449" s="48"/>
      <c r="EC449" s="48"/>
      <c r="ED449" s="48"/>
      <c r="EE449" s="48"/>
      <c r="EF449" s="48"/>
      <c r="EG449" s="48"/>
      <c r="EH449" s="48"/>
      <c r="EI449" s="48"/>
      <c r="EJ449" s="48"/>
      <c r="EK449" s="48"/>
      <c r="EL449" s="48"/>
      <c r="EM449" s="48"/>
      <c r="EN449" s="48"/>
      <c r="EO449" s="48"/>
      <c r="EP449" s="48"/>
      <c r="EQ449" s="48"/>
      <c r="ER449" s="48"/>
      <c r="ES449" s="48"/>
      <c r="ET449" s="48"/>
      <c r="EU449" s="48"/>
      <c r="EV449" s="48"/>
      <c r="EW449" s="48"/>
      <c r="EX449" s="48"/>
      <c r="EY449" s="48"/>
      <c r="EZ449" s="48"/>
      <c r="FA449" s="48"/>
      <c r="FB449" s="48"/>
      <c r="FC449" s="48"/>
      <c r="FD449" s="48"/>
      <c r="FE449" s="48"/>
      <c r="FF449" s="48"/>
      <c r="FG449" s="48"/>
      <c r="FH449" s="48"/>
      <c r="FI449" s="48"/>
      <c r="FJ449" s="48"/>
      <c r="FK449" s="48"/>
      <c r="FL449" s="48"/>
      <c r="FM449" s="48"/>
      <c r="FN449" s="48"/>
      <c r="FO449" s="48"/>
      <c r="FP449" s="48"/>
      <c r="FQ449" s="48"/>
      <c r="FR449" s="48"/>
      <c r="FS449" s="48"/>
      <c r="FT449" s="48"/>
      <c r="FU449" s="48"/>
      <c r="FV449" s="48"/>
      <c r="FW449" s="48"/>
      <c r="FX449" s="48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</row>
    <row r="450" spans="9:208"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  <c r="DV450" s="48"/>
      <c r="DW450" s="48"/>
      <c r="DX450" s="48"/>
      <c r="DY450" s="48"/>
      <c r="DZ450" s="48"/>
      <c r="EA450" s="48"/>
      <c r="EB450" s="48"/>
      <c r="EC450" s="48"/>
      <c r="ED450" s="48"/>
      <c r="EE450" s="48"/>
      <c r="EF450" s="48"/>
      <c r="EG450" s="48"/>
      <c r="EH450" s="48"/>
      <c r="EI450" s="48"/>
      <c r="EJ450" s="48"/>
      <c r="EK450" s="48"/>
      <c r="EL450" s="48"/>
      <c r="EM450" s="48"/>
      <c r="EN450" s="48"/>
      <c r="EO450" s="48"/>
      <c r="EP450" s="48"/>
      <c r="EQ450" s="48"/>
      <c r="ER450" s="48"/>
      <c r="ES450" s="48"/>
      <c r="ET450" s="48"/>
      <c r="EU450" s="48"/>
      <c r="EV450" s="48"/>
      <c r="EW450" s="48"/>
      <c r="EX450" s="48"/>
      <c r="EY450" s="48"/>
      <c r="EZ450" s="48"/>
      <c r="FA450" s="48"/>
      <c r="FB450" s="48"/>
      <c r="FC450" s="48"/>
      <c r="FD450" s="48"/>
      <c r="FE450" s="48"/>
      <c r="FF450" s="48"/>
      <c r="FG450" s="48"/>
      <c r="FH450" s="48"/>
      <c r="FI450" s="48"/>
      <c r="FJ450" s="48"/>
      <c r="FK450" s="48"/>
      <c r="FL450" s="48"/>
      <c r="FM450" s="48"/>
      <c r="FN450" s="48"/>
      <c r="FO450" s="48"/>
      <c r="FP450" s="48"/>
      <c r="FQ450" s="48"/>
      <c r="FR450" s="48"/>
      <c r="FS450" s="48"/>
      <c r="FT450" s="48"/>
      <c r="FU450" s="48"/>
      <c r="FV450" s="48"/>
      <c r="FW450" s="48"/>
      <c r="FX450" s="48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</row>
    <row r="451" spans="9:208"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  <c r="DB451" s="48"/>
      <c r="DC451" s="48"/>
      <c r="DD451" s="48"/>
      <c r="DE451" s="48"/>
      <c r="DF451" s="48"/>
      <c r="DG451" s="48"/>
      <c r="DH451" s="48"/>
      <c r="DI451" s="48"/>
      <c r="DJ451" s="48"/>
      <c r="DK451" s="48"/>
      <c r="DL451" s="48"/>
      <c r="DM451" s="48"/>
      <c r="DN451" s="48"/>
      <c r="DO451" s="48"/>
      <c r="DP451" s="48"/>
      <c r="DQ451" s="48"/>
      <c r="DR451" s="48"/>
      <c r="DS451" s="48"/>
      <c r="DT451" s="48"/>
      <c r="DU451" s="48"/>
      <c r="DV451" s="48"/>
      <c r="DW451" s="48"/>
      <c r="DX451" s="48"/>
      <c r="DY451" s="48"/>
      <c r="DZ451" s="48"/>
      <c r="EA451" s="48"/>
      <c r="EB451" s="48"/>
      <c r="EC451" s="48"/>
      <c r="ED451" s="48"/>
      <c r="EE451" s="48"/>
      <c r="EF451" s="48"/>
      <c r="EG451" s="48"/>
      <c r="EH451" s="48"/>
      <c r="EI451" s="48"/>
      <c r="EJ451" s="48"/>
      <c r="EK451" s="48"/>
      <c r="EL451" s="48"/>
      <c r="EM451" s="48"/>
      <c r="EN451" s="48"/>
      <c r="EO451" s="48"/>
      <c r="EP451" s="48"/>
      <c r="EQ451" s="48"/>
      <c r="ER451" s="48"/>
      <c r="ES451" s="48"/>
      <c r="ET451" s="48"/>
      <c r="EU451" s="48"/>
      <c r="EV451" s="48"/>
      <c r="EW451" s="48"/>
      <c r="EX451" s="48"/>
      <c r="EY451" s="48"/>
      <c r="EZ451" s="48"/>
      <c r="FA451" s="48"/>
      <c r="FB451" s="48"/>
      <c r="FC451" s="48"/>
      <c r="FD451" s="48"/>
      <c r="FE451" s="48"/>
      <c r="FF451" s="48"/>
      <c r="FG451" s="48"/>
      <c r="FH451" s="48"/>
      <c r="FI451" s="48"/>
      <c r="FJ451" s="48"/>
      <c r="FK451" s="48"/>
      <c r="FL451" s="48"/>
      <c r="FM451" s="48"/>
      <c r="FN451" s="48"/>
      <c r="FO451" s="48"/>
      <c r="FP451" s="48"/>
      <c r="FQ451" s="48"/>
      <c r="FR451" s="48"/>
      <c r="FS451" s="48"/>
      <c r="FT451" s="48"/>
      <c r="FU451" s="48"/>
      <c r="FV451" s="48"/>
      <c r="FW451" s="48"/>
      <c r="FX451" s="48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</row>
    <row r="452" spans="9:208"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  <c r="DB452" s="48"/>
      <c r="DC452" s="48"/>
      <c r="DD452" s="48"/>
      <c r="DE452" s="48"/>
      <c r="DF452" s="48"/>
      <c r="DG452" s="48"/>
      <c r="DH452" s="48"/>
      <c r="DI452" s="48"/>
      <c r="DJ452" s="48"/>
      <c r="DK452" s="48"/>
      <c r="DL452" s="48"/>
      <c r="DM452" s="48"/>
      <c r="DN452" s="48"/>
      <c r="DO452" s="48"/>
      <c r="DP452" s="48"/>
      <c r="DQ452" s="48"/>
      <c r="DR452" s="48"/>
      <c r="DS452" s="48"/>
      <c r="DT452" s="48"/>
      <c r="DU452" s="48"/>
      <c r="DV452" s="48"/>
      <c r="DW452" s="48"/>
      <c r="DX452" s="48"/>
      <c r="DY452" s="48"/>
      <c r="DZ452" s="48"/>
      <c r="EA452" s="48"/>
      <c r="EB452" s="48"/>
      <c r="EC452" s="48"/>
      <c r="ED452" s="48"/>
      <c r="EE452" s="48"/>
      <c r="EF452" s="48"/>
      <c r="EG452" s="48"/>
      <c r="EH452" s="48"/>
      <c r="EI452" s="48"/>
      <c r="EJ452" s="48"/>
      <c r="EK452" s="48"/>
      <c r="EL452" s="48"/>
      <c r="EM452" s="48"/>
      <c r="EN452" s="48"/>
      <c r="EO452" s="48"/>
      <c r="EP452" s="48"/>
      <c r="EQ452" s="48"/>
      <c r="ER452" s="48"/>
      <c r="ES452" s="48"/>
      <c r="ET452" s="48"/>
      <c r="EU452" s="48"/>
      <c r="EV452" s="48"/>
      <c r="EW452" s="48"/>
      <c r="EX452" s="48"/>
      <c r="EY452" s="48"/>
      <c r="EZ452" s="48"/>
      <c r="FA452" s="48"/>
      <c r="FB452" s="48"/>
      <c r="FC452" s="48"/>
      <c r="FD452" s="48"/>
      <c r="FE452" s="48"/>
      <c r="FF452" s="48"/>
      <c r="FG452" s="48"/>
      <c r="FH452" s="48"/>
      <c r="FI452" s="48"/>
      <c r="FJ452" s="48"/>
      <c r="FK452" s="48"/>
      <c r="FL452" s="48"/>
      <c r="FM452" s="48"/>
      <c r="FN452" s="48"/>
      <c r="FO452" s="48"/>
      <c r="FP452" s="48"/>
      <c r="FQ452" s="48"/>
      <c r="FR452" s="48"/>
      <c r="FS452" s="48"/>
      <c r="FT452" s="48"/>
      <c r="FU452" s="48"/>
      <c r="FV452" s="48"/>
      <c r="FW452" s="48"/>
      <c r="FX452" s="48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</row>
    <row r="453" spans="9:208"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48"/>
      <c r="BY453" s="48"/>
      <c r="BZ453" s="48"/>
      <c r="CA453" s="48"/>
      <c r="CB453" s="48"/>
      <c r="CC453" s="48"/>
      <c r="CD453" s="48"/>
      <c r="CE453" s="48"/>
      <c r="CF453" s="48"/>
      <c r="CG453" s="48"/>
      <c r="CH453" s="48"/>
      <c r="CI453" s="48"/>
      <c r="CJ453" s="48"/>
      <c r="CK453" s="48"/>
      <c r="CL453" s="48"/>
      <c r="CM453" s="48"/>
      <c r="CN453" s="48"/>
      <c r="CO453" s="48"/>
      <c r="CP453" s="48"/>
      <c r="CQ453" s="48"/>
      <c r="CR453" s="48"/>
      <c r="CS453" s="48"/>
      <c r="CT453" s="48"/>
      <c r="CU453" s="48"/>
      <c r="CV453" s="48"/>
      <c r="CW453" s="48"/>
      <c r="CX453" s="48"/>
      <c r="CY453" s="48"/>
      <c r="CZ453" s="48"/>
      <c r="DA453" s="48"/>
      <c r="DB453" s="48"/>
      <c r="DC453" s="48"/>
      <c r="DD453" s="48"/>
      <c r="DE453" s="48"/>
      <c r="DF453" s="48"/>
      <c r="DG453" s="48"/>
      <c r="DH453" s="48"/>
      <c r="DI453" s="48"/>
      <c r="DJ453" s="48"/>
      <c r="DK453" s="48"/>
      <c r="DL453" s="48"/>
      <c r="DM453" s="48"/>
      <c r="DN453" s="48"/>
      <c r="DO453" s="48"/>
      <c r="DP453" s="48"/>
      <c r="DQ453" s="48"/>
      <c r="DR453" s="48"/>
      <c r="DS453" s="48"/>
      <c r="DT453" s="48"/>
      <c r="DU453" s="48"/>
      <c r="DV453" s="48"/>
      <c r="DW453" s="48"/>
      <c r="DX453" s="48"/>
      <c r="DY453" s="48"/>
      <c r="DZ453" s="48"/>
      <c r="EA453" s="48"/>
      <c r="EB453" s="48"/>
      <c r="EC453" s="48"/>
      <c r="ED453" s="48"/>
      <c r="EE453" s="48"/>
      <c r="EF453" s="48"/>
      <c r="EG453" s="48"/>
      <c r="EH453" s="48"/>
      <c r="EI453" s="48"/>
      <c r="EJ453" s="48"/>
      <c r="EK453" s="48"/>
      <c r="EL453" s="48"/>
      <c r="EM453" s="48"/>
      <c r="EN453" s="48"/>
      <c r="EO453" s="48"/>
      <c r="EP453" s="48"/>
      <c r="EQ453" s="48"/>
      <c r="ER453" s="48"/>
      <c r="ES453" s="48"/>
      <c r="ET453" s="48"/>
      <c r="EU453" s="48"/>
      <c r="EV453" s="48"/>
      <c r="EW453" s="48"/>
      <c r="EX453" s="48"/>
      <c r="EY453" s="48"/>
      <c r="EZ453" s="48"/>
      <c r="FA453" s="48"/>
      <c r="FB453" s="48"/>
      <c r="FC453" s="48"/>
      <c r="FD453" s="48"/>
      <c r="FE453" s="48"/>
      <c r="FF453" s="48"/>
      <c r="FG453" s="48"/>
      <c r="FH453" s="48"/>
      <c r="FI453" s="48"/>
      <c r="FJ453" s="48"/>
      <c r="FK453" s="48"/>
      <c r="FL453" s="48"/>
      <c r="FM453" s="48"/>
      <c r="FN453" s="48"/>
      <c r="FO453" s="48"/>
      <c r="FP453" s="48"/>
      <c r="FQ453" s="48"/>
      <c r="FR453" s="48"/>
      <c r="FS453" s="48"/>
      <c r="FT453" s="48"/>
      <c r="FU453" s="48"/>
      <c r="FV453" s="48"/>
      <c r="FW453" s="48"/>
      <c r="FX453" s="48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</row>
    <row r="454" spans="9:208"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DK454" s="48"/>
      <c r="DL454" s="48"/>
      <c r="DM454" s="48"/>
      <c r="DN454" s="48"/>
      <c r="DO454" s="48"/>
      <c r="DP454" s="48"/>
      <c r="DQ454" s="48"/>
      <c r="DR454" s="48"/>
      <c r="DS454" s="48"/>
      <c r="DT454" s="48"/>
      <c r="DU454" s="48"/>
      <c r="DV454" s="48"/>
      <c r="DW454" s="48"/>
      <c r="DX454" s="48"/>
      <c r="DY454" s="48"/>
      <c r="DZ454" s="48"/>
      <c r="EA454" s="48"/>
      <c r="EB454" s="48"/>
      <c r="EC454" s="48"/>
      <c r="ED454" s="48"/>
      <c r="EE454" s="48"/>
      <c r="EF454" s="48"/>
      <c r="EG454" s="48"/>
      <c r="EH454" s="48"/>
      <c r="EI454" s="48"/>
      <c r="EJ454" s="48"/>
      <c r="EK454" s="48"/>
      <c r="EL454" s="48"/>
      <c r="EM454" s="48"/>
      <c r="EN454" s="48"/>
      <c r="EO454" s="48"/>
      <c r="EP454" s="48"/>
      <c r="EQ454" s="48"/>
      <c r="ER454" s="48"/>
      <c r="ES454" s="48"/>
      <c r="ET454" s="48"/>
      <c r="EU454" s="48"/>
      <c r="EV454" s="48"/>
      <c r="EW454" s="48"/>
      <c r="EX454" s="48"/>
      <c r="EY454" s="48"/>
      <c r="EZ454" s="48"/>
      <c r="FA454" s="48"/>
      <c r="FB454" s="48"/>
      <c r="FC454" s="48"/>
      <c r="FD454" s="48"/>
      <c r="FE454" s="48"/>
      <c r="FF454" s="48"/>
      <c r="FG454" s="48"/>
      <c r="FH454" s="48"/>
      <c r="FI454" s="48"/>
      <c r="FJ454" s="48"/>
      <c r="FK454" s="48"/>
      <c r="FL454" s="48"/>
      <c r="FM454" s="48"/>
      <c r="FN454" s="48"/>
      <c r="FO454" s="48"/>
      <c r="FP454" s="48"/>
      <c r="FQ454" s="48"/>
      <c r="FR454" s="48"/>
      <c r="FS454" s="48"/>
      <c r="FT454" s="48"/>
      <c r="FU454" s="48"/>
      <c r="FV454" s="48"/>
      <c r="FW454" s="48"/>
      <c r="FX454" s="48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</row>
    <row r="455" spans="9:208"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DK455" s="48"/>
      <c r="DL455" s="48"/>
      <c r="DM455" s="48"/>
      <c r="DN455" s="48"/>
      <c r="DO455" s="48"/>
      <c r="DP455" s="48"/>
      <c r="DQ455" s="48"/>
      <c r="DR455" s="48"/>
      <c r="DS455" s="48"/>
      <c r="DT455" s="48"/>
      <c r="DU455" s="48"/>
      <c r="DV455" s="48"/>
      <c r="DW455" s="48"/>
      <c r="DX455" s="48"/>
      <c r="DY455" s="48"/>
      <c r="DZ455" s="48"/>
      <c r="EA455" s="48"/>
      <c r="EB455" s="48"/>
      <c r="EC455" s="48"/>
      <c r="ED455" s="48"/>
      <c r="EE455" s="48"/>
      <c r="EF455" s="48"/>
      <c r="EG455" s="48"/>
      <c r="EH455" s="48"/>
      <c r="EI455" s="48"/>
      <c r="EJ455" s="48"/>
      <c r="EK455" s="48"/>
      <c r="EL455" s="48"/>
      <c r="EM455" s="48"/>
      <c r="EN455" s="48"/>
      <c r="EO455" s="48"/>
      <c r="EP455" s="48"/>
      <c r="EQ455" s="48"/>
      <c r="ER455" s="48"/>
      <c r="ES455" s="48"/>
      <c r="ET455" s="48"/>
      <c r="EU455" s="48"/>
      <c r="EV455" s="48"/>
      <c r="EW455" s="48"/>
      <c r="EX455" s="48"/>
      <c r="EY455" s="48"/>
      <c r="EZ455" s="48"/>
      <c r="FA455" s="48"/>
      <c r="FB455" s="48"/>
      <c r="FC455" s="48"/>
      <c r="FD455" s="48"/>
      <c r="FE455" s="48"/>
      <c r="FF455" s="48"/>
      <c r="FG455" s="48"/>
      <c r="FH455" s="48"/>
      <c r="FI455" s="48"/>
      <c r="FJ455" s="48"/>
      <c r="FK455" s="48"/>
      <c r="FL455" s="48"/>
      <c r="FM455" s="48"/>
      <c r="FN455" s="48"/>
      <c r="FO455" s="48"/>
      <c r="FP455" s="48"/>
      <c r="FQ455" s="48"/>
      <c r="FR455" s="48"/>
      <c r="FS455" s="48"/>
      <c r="FT455" s="48"/>
      <c r="FU455" s="48"/>
      <c r="FV455" s="48"/>
      <c r="FW455" s="48"/>
      <c r="FX455" s="48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</row>
    <row r="456" spans="9:208"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48"/>
      <c r="CL456" s="48"/>
      <c r="CM456" s="48"/>
      <c r="CN456" s="48"/>
      <c r="CO456" s="48"/>
      <c r="CP456" s="48"/>
      <c r="CQ456" s="48"/>
      <c r="CR456" s="48"/>
      <c r="CS456" s="48"/>
      <c r="CT456" s="48"/>
      <c r="CU456" s="48"/>
      <c r="CV456" s="48"/>
      <c r="CW456" s="48"/>
      <c r="CX456" s="48"/>
      <c r="CY456" s="48"/>
      <c r="CZ456" s="48"/>
      <c r="DA456" s="48"/>
      <c r="DB456" s="48"/>
      <c r="DC456" s="48"/>
      <c r="DD456" s="48"/>
      <c r="DE456" s="48"/>
      <c r="DF456" s="48"/>
      <c r="DG456" s="48"/>
      <c r="DH456" s="48"/>
      <c r="DI456" s="48"/>
      <c r="DJ456" s="48"/>
      <c r="DK456" s="48"/>
      <c r="DL456" s="48"/>
      <c r="DM456" s="48"/>
      <c r="DN456" s="48"/>
      <c r="DO456" s="48"/>
      <c r="DP456" s="48"/>
      <c r="DQ456" s="48"/>
      <c r="DR456" s="48"/>
      <c r="DS456" s="48"/>
      <c r="DT456" s="48"/>
      <c r="DU456" s="48"/>
      <c r="DV456" s="48"/>
      <c r="DW456" s="48"/>
      <c r="DX456" s="48"/>
      <c r="DY456" s="48"/>
      <c r="DZ456" s="48"/>
      <c r="EA456" s="48"/>
      <c r="EB456" s="48"/>
      <c r="EC456" s="48"/>
      <c r="ED456" s="48"/>
      <c r="EE456" s="48"/>
      <c r="EF456" s="48"/>
      <c r="EG456" s="48"/>
      <c r="EH456" s="48"/>
      <c r="EI456" s="48"/>
      <c r="EJ456" s="48"/>
      <c r="EK456" s="48"/>
      <c r="EL456" s="48"/>
      <c r="EM456" s="48"/>
      <c r="EN456" s="48"/>
      <c r="EO456" s="48"/>
      <c r="EP456" s="48"/>
      <c r="EQ456" s="48"/>
      <c r="ER456" s="48"/>
      <c r="ES456" s="48"/>
      <c r="ET456" s="48"/>
      <c r="EU456" s="48"/>
      <c r="EV456" s="48"/>
      <c r="EW456" s="48"/>
      <c r="EX456" s="48"/>
      <c r="EY456" s="48"/>
      <c r="EZ456" s="48"/>
      <c r="FA456" s="48"/>
      <c r="FB456" s="48"/>
      <c r="FC456" s="48"/>
      <c r="FD456" s="48"/>
      <c r="FE456" s="48"/>
      <c r="FF456" s="48"/>
      <c r="FG456" s="48"/>
      <c r="FH456" s="48"/>
      <c r="FI456" s="48"/>
      <c r="FJ456" s="48"/>
      <c r="FK456" s="48"/>
      <c r="FL456" s="48"/>
      <c r="FM456" s="48"/>
      <c r="FN456" s="48"/>
      <c r="FO456" s="48"/>
      <c r="FP456" s="48"/>
      <c r="FQ456" s="48"/>
      <c r="FR456" s="48"/>
      <c r="FS456" s="48"/>
      <c r="FT456" s="48"/>
      <c r="FU456" s="48"/>
      <c r="FV456" s="48"/>
      <c r="FW456" s="48"/>
      <c r="FX456" s="48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</row>
    <row r="457" spans="9:208"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48"/>
      <c r="CL457" s="48"/>
      <c r="CM457" s="48"/>
      <c r="CN457" s="48"/>
      <c r="CO457" s="48"/>
      <c r="CP457" s="48"/>
      <c r="CQ457" s="48"/>
      <c r="CR457" s="48"/>
      <c r="CS457" s="48"/>
      <c r="CT457" s="48"/>
      <c r="CU457" s="48"/>
      <c r="CV457" s="48"/>
      <c r="CW457" s="48"/>
      <c r="CX457" s="48"/>
      <c r="CY457" s="48"/>
      <c r="CZ457" s="48"/>
      <c r="DA457" s="48"/>
      <c r="DB457" s="48"/>
      <c r="DC457" s="48"/>
      <c r="DD457" s="48"/>
      <c r="DE457" s="48"/>
      <c r="DF457" s="48"/>
      <c r="DG457" s="48"/>
      <c r="DH457" s="48"/>
      <c r="DI457" s="48"/>
      <c r="DJ457" s="48"/>
      <c r="DK457" s="48"/>
      <c r="DL457" s="48"/>
      <c r="DM457" s="48"/>
      <c r="DN457" s="48"/>
      <c r="DO457" s="48"/>
      <c r="DP457" s="48"/>
      <c r="DQ457" s="48"/>
      <c r="DR457" s="48"/>
      <c r="DS457" s="48"/>
      <c r="DT457" s="48"/>
      <c r="DU457" s="48"/>
      <c r="DV457" s="48"/>
      <c r="DW457" s="48"/>
      <c r="DX457" s="48"/>
      <c r="DY457" s="48"/>
      <c r="DZ457" s="48"/>
      <c r="EA457" s="48"/>
      <c r="EB457" s="48"/>
      <c r="EC457" s="48"/>
      <c r="ED457" s="48"/>
      <c r="EE457" s="48"/>
      <c r="EF457" s="48"/>
      <c r="EG457" s="48"/>
      <c r="EH457" s="48"/>
      <c r="EI457" s="48"/>
      <c r="EJ457" s="48"/>
      <c r="EK457" s="48"/>
      <c r="EL457" s="48"/>
      <c r="EM457" s="48"/>
      <c r="EN457" s="48"/>
      <c r="EO457" s="48"/>
      <c r="EP457" s="48"/>
      <c r="EQ457" s="48"/>
      <c r="ER457" s="48"/>
      <c r="ES457" s="48"/>
      <c r="ET457" s="48"/>
      <c r="EU457" s="48"/>
      <c r="EV457" s="48"/>
      <c r="EW457" s="48"/>
      <c r="EX457" s="48"/>
      <c r="EY457" s="48"/>
      <c r="EZ457" s="48"/>
      <c r="FA457" s="48"/>
      <c r="FB457" s="48"/>
      <c r="FC457" s="48"/>
      <c r="FD457" s="48"/>
      <c r="FE457" s="48"/>
      <c r="FF457" s="48"/>
      <c r="FG457" s="48"/>
      <c r="FH457" s="48"/>
      <c r="FI457" s="48"/>
      <c r="FJ457" s="48"/>
      <c r="FK457" s="48"/>
      <c r="FL457" s="48"/>
      <c r="FM457" s="48"/>
      <c r="FN457" s="48"/>
      <c r="FO457" s="48"/>
      <c r="FP457" s="48"/>
      <c r="FQ457" s="48"/>
      <c r="FR457" s="48"/>
      <c r="FS457" s="48"/>
      <c r="FT457" s="48"/>
      <c r="FU457" s="48"/>
      <c r="FV457" s="48"/>
      <c r="FW457" s="48"/>
      <c r="FX457" s="48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</row>
    <row r="458" spans="9:208"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  <c r="CC458" s="48"/>
      <c r="CD458" s="48"/>
      <c r="CE458" s="48"/>
      <c r="CF458" s="48"/>
      <c r="CG458" s="48"/>
      <c r="CH458" s="48"/>
      <c r="CI458" s="48"/>
      <c r="CJ458" s="48"/>
      <c r="CK458" s="48"/>
      <c r="CL458" s="48"/>
      <c r="CM458" s="48"/>
      <c r="CN458" s="48"/>
      <c r="CO458" s="48"/>
      <c r="CP458" s="48"/>
      <c r="CQ458" s="48"/>
      <c r="CR458" s="48"/>
      <c r="CS458" s="48"/>
      <c r="CT458" s="48"/>
      <c r="CU458" s="48"/>
      <c r="CV458" s="48"/>
      <c r="CW458" s="48"/>
      <c r="CX458" s="48"/>
      <c r="CY458" s="48"/>
      <c r="CZ458" s="48"/>
      <c r="DA458" s="48"/>
      <c r="DB458" s="48"/>
      <c r="DC458" s="48"/>
      <c r="DD458" s="48"/>
      <c r="DE458" s="48"/>
      <c r="DF458" s="48"/>
      <c r="DG458" s="48"/>
      <c r="DH458" s="48"/>
      <c r="DI458" s="48"/>
      <c r="DJ458" s="48"/>
      <c r="DK458" s="48"/>
      <c r="DL458" s="48"/>
      <c r="DM458" s="48"/>
      <c r="DN458" s="48"/>
      <c r="DO458" s="48"/>
      <c r="DP458" s="48"/>
      <c r="DQ458" s="48"/>
      <c r="DR458" s="48"/>
      <c r="DS458" s="48"/>
      <c r="DT458" s="48"/>
      <c r="DU458" s="48"/>
      <c r="DV458" s="48"/>
      <c r="DW458" s="48"/>
      <c r="DX458" s="48"/>
      <c r="DY458" s="48"/>
      <c r="DZ458" s="48"/>
      <c r="EA458" s="48"/>
      <c r="EB458" s="48"/>
      <c r="EC458" s="48"/>
      <c r="ED458" s="48"/>
      <c r="EE458" s="48"/>
      <c r="EF458" s="48"/>
      <c r="EG458" s="48"/>
      <c r="EH458" s="48"/>
      <c r="EI458" s="48"/>
      <c r="EJ458" s="48"/>
      <c r="EK458" s="48"/>
      <c r="EL458" s="48"/>
      <c r="EM458" s="48"/>
      <c r="EN458" s="48"/>
      <c r="EO458" s="48"/>
      <c r="EP458" s="48"/>
      <c r="EQ458" s="48"/>
      <c r="ER458" s="48"/>
      <c r="ES458" s="48"/>
      <c r="ET458" s="48"/>
      <c r="EU458" s="48"/>
      <c r="EV458" s="48"/>
      <c r="EW458" s="48"/>
      <c r="EX458" s="48"/>
      <c r="EY458" s="48"/>
      <c r="EZ458" s="48"/>
      <c r="FA458" s="48"/>
      <c r="FB458" s="48"/>
      <c r="FC458" s="48"/>
      <c r="FD458" s="48"/>
      <c r="FE458" s="48"/>
      <c r="FF458" s="48"/>
      <c r="FG458" s="48"/>
      <c r="FH458" s="48"/>
      <c r="FI458" s="48"/>
      <c r="FJ458" s="48"/>
      <c r="FK458" s="48"/>
      <c r="FL458" s="48"/>
      <c r="FM458" s="48"/>
      <c r="FN458" s="48"/>
      <c r="FO458" s="48"/>
      <c r="FP458" s="48"/>
      <c r="FQ458" s="48"/>
      <c r="FR458" s="48"/>
      <c r="FS458" s="48"/>
      <c r="FT458" s="48"/>
      <c r="FU458" s="48"/>
      <c r="FV458" s="48"/>
      <c r="FW458" s="48"/>
      <c r="FX458" s="48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</row>
    <row r="459" spans="9:208"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  <c r="DV459" s="48"/>
      <c r="DW459" s="48"/>
      <c r="DX459" s="48"/>
      <c r="DY459" s="48"/>
      <c r="DZ459" s="48"/>
      <c r="EA459" s="48"/>
      <c r="EB459" s="48"/>
      <c r="EC459" s="48"/>
      <c r="ED459" s="48"/>
      <c r="EE459" s="48"/>
      <c r="EF459" s="48"/>
      <c r="EG459" s="48"/>
      <c r="EH459" s="48"/>
      <c r="EI459" s="48"/>
      <c r="EJ459" s="48"/>
      <c r="EK459" s="48"/>
      <c r="EL459" s="48"/>
      <c r="EM459" s="48"/>
      <c r="EN459" s="48"/>
      <c r="EO459" s="48"/>
      <c r="EP459" s="48"/>
      <c r="EQ459" s="48"/>
      <c r="ER459" s="48"/>
      <c r="ES459" s="48"/>
      <c r="ET459" s="48"/>
      <c r="EU459" s="48"/>
      <c r="EV459" s="48"/>
      <c r="EW459" s="48"/>
      <c r="EX459" s="48"/>
      <c r="EY459" s="48"/>
      <c r="EZ459" s="48"/>
      <c r="FA459" s="48"/>
      <c r="FB459" s="48"/>
      <c r="FC459" s="48"/>
      <c r="FD459" s="48"/>
      <c r="FE459" s="48"/>
      <c r="FF459" s="48"/>
      <c r="FG459" s="48"/>
      <c r="FH459" s="48"/>
      <c r="FI459" s="48"/>
      <c r="FJ459" s="48"/>
      <c r="FK459" s="48"/>
      <c r="FL459" s="48"/>
      <c r="FM459" s="48"/>
      <c r="FN459" s="48"/>
      <c r="FO459" s="48"/>
      <c r="FP459" s="48"/>
      <c r="FQ459" s="48"/>
      <c r="FR459" s="48"/>
      <c r="FS459" s="48"/>
      <c r="FT459" s="48"/>
      <c r="FU459" s="48"/>
      <c r="FV459" s="48"/>
      <c r="FW459" s="48"/>
      <c r="FX459" s="48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</row>
    <row r="460" spans="9:208"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/>
      <c r="DF460" s="48"/>
      <c r="DG460" s="48"/>
      <c r="DH460" s="48"/>
      <c r="DI460" s="48"/>
      <c r="DJ460" s="48"/>
      <c r="DK460" s="48"/>
      <c r="DL460" s="48"/>
      <c r="DM460" s="48"/>
      <c r="DN460" s="48"/>
      <c r="DO460" s="48"/>
      <c r="DP460" s="48"/>
      <c r="DQ460" s="48"/>
      <c r="DR460" s="48"/>
      <c r="DS460" s="48"/>
      <c r="DT460" s="48"/>
      <c r="DU460" s="48"/>
      <c r="DV460" s="48"/>
      <c r="DW460" s="48"/>
      <c r="DX460" s="48"/>
      <c r="DY460" s="48"/>
      <c r="DZ460" s="48"/>
      <c r="EA460" s="48"/>
      <c r="EB460" s="48"/>
      <c r="EC460" s="48"/>
      <c r="ED460" s="48"/>
      <c r="EE460" s="48"/>
      <c r="EF460" s="48"/>
      <c r="EG460" s="48"/>
      <c r="EH460" s="48"/>
      <c r="EI460" s="48"/>
      <c r="EJ460" s="48"/>
      <c r="EK460" s="48"/>
      <c r="EL460" s="48"/>
      <c r="EM460" s="48"/>
      <c r="EN460" s="48"/>
      <c r="EO460" s="48"/>
      <c r="EP460" s="48"/>
      <c r="EQ460" s="48"/>
      <c r="ER460" s="48"/>
      <c r="ES460" s="48"/>
      <c r="ET460" s="48"/>
      <c r="EU460" s="48"/>
      <c r="EV460" s="48"/>
      <c r="EW460" s="48"/>
      <c r="EX460" s="48"/>
      <c r="EY460" s="48"/>
      <c r="EZ460" s="48"/>
      <c r="FA460" s="48"/>
      <c r="FB460" s="48"/>
      <c r="FC460" s="48"/>
      <c r="FD460" s="48"/>
      <c r="FE460" s="48"/>
      <c r="FF460" s="48"/>
      <c r="FG460" s="48"/>
      <c r="FH460" s="48"/>
      <c r="FI460" s="48"/>
      <c r="FJ460" s="48"/>
      <c r="FK460" s="48"/>
      <c r="FL460" s="48"/>
      <c r="FM460" s="48"/>
      <c r="FN460" s="48"/>
      <c r="FO460" s="48"/>
      <c r="FP460" s="48"/>
      <c r="FQ460" s="48"/>
      <c r="FR460" s="48"/>
      <c r="FS460" s="48"/>
      <c r="FT460" s="48"/>
      <c r="FU460" s="48"/>
      <c r="FV460" s="48"/>
      <c r="FW460" s="48"/>
      <c r="FX460" s="48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</row>
    <row r="461" spans="9:208"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 s="48"/>
      <c r="DC461" s="48"/>
      <c r="DD461" s="48"/>
      <c r="DE461" s="48"/>
      <c r="DF461" s="48"/>
      <c r="DG461" s="48"/>
      <c r="DH461" s="48"/>
      <c r="DI461" s="48"/>
      <c r="DJ461" s="48"/>
      <c r="DK461" s="48"/>
      <c r="DL461" s="48"/>
      <c r="DM461" s="48"/>
      <c r="DN461" s="48"/>
      <c r="DO461" s="48"/>
      <c r="DP461" s="48"/>
      <c r="DQ461" s="48"/>
      <c r="DR461" s="48"/>
      <c r="DS461" s="48"/>
      <c r="DT461" s="48"/>
      <c r="DU461" s="48"/>
      <c r="DV461" s="48"/>
      <c r="DW461" s="48"/>
      <c r="DX461" s="48"/>
      <c r="DY461" s="48"/>
      <c r="DZ461" s="48"/>
      <c r="EA461" s="48"/>
      <c r="EB461" s="48"/>
      <c r="EC461" s="48"/>
      <c r="ED461" s="48"/>
      <c r="EE461" s="48"/>
      <c r="EF461" s="48"/>
      <c r="EG461" s="48"/>
      <c r="EH461" s="48"/>
      <c r="EI461" s="48"/>
      <c r="EJ461" s="48"/>
      <c r="EK461" s="48"/>
      <c r="EL461" s="48"/>
      <c r="EM461" s="48"/>
      <c r="EN461" s="48"/>
      <c r="EO461" s="48"/>
      <c r="EP461" s="48"/>
      <c r="EQ461" s="48"/>
      <c r="ER461" s="48"/>
      <c r="ES461" s="48"/>
      <c r="ET461" s="48"/>
      <c r="EU461" s="48"/>
      <c r="EV461" s="48"/>
      <c r="EW461" s="48"/>
      <c r="EX461" s="48"/>
      <c r="EY461" s="48"/>
      <c r="EZ461" s="48"/>
      <c r="FA461" s="48"/>
      <c r="FB461" s="48"/>
      <c r="FC461" s="48"/>
      <c r="FD461" s="48"/>
      <c r="FE461" s="48"/>
      <c r="FF461" s="48"/>
      <c r="FG461" s="48"/>
      <c r="FH461" s="48"/>
      <c r="FI461" s="48"/>
      <c r="FJ461" s="48"/>
      <c r="FK461" s="48"/>
      <c r="FL461" s="48"/>
      <c r="FM461" s="48"/>
      <c r="FN461" s="48"/>
      <c r="FO461" s="48"/>
      <c r="FP461" s="48"/>
      <c r="FQ461" s="48"/>
      <c r="FR461" s="48"/>
      <c r="FS461" s="48"/>
      <c r="FT461" s="48"/>
      <c r="FU461" s="48"/>
      <c r="FV461" s="48"/>
      <c r="FW461" s="48"/>
      <c r="FX461" s="48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</row>
    <row r="462" spans="9:208"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  <c r="CG462" s="48"/>
      <c r="CH462" s="48"/>
      <c r="CI462" s="48"/>
      <c r="CJ462" s="48"/>
      <c r="CK462" s="48"/>
      <c r="CL462" s="48"/>
      <c r="CM462" s="48"/>
      <c r="CN462" s="48"/>
      <c r="CO462" s="48"/>
      <c r="CP462" s="48"/>
      <c r="CQ462" s="48"/>
      <c r="CR462" s="48"/>
      <c r="CS462" s="48"/>
      <c r="CT462" s="48"/>
      <c r="CU462" s="48"/>
      <c r="CV462" s="48"/>
      <c r="CW462" s="48"/>
      <c r="CX462" s="48"/>
      <c r="CY462" s="48"/>
      <c r="CZ462" s="48"/>
      <c r="DA462" s="48"/>
      <c r="DB462" s="48"/>
      <c r="DC462" s="48"/>
      <c r="DD462" s="48"/>
      <c r="DE462" s="48"/>
      <c r="DF462" s="48"/>
      <c r="DG462" s="48"/>
      <c r="DH462" s="48"/>
      <c r="DI462" s="48"/>
      <c r="DJ462" s="48"/>
      <c r="DK462" s="48"/>
      <c r="DL462" s="48"/>
      <c r="DM462" s="48"/>
      <c r="DN462" s="48"/>
      <c r="DO462" s="48"/>
      <c r="DP462" s="48"/>
      <c r="DQ462" s="48"/>
      <c r="DR462" s="48"/>
      <c r="DS462" s="48"/>
      <c r="DT462" s="48"/>
      <c r="DU462" s="48"/>
      <c r="DV462" s="48"/>
      <c r="DW462" s="48"/>
      <c r="DX462" s="48"/>
      <c r="DY462" s="48"/>
      <c r="DZ462" s="48"/>
      <c r="EA462" s="48"/>
      <c r="EB462" s="48"/>
      <c r="EC462" s="48"/>
      <c r="ED462" s="48"/>
      <c r="EE462" s="48"/>
      <c r="EF462" s="48"/>
      <c r="EG462" s="48"/>
      <c r="EH462" s="48"/>
      <c r="EI462" s="48"/>
      <c r="EJ462" s="48"/>
      <c r="EK462" s="48"/>
      <c r="EL462" s="48"/>
      <c r="EM462" s="48"/>
      <c r="EN462" s="48"/>
      <c r="EO462" s="48"/>
      <c r="EP462" s="48"/>
      <c r="EQ462" s="48"/>
      <c r="ER462" s="48"/>
      <c r="ES462" s="48"/>
      <c r="ET462" s="48"/>
      <c r="EU462" s="48"/>
      <c r="EV462" s="48"/>
      <c r="EW462" s="48"/>
      <c r="EX462" s="48"/>
      <c r="EY462" s="48"/>
      <c r="EZ462" s="48"/>
      <c r="FA462" s="48"/>
      <c r="FB462" s="48"/>
      <c r="FC462" s="48"/>
      <c r="FD462" s="48"/>
      <c r="FE462" s="48"/>
      <c r="FF462" s="48"/>
      <c r="FG462" s="48"/>
      <c r="FH462" s="48"/>
      <c r="FI462" s="48"/>
      <c r="FJ462" s="48"/>
      <c r="FK462" s="48"/>
      <c r="FL462" s="48"/>
      <c r="FM462" s="48"/>
      <c r="FN462" s="48"/>
      <c r="FO462" s="48"/>
      <c r="FP462" s="48"/>
      <c r="FQ462" s="48"/>
      <c r="FR462" s="48"/>
      <c r="FS462" s="48"/>
      <c r="FT462" s="48"/>
      <c r="FU462" s="48"/>
      <c r="FV462" s="48"/>
      <c r="FW462" s="48"/>
      <c r="FX462" s="48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</row>
    <row r="463" spans="9:208"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  <c r="CC463" s="48"/>
      <c r="CD463" s="48"/>
      <c r="CE463" s="48"/>
      <c r="CF463" s="48"/>
      <c r="CG463" s="48"/>
      <c r="CH463" s="48"/>
      <c r="CI463" s="48"/>
      <c r="CJ463" s="48"/>
      <c r="CK463" s="48"/>
      <c r="CL463" s="48"/>
      <c r="CM463" s="48"/>
      <c r="CN463" s="48"/>
      <c r="CO463" s="48"/>
      <c r="CP463" s="48"/>
      <c r="CQ463" s="48"/>
      <c r="CR463" s="48"/>
      <c r="CS463" s="48"/>
      <c r="CT463" s="48"/>
      <c r="CU463" s="48"/>
      <c r="CV463" s="48"/>
      <c r="CW463" s="48"/>
      <c r="CX463" s="48"/>
      <c r="CY463" s="48"/>
      <c r="CZ463" s="48"/>
      <c r="DA463" s="48"/>
      <c r="DB463" s="48"/>
      <c r="DC463" s="48"/>
      <c r="DD463" s="48"/>
      <c r="DE463" s="48"/>
      <c r="DF463" s="48"/>
      <c r="DG463" s="48"/>
      <c r="DH463" s="48"/>
      <c r="DI463" s="48"/>
      <c r="DJ463" s="48"/>
      <c r="DK463" s="48"/>
      <c r="DL463" s="48"/>
      <c r="DM463" s="48"/>
      <c r="DN463" s="48"/>
      <c r="DO463" s="48"/>
      <c r="DP463" s="48"/>
      <c r="DQ463" s="48"/>
      <c r="DR463" s="48"/>
      <c r="DS463" s="48"/>
      <c r="DT463" s="48"/>
      <c r="DU463" s="48"/>
      <c r="DV463" s="48"/>
      <c r="DW463" s="48"/>
      <c r="DX463" s="48"/>
      <c r="DY463" s="48"/>
      <c r="DZ463" s="48"/>
      <c r="EA463" s="48"/>
      <c r="EB463" s="48"/>
      <c r="EC463" s="48"/>
      <c r="ED463" s="48"/>
      <c r="EE463" s="48"/>
      <c r="EF463" s="48"/>
      <c r="EG463" s="48"/>
      <c r="EH463" s="48"/>
      <c r="EI463" s="48"/>
      <c r="EJ463" s="48"/>
      <c r="EK463" s="48"/>
      <c r="EL463" s="48"/>
      <c r="EM463" s="48"/>
      <c r="EN463" s="48"/>
      <c r="EO463" s="48"/>
      <c r="EP463" s="48"/>
      <c r="EQ463" s="48"/>
      <c r="ER463" s="48"/>
      <c r="ES463" s="48"/>
      <c r="ET463" s="48"/>
      <c r="EU463" s="48"/>
      <c r="EV463" s="48"/>
      <c r="EW463" s="48"/>
      <c r="EX463" s="48"/>
      <c r="EY463" s="48"/>
      <c r="EZ463" s="48"/>
      <c r="FA463" s="48"/>
      <c r="FB463" s="48"/>
      <c r="FC463" s="48"/>
      <c r="FD463" s="48"/>
      <c r="FE463" s="48"/>
      <c r="FF463" s="48"/>
      <c r="FG463" s="48"/>
      <c r="FH463" s="48"/>
      <c r="FI463" s="48"/>
      <c r="FJ463" s="48"/>
      <c r="FK463" s="48"/>
      <c r="FL463" s="48"/>
      <c r="FM463" s="48"/>
      <c r="FN463" s="48"/>
      <c r="FO463" s="48"/>
      <c r="FP463" s="48"/>
      <c r="FQ463" s="48"/>
      <c r="FR463" s="48"/>
      <c r="FS463" s="48"/>
      <c r="FT463" s="48"/>
      <c r="FU463" s="48"/>
      <c r="FV463" s="48"/>
      <c r="FW463" s="48"/>
      <c r="FX463" s="48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</row>
    <row r="464" spans="9:208"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  <c r="CG464" s="48"/>
      <c r="CH464" s="48"/>
      <c r="CI464" s="48"/>
      <c r="CJ464" s="48"/>
      <c r="CK464" s="48"/>
      <c r="CL464" s="48"/>
      <c r="CM464" s="48"/>
      <c r="CN464" s="48"/>
      <c r="CO464" s="48"/>
      <c r="CP464" s="48"/>
      <c r="CQ464" s="48"/>
      <c r="CR464" s="48"/>
      <c r="CS464" s="48"/>
      <c r="CT464" s="48"/>
      <c r="CU464" s="48"/>
      <c r="CV464" s="48"/>
      <c r="CW464" s="48"/>
      <c r="CX464" s="48"/>
      <c r="CY464" s="48"/>
      <c r="CZ464" s="48"/>
      <c r="DA464" s="48"/>
      <c r="DB464" s="48"/>
      <c r="DC464" s="48"/>
      <c r="DD464" s="48"/>
      <c r="DE464" s="48"/>
      <c r="DF464" s="48"/>
      <c r="DG464" s="48"/>
      <c r="DH464" s="48"/>
      <c r="DI464" s="48"/>
      <c r="DJ464" s="48"/>
      <c r="DK464" s="48"/>
      <c r="DL464" s="48"/>
      <c r="DM464" s="48"/>
      <c r="DN464" s="48"/>
      <c r="DO464" s="48"/>
      <c r="DP464" s="48"/>
      <c r="DQ464" s="48"/>
      <c r="DR464" s="48"/>
      <c r="DS464" s="48"/>
      <c r="DT464" s="48"/>
      <c r="DU464" s="48"/>
      <c r="DV464" s="48"/>
      <c r="DW464" s="48"/>
      <c r="DX464" s="48"/>
      <c r="DY464" s="48"/>
      <c r="DZ464" s="48"/>
      <c r="EA464" s="48"/>
      <c r="EB464" s="48"/>
      <c r="EC464" s="48"/>
      <c r="ED464" s="48"/>
      <c r="EE464" s="48"/>
      <c r="EF464" s="48"/>
      <c r="EG464" s="48"/>
      <c r="EH464" s="48"/>
      <c r="EI464" s="48"/>
      <c r="EJ464" s="48"/>
      <c r="EK464" s="48"/>
      <c r="EL464" s="48"/>
      <c r="EM464" s="48"/>
      <c r="EN464" s="48"/>
      <c r="EO464" s="48"/>
      <c r="EP464" s="48"/>
      <c r="EQ464" s="48"/>
      <c r="ER464" s="48"/>
      <c r="ES464" s="48"/>
      <c r="ET464" s="48"/>
      <c r="EU464" s="48"/>
      <c r="EV464" s="48"/>
      <c r="EW464" s="48"/>
      <c r="EX464" s="48"/>
      <c r="EY464" s="48"/>
      <c r="EZ464" s="48"/>
      <c r="FA464" s="48"/>
      <c r="FB464" s="48"/>
      <c r="FC464" s="48"/>
      <c r="FD464" s="48"/>
      <c r="FE464" s="48"/>
      <c r="FF464" s="48"/>
      <c r="FG464" s="48"/>
      <c r="FH464" s="48"/>
      <c r="FI464" s="48"/>
      <c r="FJ464" s="48"/>
      <c r="FK464" s="48"/>
      <c r="FL464" s="48"/>
      <c r="FM464" s="48"/>
      <c r="FN464" s="48"/>
      <c r="FO464" s="48"/>
      <c r="FP464" s="48"/>
      <c r="FQ464" s="48"/>
      <c r="FR464" s="48"/>
      <c r="FS464" s="48"/>
      <c r="FT464" s="48"/>
      <c r="FU464" s="48"/>
      <c r="FV464" s="48"/>
      <c r="FW464" s="48"/>
      <c r="FX464" s="48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</row>
    <row r="465" spans="9:208"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  <c r="CG465" s="48"/>
      <c r="CH465" s="48"/>
      <c r="CI465" s="48"/>
      <c r="CJ465" s="48"/>
      <c r="CK465" s="48"/>
      <c r="CL465" s="48"/>
      <c r="CM465" s="48"/>
      <c r="CN465" s="48"/>
      <c r="CO465" s="48"/>
      <c r="CP465" s="48"/>
      <c r="CQ465" s="48"/>
      <c r="CR465" s="48"/>
      <c r="CS465" s="48"/>
      <c r="CT465" s="48"/>
      <c r="CU465" s="48"/>
      <c r="CV465" s="48"/>
      <c r="CW465" s="48"/>
      <c r="CX465" s="48"/>
      <c r="CY465" s="48"/>
      <c r="CZ465" s="48"/>
      <c r="DA465" s="48"/>
      <c r="DB465" s="48"/>
      <c r="DC465" s="48"/>
      <c r="DD465" s="48"/>
      <c r="DE465" s="48"/>
      <c r="DF465" s="48"/>
      <c r="DG465" s="48"/>
      <c r="DH465" s="48"/>
      <c r="DI465" s="48"/>
      <c r="DJ465" s="48"/>
      <c r="DK465" s="48"/>
      <c r="DL465" s="48"/>
      <c r="DM465" s="48"/>
      <c r="DN465" s="48"/>
      <c r="DO465" s="48"/>
      <c r="DP465" s="48"/>
      <c r="DQ465" s="48"/>
      <c r="DR465" s="48"/>
      <c r="DS465" s="48"/>
      <c r="DT465" s="48"/>
      <c r="DU465" s="48"/>
      <c r="DV465" s="48"/>
      <c r="DW465" s="48"/>
      <c r="DX465" s="48"/>
      <c r="DY465" s="48"/>
      <c r="DZ465" s="48"/>
      <c r="EA465" s="48"/>
      <c r="EB465" s="48"/>
      <c r="EC465" s="48"/>
      <c r="ED465" s="48"/>
      <c r="EE465" s="48"/>
      <c r="EF465" s="48"/>
      <c r="EG465" s="48"/>
      <c r="EH465" s="48"/>
      <c r="EI465" s="48"/>
      <c r="EJ465" s="48"/>
      <c r="EK465" s="48"/>
      <c r="EL465" s="48"/>
      <c r="EM465" s="48"/>
      <c r="EN465" s="48"/>
      <c r="EO465" s="48"/>
      <c r="EP465" s="48"/>
      <c r="EQ465" s="48"/>
      <c r="ER465" s="48"/>
      <c r="ES465" s="48"/>
      <c r="ET465" s="48"/>
      <c r="EU465" s="48"/>
      <c r="EV465" s="48"/>
      <c r="EW465" s="48"/>
      <c r="EX465" s="48"/>
      <c r="EY465" s="48"/>
      <c r="EZ465" s="48"/>
      <c r="FA465" s="48"/>
      <c r="FB465" s="48"/>
      <c r="FC465" s="48"/>
      <c r="FD465" s="48"/>
      <c r="FE465" s="48"/>
      <c r="FF465" s="48"/>
      <c r="FG465" s="48"/>
      <c r="FH465" s="48"/>
      <c r="FI465" s="48"/>
      <c r="FJ465" s="48"/>
      <c r="FK465" s="48"/>
      <c r="FL465" s="48"/>
      <c r="FM465" s="48"/>
      <c r="FN465" s="48"/>
      <c r="FO465" s="48"/>
      <c r="FP465" s="48"/>
      <c r="FQ465" s="48"/>
      <c r="FR465" s="48"/>
      <c r="FS465" s="48"/>
      <c r="FT465" s="48"/>
      <c r="FU465" s="48"/>
      <c r="FV465" s="48"/>
      <c r="FW465" s="48"/>
      <c r="FX465" s="48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</row>
    <row r="466" spans="9:208"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  <c r="CG466" s="48"/>
      <c r="CH466" s="48"/>
      <c r="CI466" s="48"/>
      <c r="CJ466" s="48"/>
      <c r="CK466" s="48"/>
      <c r="CL466" s="48"/>
      <c r="CM466" s="48"/>
      <c r="CN466" s="48"/>
      <c r="CO466" s="48"/>
      <c r="CP466" s="48"/>
      <c r="CQ466" s="48"/>
      <c r="CR466" s="48"/>
      <c r="CS466" s="48"/>
      <c r="CT466" s="48"/>
      <c r="CU466" s="48"/>
      <c r="CV466" s="48"/>
      <c r="CW466" s="48"/>
      <c r="CX466" s="48"/>
      <c r="CY466" s="48"/>
      <c r="CZ466" s="48"/>
      <c r="DA466" s="48"/>
      <c r="DB466" s="48"/>
      <c r="DC466" s="48"/>
      <c r="DD466" s="48"/>
      <c r="DE466" s="48"/>
      <c r="DF466" s="48"/>
      <c r="DG466" s="48"/>
      <c r="DH466" s="48"/>
      <c r="DI466" s="48"/>
      <c r="DJ466" s="48"/>
      <c r="DK466" s="48"/>
      <c r="DL466" s="48"/>
      <c r="DM466" s="48"/>
      <c r="DN466" s="48"/>
      <c r="DO466" s="48"/>
      <c r="DP466" s="48"/>
      <c r="DQ466" s="48"/>
      <c r="DR466" s="48"/>
      <c r="DS466" s="48"/>
      <c r="DT466" s="48"/>
      <c r="DU466" s="48"/>
      <c r="DV466" s="48"/>
      <c r="DW466" s="48"/>
      <c r="DX466" s="48"/>
      <c r="DY466" s="48"/>
      <c r="DZ466" s="48"/>
      <c r="EA466" s="48"/>
      <c r="EB466" s="48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  <c r="EO466" s="48"/>
      <c r="EP466" s="48"/>
      <c r="EQ466" s="48"/>
      <c r="ER466" s="48"/>
      <c r="ES466" s="48"/>
      <c r="ET466" s="48"/>
      <c r="EU466" s="48"/>
      <c r="EV466" s="48"/>
      <c r="EW466" s="48"/>
      <c r="EX466" s="48"/>
      <c r="EY466" s="48"/>
      <c r="EZ466" s="48"/>
      <c r="FA466" s="48"/>
      <c r="FB466" s="48"/>
      <c r="FC466" s="48"/>
      <c r="FD466" s="48"/>
      <c r="FE466" s="48"/>
      <c r="FF466" s="48"/>
      <c r="FG466" s="48"/>
      <c r="FH466" s="48"/>
      <c r="FI466" s="48"/>
      <c r="FJ466" s="48"/>
      <c r="FK466" s="48"/>
      <c r="FL466" s="48"/>
      <c r="FM466" s="48"/>
      <c r="FN466" s="48"/>
      <c r="FO466" s="48"/>
      <c r="FP466" s="48"/>
      <c r="FQ466" s="48"/>
      <c r="FR466" s="48"/>
      <c r="FS466" s="48"/>
      <c r="FT466" s="48"/>
      <c r="FU466" s="48"/>
      <c r="FV466" s="48"/>
      <c r="FW466" s="48"/>
      <c r="FX466" s="48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</row>
    <row r="467" spans="9:208"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  <c r="CG467" s="48"/>
      <c r="CH467" s="48"/>
      <c r="CI467" s="48"/>
      <c r="CJ467" s="48"/>
      <c r="CK467" s="48"/>
      <c r="CL467" s="48"/>
      <c r="CM467" s="48"/>
      <c r="CN467" s="48"/>
      <c r="CO467" s="48"/>
      <c r="CP467" s="48"/>
      <c r="CQ467" s="48"/>
      <c r="CR467" s="48"/>
      <c r="CS467" s="48"/>
      <c r="CT467" s="48"/>
      <c r="CU467" s="48"/>
      <c r="CV467" s="48"/>
      <c r="CW467" s="48"/>
      <c r="CX467" s="48"/>
      <c r="CY467" s="48"/>
      <c r="CZ467" s="48"/>
      <c r="DA467" s="48"/>
      <c r="DB467" s="48"/>
      <c r="DC467" s="48"/>
      <c r="DD467" s="48"/>
      <c r="DE467" s="48"/>
      <c r="DF467" s="48"/>
      <c r="DG467" s="48"/>
      <c r="DH467" s="48"/>
      <c r="DI467" s="48"/>
      <c r="DJ467" s="48"/>
      <c r="DK467" s="48"/>
      <c r="DL467" s="48"/>
      <c r="DM467" s="48"/>
      <c r="DN467" s="48"/>
      <c r="DO467" s="48"/>
      <c r="DP467" s="48"/>
      <c r="DQ467" s="48"/>
      <c r="DR467" s="48"/>
      <c r="DS467" s="48"/>
      <c r="DT467" s="48"/>
      <c r="DU467" s="48"/>
      <c r="DV467" s="48"/>
      <c r="DW467" s="48"/>
      <c r="DX467" s="48"/>
      <c r="DY467" s="48"/>
      <c r="DZ467" s="48"/>
      <c r="EA467" s="48"/>
      <c r="EB467" s="48"/>
      <c r="EC467" s="48"/>
      <c r="ED467" s="48"/>
      <c r="EE467" s="48"/>
      <c r="EF467" s="48"/>
      <c r="EG467" s="48"/>
      <c r="EH467" s="48"/>
      <c r="EI467" s="48"/>
      <c r="EJ467" s="48"/>
      <c r="EK467" s="48"/>
      <c r="EL467" s="48"/>
      <c r="EM467" s="48"/>
      <c r="EN467" s="48"/>
      <c r="EO467" s="48"/>
      <c r="EP467" s="48"/>
      <c r="EQ467" s="48"/>
      <c r="ER467" s="48"/>
      <c r="ES467" s="48"/>
      <c r="ET467" s="48"/>
      <c r="EU467" s="48"/>
      <c r="EV467" s="48"/>
      <c r="EW467" s="48"/>
      <c r="EX467" s="48"/>
      <c r="EY467" s="48"/>
      <c r="EZ467" s="48"/>
      <c r="FA467" s="48"/>
      <c r="FB467" s="48"/>
      <c r="FC467" s="48"/>
      <c r="FD467" s="48"/>
      <c r="FE467" s="48"/>
      <c r="FF467" s="48"/>
      <c r="FG467" s="48"/>
      <c r="FH467" s="48"/>
      <c r="FI467" s="48"/>
      <c r="FJ467" s="48"/>
      <c r="FK467" s="48"/>
      <c r="FL467" s="48"/>
      <c r="FM467" s="48"/>
      <c r="FN467" s="48"/>
      <c r="FO467" s="48"/>
      <c r="FP467" s="48"/>
      <c r="FQ467" s="48"/>
      <c r="FR467" s="48"/>
      <c r="FS467" s="48"/>
      <c r="FT467" s="48"/>
      <c r="FU467" s="48"/>
      <c r="FV467" s="48"/>
      <c r="FW467" s="48"/>
      <c r="FX467" s="48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</row>
  </sheetData>
  <sheetProtection password="CC34" sheet="1" objects="1" scenarios="1" formatCells="0" formatColumns="0" formatRows="0" insertColumns="0" insertRows="0" insertHyperlinks="0" deleteColumns="0" deleteRows="0"/>
  <mergeCells count="6">
    <mergeCell ref="C3:F3"/>
    <mergeCell ref="B26:C26"/>
    <mergeCell ref="B9:C9"/>
    <mergeCell ref="F9:T9"/>
    <mergeCell ref="C24:D24"/>
    <mergeCell ref="F24:G24"/>
  </mergeCells>
  <conditionalFormatting sqref="D22 F24">
    <cfRule type="cellIs" dxfId="5" priority="138" operator="lessThanOrEqual">
      <formula>$D$7</formula>
    </cfRule>
    <cfRule type="cellIs" dxfId="4" priority="139" operator="greaterThan">
      <formula>$D$7</formula>
    </cfRule>
  </conditionalFormatting>
  <conditionalFormatting sqref="U26">
    <cfRule type="cellIs" dxfId="3" priority="5" operator="lessThanOrEqual">
      <formula>$D$7</formula>
    </cfRule>
    <cfRule type="cellIs" dxfId="2" priority="6" operator="greaterThan">
      <formula>$D$7</formula>
    </cfRule>
  </conditionalFormatting>
  <conditionalFormatting sqref="D26">
    <cfRule type="cellIs" dxfId="1" priority="3" operator="lessThanOrEqual">
      <formula>$D$7</formula>
    </cfRule>
    <cfRule type="cellIs" dxfId="0" priority="4" operator="greaterThan">
      <formula>$D$7</formula>
    </cfRule>
  </conditionalFormatting>
  <pageMargins left="0.7" right="0.7" top="0.75" bottom="0.75" header="0.3" footer="0.3"/>
  <pageSetup paperSize="8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pageSetUpPr fitToPage="1"/>
  </sheetPr>
  <dimension ref="A1:BD47"/>
  <sheetViews>
    <sheetView view="pageBreakPreview" zoomScale="85" zoomScaleNormal="100" zoomScaleSheetLayoutView="85" workbookViewId="0">
      <selection activeCell="H43" sqref="H43"/>
    </sheetView>
  </sheetViews>
  <sheetFormatPr defaultRowHeight="12.75"/>
  <cols>
    <col min="1" max="1" width="3.28515625" style="2" bestFit="1" customWidth="1"/>
    <col min="2" max="2" width="7.28515625" style="2" customWidth="1"/>
    <col min="3" max="55" width="5.42578125" style="2" customWidth="1"/>
    <col min="56" max="56" width="4.42578125" style="2" customWidth="1"/>
    <col min="57" max="58" width="9.140625" style="2"/>
    <col min="59" max="59" width="3.85546875" style="2" bestFit="1" customWidth="1"/>
    <col min="60" max="60" width="4.140625" style="2" bestFit="1" customWidth="1"/>
    <col min="61" max="61" width="3.7109375" style="2" bestFit="1" customWidth="1"/>
    <col min="62" max="65" width="4" style="2" bestFit="1" customWidth="1"/>
    <col min="66" max="67" width="4.28515625" style="2" bestFit="1" customWidth="1"/>
    <col min="68" max="69" width="4" style="2" bestFit="1" customWidth="1"/>
    <col min="70" max="70" width="4.28515625" style="2" bestFit="1" customWidth="1"/>
    <col min="71" max="71" width="4.42578125" style="2" bestFit="1" customWidth="1"/>
    <col min="72" max="16384" width="9.140625" style="2"/>
  </cols>
  <sheetData>
    <row r="1" spans="1:56" ht="74.25" customHeight="1"/>
    <row r="2" spans="1:56" ht="18">
      <c r="C2" s="19" t="s">
        <v>154</v>
      </c>
      <c r="D2" s="19"/>
      <c r="E2" s="19"/>
      <c r="F2" s="19"/>
      <c r="G2" s="19"/>
      <c r="K2" s="19" t="s">
        <v>64</v>
      </c>
      <c r="L2" s="19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1" t="s">
        <v>63</v>
      </c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2"/>
      <c r="AU2" s="23" t="s">
        <v>65</v>
      </c>
      <c r="AY2" s="19"/>
      <c r="AZ2" s="19"/>
      <c r="BA2" s="19"/>
      <c r="BB2" s="19"/>
      <c r="BC2" s="23" t="s">
        <v>159</v>
      </c>
    </row>
    <row r="3" spans="1:56">
      <c r="C3" s="18">
        <v>-130</v>
      </c>
      <c r="D3" s="18">
        <v>-125</v>
      </c>
      <c r="E3" s="18">
        <v>-120</v>
      </c>
      <c r="F3" s="18">
        <v>-115</v>
      </c>
      <c r="G3" s="18">
        <v>-110</v>
      </c>
      <c r="H3" s="18">
        <v>-105</v>
      </c>
      <c r="I3" s="18">
        <v>-100</v>
      </c>
      <c r="J3" s="18">
        <v>-95</v>
      </c>
      <c r="K3" s="18">
        <v>-90</v>
      </c>
      <c r="L3" s="18">
        <v>-85</v>
      </c>
      <c r="M3" s="18">
        <v>-80</v>
      </c>
      <c r="N3" s="18">
        <v>-75</v>
      </c>
      <c r="O3" s="18">
        <v>-70</v>
      </c>
      <c r="P3" s="18">
        <v>-65</v>
      </c>
      <c r="Q3" s="18">
        <v>-60</v>
      </c>
      <c r="R3" s="18">
        <v>-55</v>
      </c>
      <c r="S3" s="18">
        <v>-50</v>
      </c>
      <c r="T3" s="18">
        <v>-45</v>
      </c>
      <c r="U3" s="18">
        <v>-40</v>
      </c>
      <c r="V3" s="18">
        <v>-35</v>
      </c>
      <c r="W3" s="18">
        <v>-30</v>
      </c>
      <c r="X3" s="18">
        <v>-25</v>
      </c>
      <c r="Y3" s="18">
        <v>-20</v>
      </c>
      <c r="Z3" s="18">
        <v>-15</v>
      </c>
      <c r="AA3" s="18">
        <v>-10</v>
      </c>
      <c r="AB3" s="18">
        <v>-5</v>
      </c>
      <c r="AC3" s="18">
        <v>0</v>
      </c>
      <c r="AD3" s="18">
        <v>5</v>
      </c>
      <c r="AE3" s="18">
        <v>10</v>
      </c>
      <c r="AF3" s="18">
        <v>15</v>
      </c>
      <c r="AG3" s="18">
        <v>20</v>
      </c>
      <c r="AH3" s="18">
        <v>25</v>
      </c>
      <c r="AI3" s="18">
        <v>30</v>
      </c>
      <c r="AJ3" s="18">
        <v>35</v>
      </c>
      <c r="AK3" s="18">
        <v>40</v>
      </c>
      <c r="AL3" s="18">
        <v>45</v>
      </c>
      <c r="AM3" s="18">
        <v>50</v>
      </c>
      <c r="AN3" s="18">
        <v>55</v>
      </c>
      <c r="AO3" s="18">
        <v>60</v>
      </c>
      <c r="AP3" s="18">
        <v>65</v>
      </c>
      <c r="AQ3" s="18">
        <v>70</v>
      </c>
      <c r="AR3" s="18">
        <v>75</v>
      </c>
      <c r="AS3" s="18">
        <v>80</v>
      </c>
      <c r="AT3" s="18">
        <v>85</v>
      </c>
      <c r="AU3" s="18">
        <v>90</v>
      </c>
      <c r="AV3" s="18">
        <v>95</v>
      </c>
      <c r="AW3" s="18">
        <v>100</v>
      </c>
      <c r="AX3" s="18">
        <v>105</v>
      </c>
      <c r="AY3" s="18">
        <v>110</v>
      </c>
      <c r="AZ3" s="18">
        <v>115</v>
      </c>
      <c r="BA3" s="18">
        <v>120</v>
      </c>
      <c r="BB3" s="18">
        <v>125</v>
      </c>
      <c r="BC3" s="18">
        <v>130</v>
      </c>
    </row>
    <row r="4" spans="1:56">
      <c r="A4" s="316" t="s">
        <v>2</v>
      </c>
      <c r="B4" s="2">
        <v>0</v>
      </c>
      <c r="C4" s="24">
        <v>87</v>
      </c>
      <c r="D4" s="25">
        <v>87</v>
      </c>
      <c r="E4" s="25">
        <v>87</v>
      </c>
      <c r="F4" s="25">
        <v>87</v>
      </c>
      <c r="G4" s="25">
        <v>87</v>
      </c>
      <c r="H4" s="25">
        <v>87</v>
      </c>
      <c r="I4" s="25">
        <v>87</v>
      </c>
      <c r="J4" s="25">
        <v>87</v>
      </c>
      <c r="K4" s="25">
        <v>87</v>
      </c>
      <c r="L4" s="25">
        <v>87</v>
      </c>
      <c r="M4" s="25">
        <v>87</v>
      </c>
      <c r="N4" s="25">
        <v>87</v>
      </c>
      <c r="O4" s="25">
        <v>87</v>
      </c>
      <c r="P4" s="25">
        <v>87</v>
      </c>
      <c r="Q4" s="25">
        <v>87</v>
      </c>
      <c r="R4" s="25">
        <v>87</v>
      </c>
      <c r="S4" s="25">
        <v>87</v>
      </c>
      <c r="T4" s="25">
        <v>87</v>
      </c>
      <c r="U4" s="25">
        <v>87</v>
      </c>
      <c r="V4" s="25">
        <v>87</v>
      </c>
      <c r="W4" s="25">
        <v>87</v>
      </c>
      <c r="X4" s="25">
        <v>87</v>
      </c>
      <c r="Y4" s="25">
        <v>87</v>
      </c>
      <c r="Z4" s="25">
        <v>87</v>
      </c>
      <c r="AA4" s="25">
        <v>87</v>
      </c>
      <c r="AB4" s="25">
        <v>87</v>
      </c>
      <c r="AC4" s="25">
        <v>87</v>
      </c>
      <c r="AD4" s="25">
        <v>87</v>
      </c>
      <c r="AE4" s="25">
        <v>87</v>
      </c>
      <c r="AF4" s="25">
        <v>87</v>
      </c>
      <c r="AG4" s="25">
        <v>87</v>
      </c>
      <c r="AH4" s="25">
        <v>87</v>
      </c>
      <c r="AI4" s="25">
        <v>87</v>
      </c>
      <c r="AJ4" s="25">
        <v>87</v>
      </c>
      <c r="AK4" s="25">
        <v>87</v>
      </c>
      <c r="AL4" s="25">
        <v>87</v>
      </c>
      <c r="AM4" s="25">
        <v>87</v>
      </c>
      <c r="AN4" s="25">
        <v>87</v>
      </c>
      <c r="AO4" s="25">
        <v>87</v>
      </c>
      <c r="AP4" s="25">
        <v>87</v>
      </c>
      <c r="AQ4" s="25">
        <v>87</v>
      </c>
      <c r="AR4" s="25">
        <v>87</v>
      </c>
      <c r="AS4" s="25">
        <v>87</v>
      </c>
      <c r="AT4" s="25">
        <v>87</v>
      </c>
      <c r="AU4" s="25">
        <v>87</v>
      </c>
      <c r="AV4" s="25">
        <v>87</v>
      </c>
      <c r="AW4" s="25">
        <v>87</v>
      </c>
      <c r="AX4" s="25">
        <v>87</v>
      </c>
      <c r="AY4" s="25">
        <v>87</v>
      </c>
      <c r="AZ4" s="25">
        <v>87</v>
      </c>
      <c r="BA4" s="25">
        <v>87</v>
      </c>
      <c r="BB4" s="25">
        <v>87</v>
      </c>
      <c r="BC4" s="26">
        <v>87</v>
      </c>
      <c r="BD4" s="2">
        <v>0</v>
      </c>
    </row>
    <row r="5" spans="1:56">
      <c r="A5" s="316"/>
      <c r="B5" s="2">
        <v>5</v>
      </c>
      <c r="C5" s="27">
        <v>82</v>
      </c>
      <c r="D5" s="28">
        <v>83</v>
      </c>
      <c r="E5" s="28">
        <v>84</v>
      </c>
      <c r="F5" s="28">
        <v>84</v>
      </c>
      <c r="G5" s="28">
        <v>85</v>
      </c>
      <c r="H5" s="28">
        <v>85</v>
      </c>
      <c r="I5" s="28">
        <v>86</v>
      </c>
      <c r="J5" s="28">
        <v>86</v>
      </c>
      <c r="K5" s="28">
        <v>88</v>
      </c>
      <c r="L5" s="28">
        <v>88</v>
      </c>
      <c r="M5" s="28">
        <v>89</v>
      </c>
      <c r="N5" s="28">
        <v>89</v>
      </c>
      <c r="O5" s="28">
        <v>89</v>
      </c>
      <c r="P5" s="28">
        <v>90</v>
      </c>
      <c r="Q5" s="28">
        <v>90</v>
      </c>
      <c r="R5" s="28">
        <v>90</v>
      </c>
      <c r="S5" s="28">
        <v>91</v>
      </c>
      <c r="T5" s="28">
        <v>91</v>
      </c>
      <c r="U5" s="28">
        <v>91</v>
      </c>
      <c r="V5" s="28">
        <v>91</v>
      </c>
      <c r="W5" s="28">
        <v>91</v>
      </c>
      <c r="X5" s="28">
        <v>91</v>
      </c>
      <c r="Y5" s="28">
        <v>91</v>
      </c>
      <c r="Z5" s="28">
        <v>91</v>
      </c>
      <c r="AA5" s="28">
        <v>91</v>
      </c>
      <c r="AB5" s="28">
        <v>92</v>
      </c>
      <c r="AC5" s="28">
        <v>92</v>
      </c>
      <c r="AD5" s="28">
        <v>92</v>
      </c>
      <c r="AE5" s="28">
        <v>91</v>
      </c>
      <c r="AF5" s="28">
        <v>91</v>
      </c>
      <c r="AG5" s="28">
        <v>91</v>
      </c>
      <c r="AH5" s="28">
        <v>91</v>
      </c>
      <c r="AI5" s="28">
        <v>91</v>
      </c>
      <c r="AJ5" s="28">
        <v>91</v>
      </c>
      <c r="AK5" s="28">
        <v>91</v>
      </c>
      <c r="AL5" s="28">
        <v>91</v>
      </c>
      <c r="AM5" s="28">
        <v>90</v>
      </c>
      <c r="AN5" s="28">
        <v>90</v>
      </c>
      <c r="AO5" s="28">
        <v>90</v>
      </c>
      <c r="AP5" s="28">
        <v>91</v>
      </c>
      <c r="AQ5" s="28">
        <v>91</v>
      </c>
      <c r="AR5" s="28">
        <v>91</v>
      </c>
      <c r="AS5" s="28">
        <v>90</v>
      </c>
      <c r="AT5" s="28">
        <v>89</v>
      </c>
      <c r="AU5" s="28">
        <v>89</v>
      </c>
      <c r="AV5" s="28">
        <v>86</v>
      </c>
      <c r="AW5" s="28">
        <v>86</v>
      </c>
      <c r="AX5" s="28">
        <v>85</v>
      </c>
      <c r="AY5" s="28">
        <v>85</v>
      </c>
      <c r="AZ5" s="28">
        <v>84</v>
      </c>
      <c r="BA5" s="28">
        <v>84</v>
      </c>
      <c r="BB5" s="28">
        <v>83</v>
      </c>
      <c r="BC5" s="29">
        <v>82</v>
      </c>
      <c r="BD5" s="2">
        <v>5</v>
      </c>
    </row>
    <row r="6" spans="1:56">
      <c r="A6" s="316"/>
      <c r="B6" s="2">
        <v>10</v>
      </c>
      <c r="C6" s="27">
        <v>81</v>
      </c>
      <c r="D6" s="28">
        <v>82</v>
      </c>
      <c r="E6" s="28">
        <v>83</v>
      </c>
      <c r="F6" s="28">
        <v>83</v>
      </c>
      <c r="G6" s="28">
        <v>84</v>
      </c>
      <c r="H6" s="28">
        <v>84</v>
      </c>
      <c r="I6" s="28">
        <v>85</v>
      </c>
      <c r="J6" s="28">
        <v>85</v>
      </c>
      <c r="K6" s="28">
        <v>89</v>
      </c>
      <c r="L6" s="28">
        <v>90</v>
      </c>
      <c r="M6" s="28">
        <v>91</v>
      </c>
      <c r="N6" s="28">
        <v>91</v>
      </c>
      <c r="O6" s="28">
        <v>91</v>
      </c>
      <c r="P6" s="28">
        <v>92</v>
      </c>
      <c r="Q6" s="28">
        <v>92</v>
      </c>
      <c r="R6" s="28">
        <v>93</v>
      </c>
      <c r="S6" s="28">
        <v>94</v>
      </c>
      <c r="T6" s="28">
        <v>94</v>
      </c>
      <c r="U6" s="28">
        <v>94</v>
      </c>
      <c r="V6" s="28">
        <v>95</v>
      </c>
      <c r="W6" s="28">
        <v>95</v>
      </c>
      <c r="X6" s="28">
        <v>95</v>
      </c>
      <c r="Y6" s="28">
        <v>95</v>
      </c>
      <c r="Z6" s="28">
        <v>95</v>
      </c>
      <c r="AA6" s="28">
        <v>95</v>
      </c>
      <c r="AB6" s="28">
        <v>96</v>
      </c>
      <c r="AC6" s="28">
        <v>96</v>
      </c>
      <c r="AD6" s="28">
        <v>96</v>
      </c>
      <c r="AE6" s="28">
        <v>95</v>
      </c>
      <c r="AF6" s="28">
        <v>95</v>
      </c>
      <c r="AG6" s="28">
        <v>95</v>
      </c>
      <c r="AH6" s="28">
        <v>95</v>
      </c>
      <c r="AI6" s="28">
        <v>95</v>
      </c>
      <c r="AJ6" s="28">
        <v>95</v>
      </c>
      <c r="AK6" s="28">
        <v>94</v>
      </c>
      <c r="AL6" s="28">
        <v>94</v>
      </c>
      <c r="AM6" s="28">
        <v>94</v>
      </c>
      <c r="AN6" s="28">
        <v>93</v>
      </c>
      <c r="AO6" s="28">
        <v>93</v>
      </c>
      <c r="AP6" s="28">
        <v>93</v>
      </c>
      <c r="AQ6" s="28">
        <v>92</v>
      </c>
      <c r="AR6" s="28">
        <v>91</v>
      </c>
      <c r="AS6" s="28">
        <v>91</v>
      </c>
      <c r="AT6" s="28">
        <v>90</v>
      </c>
      <c r="AU6" s="28">
        <v>90</v>
      </c>
      <c r="AV6" s="28">
        <v>85</v>
      </c>
      <c r="AW6" s="28">
        <v>85</v>
      </c>
      <c r="AX6" s="28">
        <v>84</v>
      </c>
      <c r="AY6" s="28">
        <v>84</v>
      </c>
      <c r="AZ6" s="28">
        <v>83</v>
      </c>
      <c r="BA6" s="28">
        <v>83</v>
      </c>
      <c r="BB6" s="28">
        <v>82</v>
      </c>
      <c r="BC6" s="29">
        <v>81</v>
      </c>
      <c r="BD6" s="2">
        <v>10</v>
      </c>
    </row>
    <row r="7" spans="1:56">
      <c r="A7" s="316"/>
      <c r="B7" s="2">
        <v>15</v>
      </c>
      <c r="C7" s="27">
        <v>74</v>
      </c>
      <c r="D7" s="28">
        <v>77</v>
      </c>
      <c r="E7" s="28">
        <v>78</v>
      </c>
      <c r="F7" s="28">
        <v>79</v>
      </c>
      <c r="G7" s="28">
        <v>81</v>
      </c>
      <c r="H7" s="28">
        <v>82</v>
      </c>
      <c r="I7" s="28">
        <v>83</v>
      </c>
      <c r="J7" s="28">
        <v>84</v>
      </c>
      <c r="K7" s="28">
        <v>88</v>
      </c>
      <c r="L7" s="28">
        <v>89</v>
      </c>
      <c r="M7" s="28">
        <v>90</v>
      </c>
      <c r="N7" s="28">
        <v>91</v>
      </c>
      <c r="O7" s="28">
        <v>92</v>
      </c>
      <c r="P7" s="28">
        <v>93</v>
      </c>
      <c r="Q7" s="28">
        <v>93</v>
      </c>
      <c r="R7" s="28">
        <v>94</v>
      </c>
      <c r="S7" s="28">
        <v>95</v>
      </c>
      <c r="T7" s="28">
        <v>95</v>
      </c>
      <c r="U7" s="28">
        <v>95</v>
      </c>
      <c r="V7" s="28">
        <v>96</v>
      </c>
      <c r="W7" s="28">
        <v>96</v>
      </c>
      <c r="X7" s="28">
        <v>96</v>
      </c>
      <c r="Y7" s="28">
        <v>97</v>
      </c>
      <c r="Z7" s="28">
        <v>97</v>
      </c>
      <c r="AA7" s="28">
        <v>97</v>
      </c>
      <c r="AB7" s="28">
        <v>97</v>
      </c>
      <c r="AC7" s="28">
        <v>97</v>
      </c>
      <c r="AD7" s="28">
        <v>97</v>
      </c>
      <c r="AE7" s="28">
        <v>97</v>
      </c>
      <c r="AF7" s="28">
        <v>97</v>
      </c>
      <c r="AG7" s="28">
        <v>97</v>
      </c>
      <c r="AH7" s="28">
        <v>96</v>
      </c>
      <c r="AI7" s="28">
        <v>96</v>
      </c>
      <c r="AJ7" s="28">
        <v>96</v>
      </c>
      <c r="AK7" s="28">
        <v>95</v>
      </c>
      <c r="AL7" s="28">
        <v>95</v>
      </c>
      <c r="AM7" s="28">
        <v>95</v>
      </c>
      <c r="AN7" s="28">
        <v>94</v>
      </c>
      <c r="AO7" s="28">
        <v>94</v>
      </c>
      <c r="AP7" s="28">
        <v>93</v>
      </c>
      <c r="AQ7" s="28">
        <v>92</v>
      </c>
      <c r="AR7" s="28">
        <v>91</v>
      </c>
      <c r="AS7" s="28">
        <v>91</v>
      </c>
      <c r="AT7" s="28">
        <v>90</v>
      </c>
      <c r="AU7" s="28">
        <v>89</v>
      </c>
      <c r="AV7" s="28">
        <v>84</v>
      </c>
      <c r="AW7" s="28">
        <v>83</v>
      </c>
      <c r="AX7" s="28">
        <v>82</v>
      </c>
      <c r="AY7" s="28">
        <v>81</v>
      </c>
      <c r="AZ7" s="28">
        <v>79</v>
      </c>
      <c r="BA7" s="28">
        <v>78</v>
      </c>
      <c r="BB7" s="28">
        <v>77</v>
      </c>
      <c r="BC7" s="29">
        <v>74</v>
      </c>
      <c r="BD7" s="2">
        <v>15</v>
      </c>
    </row>
    <row r="8" spans="1:56">
      <c r="A8" s="316"/>
      <c r="B8" s="2">
        <v>20</v>
      </c>
      <c r="C8" s="27">
        <v>75</v>
      </c>
      <c r="D8" s="28">
        <v>76</v>
      </c>
      <c r="E8" s="28">
        <v>77</v>
      </c>
      <c r="F8" s="28">
        <v>78</v>
      </c>
      <c r="G8" s="28">
        <v>80</v>
      </c>
      <c r="H8" s="28">
        <v>81</v>
      </c>
      <c r="I8" s="28">
        <v>82</v>
      </c>
      <c r="J8" s="28">
        <v>83</v>
      </c>
      <c r="K8" s="28">
        <v>87</v>
      </c>
      <c r="L8" s="28">
        <v>88</v>
      </c>
      <c r="M8" s="28">
        <v>89</v>
      </c>
      <c r="N8" s="28">
        <v>90</v>
      </c>
      <c r="O8" s="28">
        <v>91</v>
      </c>
      <c r="P8" s="28">
        <v>92</v>
      </c>
      <c r="Q8" s="28">
        <v>93</v>
      </c>
      <c r="R8" s="28">
        <v>94</v>
      </c>
      <c r="S8" s="28">
        <v>95</v>
      </c>
      <c r="T8" s="28">
        <v>96</v>
      </c>
      <c r="U8" s="28">
        <v>96</v>
      </c>
      <c r="V8" s="28">
        <v>97</v>
      </c>
      <c r="W8" s="28">
        <v>97</v>
      </c>
      <c r="X8" s="28">
        <v>97</v>
      </c>
      <c r="Y8" s="28">
        <v>98</v>
      </c>
      <c r="Z8" s="28">
        <v>98</v>
      </c>
      <c r="AA8" s="28">
        <v>98</v>
      </c>
      <c r="AB8" s="28">
        <v>98</v>
      </c>
      <c r="AC8" s="28">
        <v>98</v>
      </c>
      <c r="AD8" s="28">
        <v>98</v>
      </c>
      <c r="AE8" s="28">
        <v>98</v>
      </c>
      <c r="AF8" s="28">
        <v>98</v>
      </c>
      <c r="AG8" s="28">
        <v>98</v>
      </c>
      <c r="AH8" s="28">
        <v>97</v>
      </c>
      <c r="AI8" s="28">
        <v>97</v>
      </c>
      <c r="AJ8" s="28">
        <v>97</v>
      </c>
      <c r="AK8" s="28">
        <v>96</v>
      </c>
      <c r="AL8" s="28">
        <v>96</v>
      </c>
      <c r="AM8" s="28">
        <v>96</v>
      </c>
      <c r="AN8" s="28">
        <v>95</v>
      </c>
      <c r="AO8" s="28">
        <v>94</v>
      </c>
      <c r="AP8" s="28">
        <v>93</v>
      </c>
      <c r="AQ8" s="28">
        <v>92</v>
      </c>
      <c r="AR8" s="28">
        <v>91</v>
      </c>
      <c r="AS8" s="28">
        <v>90</v>
      </c>
      <c r="AT8" s="28">
        <v>89</v>
      </c>
      <c r="AU8" s="28">
        <v>88</v>
      </c>
      <c r="AV8" s="28">
        <v>83</v>
      </c>
      <c r="AW8" s="28">
        <v>82</v>
      </c>
      <c r="AX8" s="28">
        <v>81</v>
      </c>
      <c r="AY8" s="28">
        <v>80</v>
      </c>
      <c r="AZ8" s="28">
        <v>78</v>
      </c>
      <c r="BA8" s="28">
        <v>77</v>
      </c>
      <c r="BB8" s="28">
        <v>76</v>
      </c>
      <c r="BC8" s="29">
        <v>75</v>
      </c>
      <c r="BD8" s="2">
        <v>20</v>
      </c>
    </row>
    <row r="9" spans="1:56">
      <c r="A9" s="316"/>
      <c r="B9" s="2">
        <v>25</v>
      </c>
      <c r="C9" s="27">
        <v>70</v>
      </c>
      <c r="D9" s="28">
        <v>71</v>
      </c>
      <c r="E9" s="28">
        <v>73</v>
      </c>
      <c r="F9" s="28">
        <v>73</v>
      </c>
      <c r="G9" s="28">
        <v>76</v>
      </c>
      <c r="H9" s="28">
        <v>78</v>
      </c>
      <c r="I9" s="28">
        <v>80</v>
      </c>
      <c r="J9" s="28">
        <v>78</v>
      </c>
      <c r="K9" s="28">
        <v>87</v>
      </c>
      <c r="L9" s="28">
        <v>88</v>
      </c>
      <c r="M9" s="28">
        <v>89</v>
      </c>
      <c r="N9" s="28">
        <v>90</v>
      </c>
      <c r="O9" s="28">
        <v>91</v>
      </c>
      <c r="P9" s="28">
        <v>92</v>
      </c>
      <c r="Q9" s="28">
        <v>93</v>
      </c>
      <c r="R9" s="28">
        <v>94</v>
      </c>
      <c r="S9" s="28">
        <v>95</v>
      </c>
      <c r="T9" s="28">
        <v>96</v>
      </c>
      <c r="U9" s="28">
        <v>97</v>
      </c>
      <c r="V9" s="28">
        <v>98</v>
      </c>
      <c r="W9" s="28">
        <v>98</v>
      </c>
      <c r="X9" s="28">
        <v>99</v>
      </c>
      <c r="Y9" s="28">
        <v>99</v>
      </c>
      <c r="Z9" s="28">
        <v>99</v>
      </c>
      <c r="AA9" s="28">
        <v>99</v>
      </c>
      <c r="AB9" s="28">
        <v>99</v>
      </c>
      <c r="AC9" s="28">
        <v>99</v>
      </c>
      <c r="AD9" s="28">
        <v>99</v>
      </c>
      <c r="AE9" s="28">
        <v>99</v>
      </c>
      <c r="AF9" s="28">
        <v>99</v>
      </c>
      <c r="AG9" s="28">
        <v>99</v>
      </c>
      <c r="AH9" s="28">
        <v>98</v>
      </c>
      <c r="AI9" s="28">
        <v>97</v>
      </c>
      <c r="AJ9" s="28">
        <v>97</v>
      </c>
      <c r="AK9" s="28">
        <v>97</v>
      </c>
      <c r="AL9" s="28">
        <v>96</v>
      </c>
      <c r="AM9" s="28">
        <v>96</v>
      </c>
      <c r="AN9" s="28">
        <v>95</v>
      </c>
      <c r="AO9" s="28">
        <v>94</v>
      </c>
      <c r="AP9" s="28">
        <v>93</v>
      </c>
      <c r="AQ9" s="28">
        <v>92</v>
      </c>
      <c r="AR9" s="28">
        <v>91</v>
      </c>
      <c r="AS9" s="28">
        <v>89</v>
      </c>
      <c r="AT9" s="28">
        <v>88</v>
      </c>
      <c r="AU9" s="28">
        <v>87</v>
      </c>
      <c r="AV9" s="28">
        <v>78</v>
      </c>
      <c r="AW9" s="28">
        <v>80</v>
      </c>
      <c r="AX9" s="28">
        <v>78</v>
      </c>
      <c r="AY9" s="28">
        <v>76</v>
      </c>
      <c r="AZ9" s="28">
        <v>73</v>
      </c>
      <c r="BA9" s="28">
        <v>73</v>
      </c>
      <c r="BB9" s="28">
        <v>71</v>
      </c>
      <c r="BC9" s="29">
        <v>70</v>
      </c>
      <c r="BD9" s="2">
        <v>25</v>
      </c>
    </row>
    <row r="10" spans="1:56">
      <c r="A10" s="316"/>
      <c r="B10" s="2">
        <v>30</v>
      </c>
      <c r="C10" s="27">
        <v>69</v>
      </c>
      <c r="D10" s="28">
        <v>70</v>
      </c>
      <c r="E10" s="28">
        <v>72</v>
      </c>
      <c r="F10" s="28">
        <v>74</v>
      </c>
      <c r="G10" s="28">
        <v>75</v>
      </c>
      <c r="H10" s="28">
        <v>77</v>
      </c>
      <c r="I10" s="28">
        <v>79</v>
      </c>
      <c r="J10" s="28">
        <v>77</v>
      </c>
      <c r="K10" s="28">
        <v>86</v>
      </c>
      <c r="L10" s="28">
        <v>87</v>
      </c>
      <c r="M10" s="28">
        <v>88</v>
      </c>
      <c r="N10" s="28">
        <v>89</v>
      </c>
      <c r="O10" s="28">
        <v>90</v>
      </c>
      <c r="P10" s="28">
        <v>92</v>
      </c>
      <c r="Q10" s="28">
        <v>93</v>
      </c>
      <c r="R10" s="28">
        <v>94</v>
      </c>
      <c r="S10" s="28">
        <v>95</v>
      </c>
      <c r="T10" s="28">
        <v>96</v>
      </c>
      <c r="U10" s="28">
        <v>97</v>
      </c>
      <c r="V10" s="28">
        <v>98</v>
      </c>
      <c r="W10" s="28">
        <v>98</v>
      </c>
      <c r="X10" s="28">
        <v>98</v>
      </c>
      <c r="Y10" s="28">
        <v>99</v>
      </c>
      <c r="Z10" s="28">
        <v>99</v>
      </c>
      <c r="AA10" s="28">
        <v>99</v>
      </c>
      <c r="AB10" s="28">
        <v>100</v>
      </c>
      <c r="AC10" s="28">
        <v>100</v>
      </c>
      <c r="AD10" s="28">
        <v>100</v>
      </c>
      <c r="AE10" s="28">
        <v>100</v>
      </c>
      <c r="AF10" s="28">
        <v>100</v>
      </c>
      <c r="AG10" s="28">
        <v>100</v>
      </c>
      <c r="AH10" s="28">
        <v>99</v>
      </c>
      <c r="AI10" s="28">
        <v>98</v>
      </c>
      <c r="AJ10" s="28">
        <v>98</v>
      </c>
      <c r="AK10" s="28">
        <v>97</v>
      </c>
      <c r="AL10" s="28">
        <v>96</v>
      </c>
      <c r="AM10" s="28">
        <v>96</v>
      </c>
      <c r="AN10" s="28">
        <v>95</v>
      </c>
      <c r="AO10" s="28">
        <v>94</v>
      </c>
      <c r="AP10" s="28">
        <v>93</v>
      </c>
      <c r="AQ10" s="28">
        <v>91</v>
      </c>
      <c r="AR10" s="28">
        <v>90</v>
      </c>
      <c r="AS10" s="28">
        <v>89</v>
      </c>
      <c r="AT10" s="28">
        <v>87</v>
      </c>
      <c r="AU10" s="28">
        <v>86</v>
      </c>
      <c r="AV10" s="28">
        <v>77</v>
      </c>
      <c r="AW10" s="28">
        <v>79</v>
      </c>
      <c r="AX10" s="28">
        <v>77</v>
      </c>
      <c r="AY10" s="28">
        <v>75</v>
      </c>
      <c r="AZ10" s="28">
        <v>74</v>
      </c>
      <c r="BA10" s="28">
        <v>72</v>
      </c>
      <c r="BB10" s="28">
        <v>70</v>
      </c>
      <c r="BC10" s="29">
        <v>69</v>
      </c>
      <c r="BD10" s="2">
        <v>30</v>
      </c>
    </row>
    <row r="11" spans="1:56">
      <c r="A11" s="30"/>
      <c r="B11" s="2">
        <v>50</v>
      </c>
      <c r="C11" s="27">
        <v>56</v>
      </c>
      <c r="D11" s="28">
        <v>58</v>
      </c>
      <c r="E11" s="28">
        <v>61</v>
      </c>
      <c r="F11" s="28">
        <v>63</v>
      </c>
      <c r="G11" s="28">
        <v>66</v>
      </c>
      <c r="H11" s="28">
        <v>68</v>
      </c>
      <c r="I11" s="28">
        <v>70</v>
      </c>
      <c r="J11" s="28">
        <v>72</v>
      </c>
      <c r="K11" s="28">
        <v>78</v>
      </c>
      <c r="L11" s="28">
        <v>80</v>
      </c>
      <c r="M11" s="28">
        <v>82</v>
      </c>
      <c r="N11" s="28">
        <v>84</v>
      </c>
      <c r="O11" s="28">
        <v>85</v>
      </c>
      <c r="P11" s="28">
        <v>87</v>
      </c>
      <c r="Q11" s="28">
        <v>88</v>
      </c>
      <c r="R11" s="28">
        <v>89</v>
      </c>
      <c r="S11" s="28">
        <v>91</v>
      </c>
      <c r="T11" s="28">
        <v>92</v>
      </c>
      <c r="U11" s="28">
        <v>93</v>
      </c>
      <c r="V11" s="28">
        <v>94</v>
      </c>
      <c r="W11" s="28">
        <v>95</v>
      </c>
      <c r="X11" s="28">
        <v>95</v>
      </c>
      <c r="Y11" s="28">
        <v>96</v>
      </c>
      <c r="Z11" s="28">
        <v>96</v>
      </c>
      <c r="AA11" s="28">
        <v>96</v>
      </c>
      <c r="AB11" s="28">
        <v>97</v>
      </c>
      <c r="AC11" s="28">
        <v>97</v>
      </c>
      <c r="AD11" s="28">
        <v>97</v>
      </c>
      <c r="AE11" s="28">
        <v>97</v>
      </c>
      <c r="AF11" s="28">
        <v>97</v>
      </c>
      <c r="AG11" s="28">
        <v>97</v>
      </c>
      <c r="AH11" s="28">
        <v>96</v>
      </c>
      <c r="AI11" s="28">
        <v>96</v>
      </c>
      <c r="AJ11" s="28">
        <v>95</v>
      </c>
      <c r="AK11" s="28">
        <v>94</v>
      </c>
      <c r="AL11" s="28">
        <v>93</v>
      </c>
      <c r="AM11" s="28">
        <v>92</v>
      </c>
      <c r="AN11" s="28">
        <v>89</v>
      </c>
      <c r="AO11" s="28">
        <v>89</v>
      </c>
      <c r="AP11" s="28">
        <v>88</v>
      </c>
      <c r="AQ11" s="28">
        <v>86</v>
      </c>
      <c r="AR11" s="28">
        <v>85</v>
      </c>
      <c r="AS11" s="28">
        <v>84</v>
      </c>
      <c r="AT11" s="28">
        <v>82</v>
      </c>
      <c r="AU11" s="28">
        <v>78</v>
      </c>
      <c r="AV11" s="28">
        <v>72</v>
      </c>
      <c r="AW11" s="28">
        <v>70</v>
      </c>
      <c r="AX11" s="28">
        <v>68</v>
      </c>
      <c r="AY11" s="28">
        <v>66</v>
      </c>
      <c r="AZ11" s="28">
        <v>63</v>
      </c>
      <c r="BA11" s="28">
        <v>61</v>
      </c>
      <c r="BB11" s="28">
        <v>58</v>
      </c>
      <c r="BC11" s="29">
        <v>56</v>
      </c>
      <c r="BD11" s="2">
        <v>50</v>
      </c>
    </row>
    <row r="12" spans="1:56">
      <c r="A12" s="30"/>
      <c r="B12" s="2">
        <v>65</v>
      </c>
      <c r="C12" s="31">
        <v>48</v>
      </c>
      <c r="D12" s="32">
        <v>50</v>
      </c>
      <c r="E12" s="32">
        <v>52</v>
      </c>
      <c r="F12" s="32">
        <v>55</v>
      </c>
      <c r="G12" s="32">
        <v>58</v>
      </c>
      <c r="H12" s="32">
        <v>60</v>
      </c>
      <c r="I12" s="32">
        <v>62</v>
      </c>
      <c r="J12" s="32">
        <v>60</v>
      </c>
      <c r="K12" s="32">
        <v>72</v>
      </c>
      <c r="L12" s="32">
        <v>74</v>
      </c>
      <c r="M12" s="32">
        <v>76</v>
      </c>
      <c r="N12" s="32">
        <v>77</v>
      </c>
      <c r="O12" s="32">
        <v>78</v>
      </c>
      <c r="P12" s="32">
        <v>80</v>
      </c>
      <c r="Q12" s="32">
        <v>81</v>
      </c>
      <c r="R12" s="32">
        <v>82</v>
      </c>
      <c r="S12" s="32">
        <v>84</v>
      </c>
      <c r="T12" s="32">
        <v>85</v>
      </c>
      <c r="U12" s="32">
        <v>86</v>
      </c>
      <c r="V12" s="32">
        <v>87</v>
      </c>
      <c r="W12" s="32">
        <v>88</v>
      </c>
      <c r="X12" s="32">
        <v>88</v>
      </c>
      <c r="Y12" s="32">
        <v>89</v>
      </c>
      <c r="Z12" s="32">
        <v>89</v>
      </c>
      <c r="AA12" s="32">
        <v>89</v>
      </c>
      <c r="AB12" s="32">
        <v>90</v>
      </c>
      <c r="AC12" s="32">
        <v>90</v>
      </c>
      <c r="AD12" s="32">
        <v>90</v>
      </c>
      <c r="AE12" s="32">
        <v>90</v>
      </c>
      <c r="AF12" s="32">
        <v>90</v>
      </c>
      <c r="AG12" s="32">
        <v>90</v>
      </c>
      <c r="AH12" s="32">
        <v>89</v>
      </c>
      <c r="AI12" s="32">
        <v>89</v>
      </c>
      <c r="AJ12" s="32">
        <v>88</v>
      </c>
      <c r="AK12" s="32">
        <v>87</v>
      </c>
      <c r="AL12" s="32">
        <v>87</v>
      </c>
      <c r="AM12" s="32">
        <v>85</v>
      </c>
      <c r="AN12" s="32">
        <v>84</v>
      </c>
      <c r="AO12" s="32">
        <v>83</v>
      </c>
      <c r="AP12" s="32">
        <v>82</v>
      </c>
      <c r="AQ12" s="32">
        <v>80</v>
      </c>
      <c r="AR12" s="32">
        <v>79</v>
      </c>
      <c r="AS12" s="32">
        <v>77</v>
      </c>
      <c r="AT12" s="32">
        <v>75</v>
      </c>
      <c r="AU12" s="32">
        <v>73</v>
      </c>
      <c r="AV12" s="32">
        <v>60</v>
      </c>
      <c r="AW12" s="32">
        <v>62</v>
      </c>
      <c r="AX12" s="32">
        <v>60</v>
      </c>
      <c r="AY12" s="32">
        <v>58</v>
      </c>
      <c r="AZ12" s="32">
        <v>55</v>
      </c>
      <c r="BA12" s="32">
        <v>52</v>
      </c>
      <c r="BB12" s="32">
        <v>50</v>
      </c>
      <c r="BC12" s="33">
        <v>48</v>
      </c>
      <c r="BD12" s="2">
        <v>65</v>
      </c>
    </row>
    <row r="13" spans="1:56">
      <c r="C13" s="18">
        <v>-130</v>
      </c>
      <c r="D13" s="18">
        <v>-125</v>
      </c>
      <c r="E13" s="18">
        <v>-120</v>
      </c>
      <c r="F13" s="18">
        <v>-115</v>
      </c>
      <c r="G13" s="18">
        <v>-110</v>
      </c>
      <c r="H13" s="18">
        <v>-105</v>
      </c>
      <c r="I13" s="18">
        <v>-100</v>
      </c>
      <c r="J13" s="18">
        <v>-95</v>
      </c>
      <c r="K13" s="18">
        <v>-90</v>
      </c>
      <c r="L13" s="18">
        <v>-85</v>
      </c>
      <c r="M13" s="18">
        <v>-80</v>
      </c>
      <c r="N13" s="18">
        <v>-75</v>
      </c>
      <c r="O13" s="18">
        <v>-70</v>
      </c>
      <c r="P13" s="18">
        <v>-65</v>
      </c>
      <c r="Q13" s="18">
        <v>-60</v>
      </c>
      <c r="R13" s="18">
        <v>-55</v>
      </c>
      <c r="S13" s="18">
        <v>-50</v>
      </c>
      <c r="T13" s="18">
        <v>-45</v>
      </c>
      <c r="U13" s="18">
        <v>-40</v>
      </c>
      <c r="V13" s="18">
        <v>-35</v>
      </c>
      <c r="W13" s="18">
        <v>-30</v>
      </c>
      <c r="X13" s="18">
        <v>-25</v>
      </c>
      <c r="Y13" s="18">
        <v>-20</v>
      </c>
      <c r="Z13" s="18">
        <v>-15</v>
      </c>
      <c r="AA13" s="18">
        <v>-10</v>
      </c>
      <c r="AB13" s="18">
        <v>-5</v>
      </c>
      <c r="AC13" s="18">
        <v>0</v>
      </c>
      <c r="AD13" s="18">
        <v>5</v>
      </c>
      <c r="AE13" s="18">
        <v>10</v>
      </c>
      <c r="AF13" s="18">
        <v>15</v>
      </c>
      <c r="AG13" s="18">
        <v>20</v>
      </c>
      <c r="AH13" s="18">
        <v>25</v>
      </c>
      <c r="AI13" s="18">
        <v>30</v>
      </c>
      <c r="AJ13" s="18">
        <v>35</v>
      </c>
      <c r="AK13" s="18">
        <v>40</v>
      </c>
      <c r="AL13" s="18">
        <v>45</v>
      </c>
      <c r="AM13" s="18">
        <v>50</v>
      </c>
      <c r="AN13" s="18">
        <v>55</v>
      </c>
      <c r="AO13" s="18">
        <v>60</v>
      </c>
      <c r="AP13" s="18">
        <v>65</v>
      </c>
      <c r="AQ13" s="18">
        <v>70</v>
      </c>
      <c r="AR13" s="18">
        <v>75</v>
      </c>
      <c r="AS13" s="18">
        <v>80</v>
      </c>
      <c r="AT13" s="18">
        <v>85</v>
      </c>
      <c r="AU13" s="18">
        <v>90</v>
      </c>
      <c r="AV13" s="18">
        <v>95</v>
      </c>
      <c r="AW13" s="18">
        <v>100</v>
      </c>
      <c r="AX13" s="18">
        <v>105</v>
      </c>
      <c r="AY13" s="18">
        <v>110</v>
      </c>
      <c r="AZ13" s="18">
        <v>115</v>
      </c>
      <c r="BA13" s="18">
        <v>120</v>
      </c>
      <c r="BB13" s="18">
        <v>125</v>
      </c>
      <c r="BC13" s="18">
        <v>130</v>
      </c>
    </row>
    <row r="16" spans="1:56" ht="18">
      <c r="C16" s="19" t="s">
        <v>154</v>
      </c>
      <c r="D16" s="19"/>
      <c r="E16" s="19"/>
      <c r="F16" s="19"/>
      <c r="G16" s="19"/>
      <c r="H16" s="19"/>
      <c r="I16" s="19"/>
      <c r="J16" s="19"/>
      <c r="K16" s="19" t="s">
        <v>64</v>
      </c>
      <c r="L16" s="19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1" t="s">
        <v>63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2"/>
      <c r="AU16" s="23" t="s">
        <v>65</v>
      </c>
      <c r="AV16" s="19"/>
      <c r="AW16" s="19"/>
      <c r="AX16" s="19"/>
      <c r="AY16" s="19"/>
      <c r="AZ16" s="19"/>
      <c r="BA16" s="19"/>
      <c r="BB16" s="19"/>
      <c r="BC16" s="23" t="s">
        <v>159</v>
      </c>
    </row>
    <row r="17" spans="1:56">
      <c r="C17" s="18">
        <v>-130</v>
      </c>
      <c r="D17" s="18">
        <v>-125</v>
      </c>
      <c r="E17" s="18">
        <v>-120</v>
      </c>
      <c r="F17" s="18">
        <v>-115</v>
      </c>
      <c r="G17" s="18">
        <v>-110</v>
      </c>
      <c r="H17" s="18">
        <v>-105</v>
      </c>
      <c r="I17" s="18">
        <v>-100</v>
      </c>
      <c r="J17" s="18">
        <v>-95</v>
      </c>
      <c r="K17" s="34">
        <v>-90</v>
      </c>
      <c r="L17" s="34">
        <v>-85</v>
      </c>
      <c r="M17" s="34">
        <v>-80</v>
      </c>
      <c r="N17" s="34">
        <v>-75</v>
      </c>
      <c r="O17" s="34">
        <v>-70</v>
      </c>
      <c r="P17" s="34">
        <v>-65</v>
      </c>
      <c r="Q17" s="34">
        <v>-60</v>
      </c>
      <c r="R17" s="34">
        <v>-55</v>
      </c>
      <c r="S17" s="34">
        <v>-50</v>
      </c>
      <c r="T17" s="34">
        <v>-45</v>
      </c>
      <c r="U17" s="34">
        <v>-40</v>
      </c>
      <c r="V17" s="34">
        <v>-35</v>
      </c>
      <c r="W17" s="34">
        <v>-30</v>
      </c>
      <c r="X17" s="34">
        <v>-25</v>
      </c>
      <c r="Y17" s="34">
        <v>-20</v>
      </c>
      <c r="Z17" s="34">
        <v>-15</v>
      </c>
      <c r="AA17" s="34">
        <v>-10</v>
      </c>
      <c r="AB17" s="34">
        <v>-5</v>
      </c>
      <c r="AC17" s="34">
        <v>0</v>
      </c>
      <c r="AD17" s="34">
        <v>5</v>
      </c>
      <c r="AE17" s="34">
        <v>10</v>
      </c>
      <c r="AF17" s="34">
        <v>15</v>
      </c>
      <c r="AG17" s="34">
        <v>20</v>
      </c>
      <c r="AH17" s="34">
        <v>25</v>
      </c>
      <c r="AI17" s="34">
        <v>30</v>
      </c>
      <c r="AJ17" s="34">
        <v>35</v>
      </c>
      <c r="AK17" s="34">
        <v>40</v>
      </c>
      <c r="AL17" s="34">
        <v>45</v>
      </c>
      <c r="AM17" s="34">
        <v>50</v>
      </c>
      <c r="AN17" s="34">
        <v>55</v>
      </c>
      <c r="AO17" s="34">
        <v>60</v>
      </c>
      <c r="AP17" s="34">
        <v>65</v>
      </c>
      <c r="AQ17" s="34">
        <v>70</v>
      </c>
      <c r="AR17" s="34">
        <v>75</v>
      </c>
      <c r="AS17" s="34">
        <v>80</v>
      </c>
      <c r="AT17" s="34">
        <v>85</v>
      </c>
      <c r="AU17" s="34">
        <v>90</v>
      </c>
      <c r="AV17" s="18">
        <v>95</v>
      </c>
      <c r="AW17" s="18">
        <v>100</v>
      </c>
      <c r="AX17" s="18">
        <v>105</v>
      </c>
      <c r="AY17" s="18">
        <v>110</v>
      </c>
      <c r="AZ17" s="18">
        <v>115</v>
      </c>
      <c r="BA17" s="18">
        <v>120</v>
      </c>
      <c r="BB17" s="18">
        <v>125</v>
      </c>
      <c r="BC17" s="18">
        <v>130</v>
      </c>
    </row>
    <row r="18" spans="1:56">
      <c r="A18" s="316" t="s">
        <v>2</v>
      </c>
      <c r="B18" s="2">
        <v>0</v>
      </c>
      <c r="C18" s="35">
        <f t="shared" ref="C18:AH18" si="0">ROUND($M$43,0)</f>
        <v>940</v>
      </c>
      <c r="D18" s="36">
        <f t="shared" si="0"/>
        <v>940</v>
      </c>
      <c r="E18" s="36">
        <f t="shared" si="0"/>
        <v>940</v>
      </c>
      <c r="F18" s="36">
        <f t="shared" si="0"/>
        <v>940</v>
      </c>
      <c r="G18" s="36">
        <f t="shared" si="0"/>
        <v>940</v>
      </c>
      <c r="H18" s="36">
        <f t="shared" si="0"/>
        <v>940</v>
      </c>
      <c r="I18" s="36">
        <f t="shared" si="0"/>
        <v>940</v>
      </c>
      <c r="J18" s="36">
        <f t="shared" si="0"/>
        <v>940</v>
      </c>
      <c r="K18" s="36">
        <f t="shared" si="0"/>
        <v>940</v>
      </c>
      <c r="L18" s="36">
        <f t="shared" si="0"/>
        <v>940</v>
      </c>
      <c r="M18" s="36">
        <f t="shared" si="0"/>
        <v>940</v>
      </c>
      <c r="N18" s="36">
        <f t="shared" si="0"/>
        <v>940</v>
      </c>
      <c r="O18" s="36">
        <f t="shared" si="0"/>
        <v>940</v>
      </c>
      <c r="P18" s="36">
        <f t="shared" si="0"/>
        <v>940</v>
      </c>
      <c r="Q18" s="36">
        <f t="shared" si="0"/>
        <v>940</v>
      </c>
      <c r="R18" s="36">
        <f t="shared" si="0"/>
        <v>940</v>
      </c>
      <c r="S18" s="36">
        <f t="shared" si="0"/>
        <v>940</v>
      </c>
      <c r="T18" s="36">
        <f t="shared" si="0"/>
        <v>940</v>
      </c>
      <c r="U18" s="36">
        <f t="shared" si="0"/>
        <v>940</v>
      </c>
      <c r="V18" s="36">
        <f t="shared" si="0"/>
        <v>940</v>
      </c>
      <c r="W18" s="36">
        <f t="shared" si="0"/>
        <v>940</v>
      </c>
      <c r="X18" s="36">
        <f t="shared" si="0"/>
        <v>940</v>
      </c>
      <c r="Y18" s="36">
        <f t="shared" si="0"/>
        <v>940</v>
      </c>
      <c r="Z18" s="36">
        <f t="shared" si="0"/>
        <v>940</v>
      </c>
      <c r="AA18" s="36">
        <f t="shared" si="0"/>
        <v>940</v>
      </c>
      <c r="AB18" s="36">
        <f t="shared" si="0"/>
        <v>940</v>
      </c>
      <c r="AC18" s="36">
        <f t="shared" si="0"/>
        <v>940</v>
      </c>
      <c r="AD18" s="36">
        <f t="shared" si="0"/>
        <v>940</v>
      </c>
      <c r="AE18" s="36">
        <f t="shared" si="0"/>
        <v>940</v>
      </c>
      <c r="AF18" s="36">
        <f t="shared" si="0"/>
        <v>940</v>
      </c>
      <c r="AG18" s="36">
        <f t="shared" si="0"/>
        <v>940</v>
      </c>
      <c r="AH18" s="36">
        <f t="shared" si="0"/>
        <v>940</v>
      </c>
      <c r="AI18" s="36">
        <f t="shared" ref="AI18:BC18" si="1">ROUND($M$43,0)</f>
        <v>940</v>
      </c>
      <c r="AJ18" s="36">
        <f t="shared" si="1"/>
        <v>940</v>
      </c>
      <c r="AK18" s="36">
        <f t="shared" si="1"/>
        <v>940</v>
      </c>
      <c r="AL18" s="36">
        <f t="shared" si="1"/>
        <v>940</v>
      </c>
      <c r="AM18" s="36">
        <f t="shared" si="1"/>
        <v>940</v>
      </c>
      <c r="AN18" s="36">
        <f t="shared" si="1"/>
        <v>940</v>
      </c>
      <c r="AO18" s="36">
        <f t="shared" si="1"/>
        <v>940</v>
      </c>
      <c r="AP18" s="36">
        <f t="shared" si="1"/>
        <v>940</v>
      </c>
      <c r="AQ18" s="36">
        <f t="shared" si="1"/>
        <v>940</v>
      </c>
      <c r="AR18" s="36">
        <f t="shared" si="1"/>
        <v>940</v>
      </c>
      <c r="AS18" s="36">
        <f t="shared" si="1"/>
        <v>940</v>
      </c>
      <c r="AT18" s="36">
        <f t="shared" si="1"/>
        <v>940</v>
      </c>
      <c r="AU18" s="36">
        <f t="shared" si="1"/>
        <v>940</v>
      </c>
      <c r="AV18" s="36">
        <f t="shared" si="1"/>
        <v>940</v>
      </c>
      <c r="AW18" s="36">
        <f t="shared" si="1"/>
        <v>940</v>
      </c>
      <c r="AX18" s="36">
        <f t="shared" si="1"/>
        <v>940</v>
      </c>
      <c r="AY18" s="36">
        <f t="shared" si="1"/>
        <v>940</v>
      </c>
      <c r="AZ18" s="36">
        <f t="shared" si="1"/>
        <v>940</v>
      </c>
      <c r="BA18" s="36">
        <f t="shared" si="1"/>
        <v>940</v>
      </c>
      <c r="BB18" s="36">
        <f t="shared" si="1"/>
        <v>940</v>
      </c>
      <c r="BC18" s="37">
        <f t="shared" si="1"/>
        <v>940</v>
      </c>
      <c r="BD18" s="2">
        <v>0</v>
      </c>
    </row>
    <row r="19" spans="1:56">
      <c r="A19" s="316"/>
      <c r="B19" s="2">
        <v>5</v>
      </c>
      <c r="C19" s="38">
        <f t="shared" ref="C19:J26" si="2">ROUND(SUM($K$18/$K$4)*C5,0)</f>
        <v>886</v>
      </c>
      <c r="D19" s="39">
        <f t="shared" si="2"/>
        <v>897</v>
      </c>
      <c r="E19" s="39">
        <f t="shared" si="2"/>
        <v>908</v>
      </c>
      <c r="F19" s="39">
        <f t="shared" si="2"/>
        <v>908</v>
      </c>
      <c r="G19" s="39">
        <f t="shared" si="2"/>
        <v>918</v>
      </c>
      <c r="H19" s="39">
        <f t="shared" si="2"/>
        <v>918</v>
      </c>
      <c r="I19" s="39">
        <f t="shared" si="2"/>
        <v>929</v>
      </c>
      <c r="J19" s="39">
        <f t="shared" si="2"/>
        <v>929</v>
      </c>
      <c r="K19" s="39">
        <f t="shared" ref="K19:AT19" si="3">ROUND(SUM($K$18/$K$4)*K5,0)</f>
        <v>951</v>
      </c>
      <c r="L19" s="39">
        <f t="shared" si="3"/>
        <v>951</v>
      </c>
      <c r="M19" s="39">
        <f t="shared" si="3"/>
        <v>962</v>
      </c>
      <c r="N19" s="39">
        <f t="shared" si="3"/>
        <v>962</v>
      </c>
      <c r="O19" s="39">
        <f t="shared" si="3"/>
        <v>962</v>
      </c>
      <c r="P19" s="39">
        <f t="shared" si="3"/>
        <v>972</v>
      </c>
      <c r="Q19" s="39">
        <f t="shared" si="3"/>
        <v>972</v>
      </c>
      <c r="R19" s="39">
        <f t="shared" si="3"/>
        <v>972</v>
      </c>
      <c r="S19" s="39">
        <f t="shared" si="3"/>
        <v>983</v>
      </c>
      <c r="T19" s="39">
        <f t="shared" si="3"/>
        <v>983</v>
      </c>
      <c r="U19" s="39">
        <f t="shared" si="3"/>
        <v>983</v>
      </c>
      <c r="V19" s="39">
        <f t="shared" si="3"/>
        <v>983</v>
      </c>
      <c r="W19" s="39">
        <f t="shared" si="3"/>
        <v>983</v>
      </c>
      <c r="X19" s="39">
        <f t="shared" si="3"/>
        <v>983</v>
      </c>
      <c r="Y19" s="39">
        <f t="shared" si="3"/>
        <v>983</v>
      </c>
      <c r="Z19" s="39">
        <f t="shared" si="3"/>
        <v>983</v>
      </c>
      <c r="AA19" s="39">
        <f t="shared" si="3"/>
        <v>983</v>
      </c>
      <c r="AB19" s="39">
        <f t="shared" si="3"/>
        <v>994</v>
      </c>
      <c r="AC19" s="39">
        <f t="shared" si="3"/>
        <v>994</v>
      </c>
      <c r="AD19" s="39">
        <f t="shared" si="3"/>
        <v>994</v>
      </c>
      <c r="AE19" s="39">
        <f t="shared" si="3"/>
        <v>983</v>
      </c>
      <c r="AF19" s="39">
        <f t="shared" si="3"/>
        <v>983</v>
      </c>
      <c r="AG19" s="39">
        <f t="shared" si="3"/>
        <v>983</v>
      </c>
      <c r="AH19" s="39">
        <f t="shared" si="3"/>
        <v>983</v>
      </c>
      <c r="AI19" s="39">
        <f t="shared" si="3"/>
        <v>983</v>
      </c>
      <c r="AJ19" s="39">
        <f t="shared" si="3"/>
        <v>983</v>
      </c>
      <c r="AK19" s="39">
        <f t="shared" si="3"/>
        <v>983</v>
      </c>
      <c r="AL19" s="39">
        <f t="shared" si="3"/>
        <v>983</v>
      </c>
      <c r="AM19" s="39">
        <f t="shared" si="3"/>
        <v>972</v>
      </c>
      <c r="AN19" s="39">
        <f t="shared" si="3"/>
        <v>972</v>
      </c>
      <c r="AO19" s="39">
        <f t="shared" si="3"/>
        <v>972</v>
      </c>
      <c r="AP19" s="39">
        <f t="shared" si="3"/>
        <v>983</v>
      </c>
      <c r="AQ19" s="39">
        <f t="shared" si="3"/>
        <v>983</v>
      </c>
      <c r="AR19" s="39">
        <f t="shared" si="3"/>
        <v>983</v>
      </c>
      <c r="AS19" s="39">
        <f t="shared" si="3"/>
        <v>972</v>
      </c>
      <c r="AT19" s="39">
        <f t="shared" si="3"/>
        <v>962</v>
      </c>
      <c r="AU19" s="39">
        <f t="shared" ref="AU19:BC19" si="4">ROUND(SUM($K$18/$K$4)*AU5,0)</f>
        <v>962</v>
      </c>
      <c r="AV19" s="39">
        <f t="shared" si="4"/>
        <v>929</v>
      </c>
      <c r="AW19" s="39">
        <f t="shared" si="4"/>
        <v>929</v>
      </c>
      <c r="AX19" s="39">
        <f t="shared" si="4"/>
        <v>918</v>
      </c>
      <c r="AY19" s="39">
        <f t="shared" si="4"/>
        <v>918</v>
      </c>
      <c r="AZ19" s="39">
        <f t="shared" si="4"/>
        <v>908</v>
      </c>
      <c r="BA19" s="39">
        <f t="shared" si="4"/>
        <v>908</v>
      </c>
      <c r="BB19" s="39">
        <f t="shared" si="4"/>
        <v>897</v>
      </c>
      <c r="BC19" s="40">
        <f t="shared" si="4"/>
        <v>886</v>
      </c>
      <c r="BD19" s="2">
        <v>5</v>
      </c>
    </row>
    <row r="20" spans="1:56">
      <c r="A20" s="316"/>
      <c r="B20" s="2">
        <v>10</v>
      </c>
      <c r="C20" s="38">
        <f t="shared" si="2"/>
        <v>875</v>
      </c>
      <c r="D20" s="39">
        <f t="shared" si="2"/>
        <v>886</v>
      </c>
      <c r="E20" s="39">
        <f t="shared" si="2"/>
        <v>897</v>
      </c>
      <c r="F20" s="39">
        <f t="shared" si="2"/>
        <v>897</v>
      </c>
      <c r="G20" s="39">
        <f t="shared" si="2"/>
        <v>908</v>
      </c>
      <c r="H20" s="39">
        <f t="shared" si="2"/>
        <v>908</v>
      </c>
      <c r="I20" s="39">
        <f t="shared" si="2"/>
        <v>918</v>
      </c>
      <c r="J20" s="39">
        <f t="shared" si="2"/>
        <v>918</v>
      </c>
      <c r="K20" s="39">
        <f t="shared" ref="K20:AT20" si="5">ROUND(SUM($K$18/$K$4)*K6,0)</f>
        <v>962</v>
      </c>
      <c r="L20" s="39">
        <f t="shared" si="5"/>
        <v>972</v>
      </c>
      <c r="M20" s="39">
        <f t="shared" si="5"/>
        <v>983</v>
      </c>
      <c r="N20" s="39">
        <f t="shared" si="5"/>
        <v>983</v>
      </c>
      <c r="O20" s="39">
        <f t="shared" si="5"/>
        <v>983</v>
      </c>
      <c r="P20" s="39">
        <f t="shared" si="5"/>
        <v>994</v>
      </c>
      <c r="Q20" s="39">
        <f t="shared" si="5"/>
        <v>994</v>
      </c>
      <c r="R20" s="39">
        <f t="shared" si="5"/>
        <v>1005</v>
      </c>
      <c r="S20" s="39">
        <f t="shared" si="5"/>
        <v>1016</v>
      </c>
      <c r="T20" s="39">
        <f t="shared" si="5"/>
        <v>1016</v>
      </c>
      <c r="U20" s="39">
        <f t="shared" si="5"/>
        <v>1016</v>
      </c>
      <c r="V20" s="39">
        <f t="shared" si="5"/>
        <v>1026</v>
      </c>
      <c r="W20" s="39">
        <f t="shared" si="5"/>
        <v>1026</v>
      </c>
      <c r="X20" s="39">
        <f t="shared" si="5"/>
        <v>1026</v>
      </c>
      <c r="Y20" s="39">
        <f t="shared" si="5"/>
        <v>1026</v>
      </c>
      <c r="Z20" s="39">
        <f t="shared" si="5"/>
        <v>1026</v>
      </c>
      <c r="AA20" s="39">
        <f t="shared" si="5"/>
        <v>1026</v>
      </c>
      <c r="AB20" s="39">
        <f t="shared" si="5"/>
        <v>1037</v>
      </c>
      <c r="AC20" s="39">
        <f t="shared" si="5"/>
        <v>1037</v>
      </c>
      <c r="AD20" s="39">
        <f t="shared" si="5"/>
        <v>1037</v>
      </c>
      <c r="AE20" s="39">
        <f t="shared" si="5"/>
        <v>1026</v>
      </c>
      <c r="AF20" s="39">
        <f t="shared" si="5"/>
        <v>1026</v>
      </c>
      <c r="AG20" s="39">
        <f t="shared" si="5"/>
        <v>1026</v>
      </c>
      <c r="AH20" s="39">
        <f t="shared" si="5"/>
        <v>1026</v>
      </c>
      <c r="AI20" s="39">
        <f t="shared" si="5"/>
        <v>1026</v>
      </c>
      <c r="AJ20" s="39">
        <f t="shared" si="5"/>
        <v>1026</v>
      </c>
      <c r="AK20" s="39">
        <f t="shared" si="5"/>
        <v>1016</v>
      </c>
      <c r="AL20" s="39">
        <f t="shared" si="5"/>
        <v>1016</v>
      </c>
      <c r="AM20" s="39">
        <f t="shared" si="5"/>
        <v>1016</v>
      </c>
      <c r="AN20" s="39">
        <f t="shared" si="5"/>
        <v>1005</v>
      </c>
      <c r="AO20" s="39">
        <f t="shared" si="5"/>
        <v>1005</v>
      </c>
      <c r="AP20" s="39">
        <f t="shared" si="5"/>
        <v>1005</v>
      </c>
      <c r="AQ20" s="39">
        <f t="shared" si="5"/>
        <v>994</v>
      </c>
      <c r="AR20" s="39">
        <f t="shared" si="5"/>
        <v>983</v>
      </c>
      <c r="AS20" s="39">
        <f t="shared" si="5"/>
        <v>983</v>
      </c>
      <c r="AT20" s="39">
        <f t="shared" si="5"/>
        <v>972</v>
      </c>
      <c r="AU20" s="39">
        <f t="shared" ref="AU20:BC26" si="6">ROUND(SUM($K$18/$K$4)*AU6,0)</f>
        <v>972</v>
      </c>
      <c r="AV20" s="39">
        <f t="shared" si="6"/>
        <v>918</v>
      </c>
      <c r="AW20" s="39">
        <f t="shared" si="6"/>
        <v>918</v>
      </c>
      <c r="AX20" s="39">
        <f t="shared" si="6"/>
        <v>908</v>
      </c>
      <c r="AY20" s="39">
        <f t="shared" si="6"/>
        <v>908</v>
      </c>
      <c r="AZ20" s="39">
        <f t="shared" si="6"/>
        <v>897</v>
      </c>
      <c r="BA20" s="39">
        <f t="shared" si="6"/>
        <v>897</v>
      </c>
      <c r="BB20" s="39">
        <f t="shared" si="6"/>
        <v>886</v>
      </c>
      <c r="BC20" s="40">
        <f t="shared" si="6"/>
        <v>875</v>
      </c>
      <c r="BD20" s="2">
        <v>10</v>
      </c>
    </row>
    <row r="21" spans="1:56">
      <c r="A21" s="316"/>
      <c r="B21" s="2">
        <v>15</v>
      </c>
      <c r="C21" s="38">
        <f t="shared" si="2"/>
        <v>800</v>
      </c>
      <c r="D21" s="39">
        <f t="shared" si="2"/>
        <v>832</v>
      </c>
      <c r="E21" s="39">
        <f t="shared" si="2"/>
        <v>843</v>
      </c>
      <c r="F21" s="39">
        <f t="shared" si="2"/>
        <v>854</v>
      </c>
      <c r="G21" s="39">
        <f t="shared" si="2"/>
        <v>875</v>
      </c>
      <c r="H21" s="39">
        <f t="shared" si="2"/>
        <v>886</v>
      </c>
      <c r="I21" s="39">
        <f t="shared" si="2"/>
        <v>897</v>
      </c>
      <c r="J21" s="39">
        <f t="shared" si="2"/>
        <v>908</v>
      </c>
      <c r="K21" s="39">
        <f t="shared" ref="K21:AT21" si="7">ROUND(SUM($K$18/$K$4)*K7,0)</f>
        <v>951</v>
      </c>
      <c r="L21" s="39">
        <f t="shared" si="7"/>
        <v>962</v>
      </c>
      <c r="M21" s="39">
        <f t="shared" si="7"/>
        <v>972</v>
      </c>
      <c r="N21" s="39">
        <f t="shared" si="7"/>
        <v>983</v>
      </c>
      <c r="O21" s="39">
        <f t="shared" si="7"/>
        <v>994</v>
      </c>
      <c r="P21" s="39">
        <f t="shared" si="7"/>
        <v>1005</v>
      </c>
      <c r="Q21" s="39">
        <f t="shared" si="7"/>
        <v>1005</v>
      </c>
      <c r="R21" s="39">
        <f t="shared" si="7"/>
        <v>1016</v>
      </c>
      <c r="S21" s="39">
        <f t="shared" si="7"/>
        <v>1026</v>
      </c>
      <c r="T21" s="39">
        <f t="shared" si="7"/>
        <v>1026</v>
      </c>
      <c r="U21" s="39">
        <f t="shared" si="7"/>
        <v>1026</v>
      </c>
      <c r="V21" s="39">
        <f t="shared" si="7"/>
        <v>1037</v>
      </c>
      <c r="W21" s="39">
        <f t="shared" si="7"/>
        <v>1037</v>
      </c>
      <c r="X21" s="39">
        <f t="shared" si="7"/>
        <v>1037</v>
      </c>
      <c r="Y21" s="39">
        <f t="shared" si="7"/>
        <v>1048</v>
      </c>
      <c r="Z21" s="39">
        <f t="shared" si="7"/>
        <v>1048</v>
      </c>
      <c r="AA21" s="39">
        <f t="shared" si="7"/>
        <v>1048</v>
      </c>
      <c r="AB21" s="39">
        <f t="shared" si="7"/>
        <v>1048</v>
      </c>
      <c r="AC21" s="39">
        <f t="shared" si="7"/>
        <v>1048</v>
      </c>
      <c r="AD21" s="39">
        <f t="shared" si="7"/>
        <v>1048</v>
      </c>
      <c r="AE21" s="39">
        <f t="shared" si="7"/>
        <v>1048</v>
      </c>
      <c r="AF21" s="39">
        <f t="shared" si="7"/>
        <v>1048</v>
      </c>
      <c r="AG21" s="39">
        <f t="shared" si="7"/>
        <v>1048</v>
      </c>
      <c r="AH21" s="39">
        <f t="shared" si="7"/>
        <v>1037</v>
      </c>
      <c r="AI21" s="39">
        <f t="shared" si="7"/>
        <v>1037</v>
      </c>
      <c r="AJ21" s="39">
        <f t="shared" si="7"/>
        <v>1037</v>
      </c>
      <c r="AK21" s="39">
        <f t="shared" si="7"/>
        <v>1026</v>
      </c>
      <c r="AL21" s="39">
        <f t="shared" si="7"/>
        <v>1026</v>
      </c>
      <c r="AM21" s="39">
        <f t="shared" si="7"/>
        <v>1026</v>
      </c>
      <c r="AN21" s="39">
        <f t="shared" si="7"/>
        <v>1016</v>
      </c>
      <c r="AO21" s="39">
        <f t="shared" si="7"/>
        <v>1016</v>
      </c>
      <c r="AP21" s="39">
        <f t="shared" si="7"/>
        <v>1005</v>
      </c>
      <c r="AQ21" s="39">
        <f t="shared" si="7"/>
        <v>994</v>
      </c>
      <c r="AR21" s="39">
        <f t="shared" si="7"/>
        <v>983</v>
      </c>
      <c r="AS21" s="39">
        <f t="shared" si="7"/>
        <v>983</v>
      </c>
      <c r="AT21" s="39">
        <f t="shared" si="7"/>
        <v>972</v>
      </c>
      <c r="AU21" s="39">
        <f t="shared" ref="AU21:AY26" si="8">ROUND(SUM($K$18/$K$4)*AU7,0)</f>
        <v>962</v>
      </c>
      <c r="AV21" s="39">
        <f t="shared" si="8"/>
        <v>908</v>
      </c>
      <c r="AW21" s="39">
        <f t="shared" si="8"/>
        <v>897</v>
      </c>
      <c r="AX21" s="39">
        <f t="shared" si="8"/>
        <v>886</v>
      </c>
      <c r="AY21" s="39">
        <f t="shared" si="8"/>
        <v>875</v>
      </c>
      <c r="AZ21" s="39">
        <f t="shared" si="6"/>
        <v>854</v>
      </c>
      <c r="BA21" s="39">
        <f t="shared" si="6"/>
        <v>843</v>
      </c>
      <c r="BB21" s="39">
        <f t="shared" si="6"/>
        <v>832</v>
      </c>
      <c r="BC21" s="40">
        <f t="shared" si="6"/>
        <v>800</v>
      </c>
      <c r="BD21" s="2">
        <v>15</v>
      </c>
    </row>
    <row r="22" spans="1:56">
      <c r="A22" s="316"/>
      <c r="B22" s="2">
        <v>20</v>
      </c>
      <c r="C22" s="38">
        <f t="shared" si="2"/>
        <v>810</v>
      </c>
      <c r="D22" s="39">
        <f t="shared" si="2"/>
        <v>821</v>
      </c>
      <c r="E22" s="39">
        <f t="shared" si="2"/>
        <v>832</v>
      </c>
      <c r="F22" s="39">
        <f t="shared" si="2"/>
        <v>843</v>
      </c>
      <c r="G22" s="39">
        <f t="shared" si="2"/>
        <v>864</v>
      </c>
      <c r="H22" s="39">
        <f t="shared" si="2"/>
        <v>875</v>
      </c>
      <c r="I22" s="39">
        <f t="shared" si="2"/>
        <v>886</v>
      </c>
      <c r="J22" s="39">
        <f t="shared" si="2"/>
        <v>897</v>
      </c>
      <c r="K22" s="39">
        <f t="shared" ref="K22:AT22" si="9">ROUND(SUM($K$18/$K$4)*K8,0)</f>
        <v>940</v>
      </c>
      <c r="L22" s="39">
        <f t="shared" si="9"/>
        <v>951</v>
      </c>
      <c r="M22" s="39">
        <f t="shared" si="9"/>
        <v>962</v>
      </c>
      <c r="N22" s="39">
        <f t="shared" si="9"/>
        <v>972</v>
      </c>
      <c r="O22" s="39">
        <f t="shared" si="9"/>
        <v>983</v>
      </c>
      <c r="P22" s="39">
        <f t="shared" si="9"/>
        <v>994</v>
      </c>
      <c r="Q22" s="39">
        <f t="shared" si="9"/>
        <v>1005</v>
      </c>
      <c r="R22" s="39">
        <f t="shared" si="9"/>
        <v>1016</v>
      </c>
      <c r="S22" s="39">
        <f t="shared" si="9"/>
        <v>1026</v>
      </c>
      <c r="T22" s="39">
        <f t="shared" si="9"/>
        <v>1037</v>
      </c>
      <c r="U22" s="39">
        <f t="shared" si="9"/>
        <v>1037</v>
      </c>
      <c r="V22" s="39">
        <f t="shared" si="9"/>
        <v>1048</v>
      </c>
      <c r="W22" s="39">
        <f t="shared" si="9"/>
        <v>1048</v>
      </c>
      <c r="X22" s="39">
        <f t="shared" si="9"/>
        <v>1048</v>
      </c>
      <c r="Y22" s="39">
        <f t="shared" si="9"/>
        <v>1059</v>
      </c>
      <c r="Z22" s="39">
        <f t="shared" si="9"/>
        <v>1059</v>
      </c>
      <c r="AA22" s="39">
        <f t="shared" si="9"/>
        <v>1059</v>
      </c>
      <c r="AB22" s="39">
        <f t="shared" si="9"/>
        <v>1059</v>
      </c>
      <c r="AC22" s="39">
        <f t="shared" si="9"/>
        <v>1059</v>
      </c>
      <c r="AD22" s="39">
        <f t="shared" si="9"/>
        <v>1059</v>
      </c>
      <c r="AE22" s="39">
        <f t="shared" si="9"/>
        <v>1059</v>
      </c>
      <c r="AF22" s="39">
        <f t="shared" si="9"/>
        <v>1059</v>
      </c>
      <c r="AG22" s="39">
        <f t="shared" si="9"/>
        <v>1059</v>
      </c>
      <c r="AH22" s="39">
        <f t="shared" si="9"/>
        <v>1048</v>
      </c>
      <c r="AI22" s="39">
        <f t="shared" si="9"/>
        <v>1048</v>
      </c>
      <c r="AJ22" s="39">
        <f t="shared" si="9"/>
        <v>1048</v>
      </c>
      <c r="AK22" s="39">
        <f t="shared" si="9"/>
        <v>1037</v>
      </c>
      <c r="AL22" s="39">
        <f t="shared" si="9"/>
        <v>1037</v>
      </c>
      <c r="AM22" s="39">
        <f t="shared" si="9"/>
        <v>1037</v>
      </c>
      <c r="AN22" s="39">
        <f t="shared" si="9"/>
        <v>1026</v>
      </c>
      <c r="AO22" s="39">
        <f t="shared" si="9"/>
        <v>1016</v>
      </c>
      <c r="AP22" s="39">
        <f t="shared" si="9"/>
        <v>1005</v>
      </c>
      <c r="AQ22" s="39">
        <f t="shared" si="9"/>
        <v>994</v>
      </c>
      <c r="AR22" s="39">
        <f t="shared" si="9"/>
        <v>983</v>
      </c>
      <c r="AS22" s="39">
        <f t="shared" si="9"/>
        <v>972</v>
      </c>
      <c r="AT22" s="39">
        <f t="shared" si="9"/>
        <v>962</v>
      </c>
      <c r="AU22" s="39">
        <f t="shared" si="8"/>
        <v>951</v>
      </c>
      <c r="AV22" s="39">
        <f t="shared" si="8"/>
        <v>897</v>
      </c>
      <c r="AW22" s="39">
        <f t="shared" si="8"/>
        <v>886</v>
      </c>
      <c r="AX22" s="39">
        <f t="shared" si="8"/>
        <v>875</v>
      </c>
      <c r="AY22" s="39">
        <f t="shared" si="8"/>
        <v>864</v>
      </c>
      <c r="AZ22" s="39">
        <f t="shared" si="6"/>
        <v>843</v>
      </c>
      <c r="BA22" s="39">
        <f t="shared" si="6"/>
        <v>832</v>
      </c>
      <c r="BB22" s="39">
        <f t="shared" si="6"/>
        <v>821</v>
      </c>
      <c r="BC22" s="40">
        <f t="shared" si="6"/>
        <v>810</v>
      </c>
      <c r="BD22" s="2">
        <v>20</v>
      </c>
    </row>
    <row r="23" spans="1:56">
      <c r="A23" s="316"/>
      <c r="B23" s="2">
        <v>25</v>
      </c>
      <c r="C23" s="38">
        <f t="shared" si="2"/>
        <v>756</v>
      </c>
      <c r="D23" s="39">
        <f t="shared" si="2"/>
        <v>767</v>
      </c>
      <c r="E23" s="39">
        <f t="shared" si="2"/>
        <v>789</v>
      </c>
      <c r="F23" s="39">
        <f t="shared" si="2"/>
        <v>789</v>
      </c>
      <c r="G23" s="39">
        <f t="shared" si="2"/>
        <v>821</v>
      </c>
      <c r="H23" s="39">
        <f t="shared" si="2"/>
        <v>843</v>
      </c>
      <c r="I23" s="39">
        <f t="shared" si="2"/>
        <v>864</v>
      </c>
      <c r="J23" s="39">
        <f t="shared" si="2"/>
        <v>843</v>
      </c>
      <c r="K23" s="39">
        <f t="shared" ref="K23:AT23" si="10">ROUND(SUM($K$18/$K$4)*K9,0)</f>
        <v>940</v>
      </c>
      <c r="L23" s="39">
        <f t="shared" si="10"/>
        <v>951</v>
      </c>
      <c r="M23" s="39">
        <f t="shared" si="10"/>
        <v>962</v>
      </c>
      <c r="N23" s="39">
        <f t="shared" si="10"/>
        <v>972</v>
      </c>
      <c r="O23" s="39">
        <f t="shared" si="10"/>
        <v>983</v>
      </c>
      <c r="P23" s="39">
        <f t="shared" si="10"/>
        <v>994</v>
      </c>
      <c r="Q23" s="39">
        <f t="shared" si="10"/>
        <v>1005</v>
      </c>
      <c r="R23" s="39">
        <f t="shared" si="10"/>
        <v>1016</v>
      </c>
      <c r="S23" s="39">
        <f t="shared" si="10"/>
        <v>1026</v>
      </c>
      <c r="T23" s="39">
        <f t="shared" si="10"/>
        <v>1037</v>
      </c>
      <c r="U23" s="39">
        <f t="shared" si="10"/>
        <v>1048</v>
      </c>
      <c r="V23" s="39">
        <f t="shared" si="10"/>
        <v>1059</v>
      </c>
      <c r="W23" s="39">
        <f t="shared" si="10"/>
        <v>1059</v>
      </c>
      <c r="X23" s="39">
        <f t="shared" si="10"/>
        <v>1070</v>
      </c>
      <c r="Y23" s="39">
        <f t="shared" si="10"/>
        <v>1070</v>
      </c>
      <c r="Z23" s="39">
        <f t="shared" si="10"/>
        <v>1070</v>
      </c>
      <c r="AA23" s="39">
        <f t="shared" si="10"/>
        <v>1070</v>
      </c>
      <c r="AB23" s="39">
        <f t="shared" si="10"/>
        <v>1070</v>
      </c>
      <c r="AC23" s="39">
        <f t="shared" si="10"/>
        <v>1070</v>
      </c>
      <c r="AD23" s="39">
        <f t="shared" si="10"/>
        <v>1070</v>
      </c>
      <c r="AE23" s="39">
        <f t="shared" si="10"/>
        <v>1070</v>
      </c>
      <c r="AF23" s="39">
        <f t="shared" si="10"/>
        <v>1070</v>
      </c>
      <c r="AG23" s="39">
        <f t="shared" si="10"/>
        <v>1070</v>
      </c>
      <c r="AH23" s="39">
        <f t="shared" si="10"/>
        <v>1059</v>
      </c>
      <c r="AI23" s="39">
        <f t="shared" si="10"/>
        <v>1048</v>
      </c>
      <c r="AJ23" s="39">
        <f t="shared" si="10"/>
        <v>1048</v>
      </c>
      <c r="AK23" s="39">
        <f t="shared" si="10"/>
        <v>1048</v>
      </c>
      <c r="AL23" s="39">
        <f t="shared" si="10"/>
        <v>1037</v>
      </c>
      <c r="AM23" s="39">
        <f t="shared" si="10"/>
        <v>1037</v>
      </c>
      <c r="AN23" s="39">
        <f t="shared" si="10"/>
        <v>1026</v>
      </c>
      <c r="AO23" s="39">
        <f t="shared" si="10"/>
        <v>1016</v>
      </c>
      <c r="AP23" s="39">
        <f t="shared" si="10"/>
        <v>1005</v>
      </c>
      <c r="AQ23" s="39">
        <f t="shared" si="10"/>
        <v>994</v>
      </c>
      <c r="AR23" s="39">
        <f t="shared" si="10"/>
        <v>983</v>
      </c>
      <c r="AS23" s="39">
        <f t="shared" si="10"/>
        <v>962</v>
      </c>
      <c r="AT23" s="39">
        <f t="shared" si="10"/>
        <v>951</v>
      </c>
      <c r="AU23" s="39">
        <f t="shared" si="8"/>
        <v>940</v>
      </c>
      <c r="AV23" s="39">
        <f t="shared" si="8"/>
        <v>843</v>
      </c>
      <c r="AW23" s="39">
        <f t="shared" si="8"/>
        <v>864</v>
      </c>
      <c r="AX23" s="39">
        <f t="shared" si="8"/>
        <v>843</v>
      </c>
      <c r="AY23" s="39">
        <f t="shared" si="8"/>
        <v>821</v>
      </c>
      <c r="AZ23" s="39">
        <f t="shared" si="6"/>
        <v>789</v>
      </c>
      <c r="BA23" s="39">
        <f t="shared" si="6"/>
        <v>789</v>
      </c>
      <c r="BB23" s="39">
        <f t="shared" si="6"/>
        <v>767</v>
      </c>
      <c r="BC23" s="40">
        <f t="shared" si="6"/>
        <v>756</v>
      </c>
      <c r="BD23" s="2">
        <v>25</v>
      </c>
    </row>
    <row r="24" spans="1:56">
      <c r="A24" s="316"/>
      <c r="B24" s="2">
        <v>30</v>
      </c>
      <c r="C24" s="38">
        <f t="shared" si="2"/>
        <v>746</v>
      </c>
      <c r="D24" s="39">
        <f t="shared" si="2"/>
        <v>756</v>
      </c>
      <c r="E24" s="39">
        <f t="shared" si="2"/>
        <v>778</v>
      </c>
      <c r="F24" s="39">
        <f t="shared" si="2"/>
        <v>800</v>
      </c>
      <c r="G24" s="39">
        <f t="shared" si="2"/>
        <v>810</v>
      </c>
      <c r="H24" s="39">
        <f t="shared" si="2"/>
        <v>832</v>
      </c>
      <c r="I24" s="39">
        <f t="shared" si="2"/>
        <v>854</v>
      </c>
      <c r="J24" s="39">
        <f t="shared" si="2"/>
        <v>832</v>
      </c>
      <c r="K24" s="39">
        <f t="shared" ref="K24:AT24" si="11">ROUND(SUM($K$18/$K$4)*K10,0)</f>
        <v>929</v>
      </c>
      <c r="L24" s="39">
        <f t="shared" si="11"/>
        <v>940</v>
      </c>
      <c r="M24" s="39">
        <f t="shared" si="11"/>
        <v>951</v>
      </c>
      <c r="N24" s="39">
        <f t="shared" si="11"/>
        <v>962</v>
      </c>
      <c r="O24" s="39">
        <f t="shared" si="11"/>
        <v>972</v>
      </c>
      <c r="P24" s="39">
        <f t="shared" si="11"/>
        <v>994</v>
      </c>
      <c r="Q24" s="39">
        <f t="shared" si="11"/>
        <v>1005</v>
      </c>
      <c r="R24" s="39">
        <f t="shared" si="11"/>
        <v>1016</v>
      </c>
      <c r="S24" s="39">
        <f t="shared" si="11"/>
        <v>1026</v>
      </c>
      <c r="T24" s="39">
        <f t="shared" si="11"/>
        <v>1037</v>
      </c>
      <c r="U24" s="39">
        <f t="shared" si="11"/>
        <v>1048</v>
      </c>
      <c r="V24" s="39">
        <f t="shared" si="11"/>
        <v>1059</v>
      </c>
      <c r="W24" s="39">
        <f t="shared" si="11"/>
        <v>1059</v>
      </c>
      <c r="X24" s="39">
        <f t="shared" si="11"/>
        <v>1059</v>
      </c>
      <c r="Y24" s="39">
        <f t="shared" si="11"/>
        <v>1070</v>
      </c>
      <c r="Z24" s="39">
        <f t="shared" si="11"/>
        <v>1070</v>
      </c>
      <c r="AA24" s="39">
        <f t="shared" si="11"/>
        <v>1070</v>
      </c>
      <c r="AB24" s="39">
        <f t="shared" si="11"/>
        <v>1080</v>
      </c>
      <c r="AC24" s="39">
        <f t="shared" si="11"/>
        <v>1080</v>
      </c>
      <c r="AD24" s="39">
        <f t="shared" si="11"/>
        <v>1080</v>
      </c>
      <c r="AE24" s="39">
        <f t="shared" si="11"/>
        <v>1080</v>
      </c>
      <c r="AF24" s="39">
        <f t="shared" si="11"/>
        <v>1080</v>
      </c>
      <c r="AG24" s="39">
        <f t="shared" si="11"/>
        <v>1080</v>
      </c>
      <c r="AH24" s="39">
        <f t="shared" si="11"/>
        <v>1070</v>
      </c>
      <c r="AI24" s="39">
        <f t="shared" si="11"/>
        <v>1059</v>
      </c>
      <c r="AJ24" s="39">
        <f t="shared" si="11"/>
        <v>1059</v>
      </c>
      <c r="AK24" s="39">
        <f t="shared" si="11"/>
        <v>1048</v>
      </c>
      <c r="AL24" s="39">
        <f t="shared" si="11"/>
        <v>1037</v>
      </c>
      <c r="AM24" s="39">
        <f t="shared" si="11"/>
        <v>1037</v>
      </c>
      <c r="AN24" s="39">
        <f t="shared" si="11"/>
        <v>1026</v>
      </c>
      <c r="AO24" s="39">
        <f t="shared" si="11"/>
        <v>1016</v>
      </c>
      <c r="AP24" s="39">
        <f t="shared" si="11"/>
        <v>1005</v>
      </c>
      <c r="AQ24" s="39">
        <f t="shared" si="11"/>
        <v>983</v>
      </c>
      <c r="AR24" s="39">
        <f t="shared" si="11"/>
        <v>972</v>
      </c>
      <c r="AS24" s="39">
        <f t="shared" si="11"/>
        <v>962</v>
      </c>
      <c r="AT24" s="39">
        <f t="shared" si="11"/>
        <v>940</v>
      </c>
      <c r="AU24" s="39">
        <f t="shared" si="8"/>
        <v>929</v>
      </c>
      <c r="AV24" s="39">
        <f t="shared" si="8"/>
        <v>832</v>
      </c>
      <c r="AW24" s="39">
        <f t="shared" si="8"/>
        <v>854</v>
      </c>
      <c r="AX24" s="39">
        <f t="shared" si="8"/>
        <v>832</v>
      </c>
      <c r="AY24" s="39">
        <f t="shared" si="8"/>
        <v>810</v>
      </c>
      <c r="AZ24" s="39">
        <f t="shared" si="6"/>
        <v>800</v>
      </c>
      <c r="BA24" s="39">
        <f t="shared" si="6"/>
        <v>778</v>
      </c>
      <c r="BB24" s="39">
        <f t="shared" si="6"/>
        <v>756</v>
      </c>
      <c r="BC24" s="40">
        <f t="shared" si="6"/>
        <v>746</v>
      </c>
      <c r="BD24" s="2">
        <v>30</v>
      </c>
    </row>
    <row r="25" spans="1:56">
      <c r="A25" s="30"/>
      <c r="B25" s="2">
        <v>50</v>
      </c>
      <c r="C25" s="38">
        <f t="shared" si="2"/>
        <v>605</v>
      </c>
      <c r="D25" s="39">
        <f t="shared" si="2"/>
        <v>627</v>
      </c>
      <c r="E25" s="39">
        <f t="shared" si="2"/>
        <v>659</v>
      </c>
      <c r="F25" s="39">
        <f t="shared" si="2"/>
        <v>681</v>
      </c>
      <c r="G25" s="39">
        <f t="shared" si="2"/>
        <v>713</v>
      </c>
      <c r="H25" s="39">
        <f t="shared" si="2"/>
        <v>735</v>
      </c>
      <c r="I25" s="39">
        <f t="shared" si="2"/>
        <v>756</v>
      </c>
      <c r="J25" s="39">
        <f t="shared" si="2"/>
        <v>778</v>
      </c>
      <c r="K25" s="39">
        <f t="shared" ref="K25:AT25" si="12">ROUND(SUM($K$18/$K$4)*K11,0)</f>
        <v>843</v>
      </c>
      <c r="L25" s="39">
        <f t="shared" si="12"/>
        <v>864</v>
      </c>
      <c r="M25" s="39">
        <f t="shared" si="12"/>
        <v>886</v>
      </c>
      <c r="N25" s="39">
        <f t="shared" si="12"/>
        <v>908</v>
      </c>
      <c r="O25" s="39">
        <f t="shared" si="12"/>
        <v>918</v>
      </c>
      <c r="P25" s="39">
        <f t="shared" si="12"/>
        <v>940</v>
      </c>
      <c r="Q25" s="39">
        <f t="shared" si="12"/>
        <v>951</v>
      </c>
      <c r="R25" s="39">
        <f t="shared" si="12"/>
        <v>962</v>
      </c>
      <c r="S25" s="39">
        <f t="shared" si="12"/>
        <v>983</v>
      </c>
      <c r="T25" s="39">
        <f t="shared" si="12"/>
        <v>994</v>
      </c>
      <c r="U25" s="39">
        <f t="shared" si="12"/>
        <v>1005</v>
      </c>
      <c r="V25" s="39">
        <f t="shared" si="12"/>
        <v>1016</v>
      </c>
      <c r="W25" s="39">
        <f t="shared" si="12"/>
        <v>1026</v>
      </c>
      <c r="X25" s="39">
        <f t="shared" si="12"/>
        <v>1026</v>
      </c>
      <c r="Y25" s="39">
        <f t="shared" si="12"/>
        <v>1037</v>
      </c>
      <c r="Z25" s="39">
        <f t="shared" si="12"/>
        <v>1037</v>
      </c>
      <c r="AA25" s="39">
        <f t="shared" si="12"/>
        <v>1037</v>
      </c>
      <c r="AB25" s="39">
        <f t="shared" si="12"/>
        <v>1048</v>
      </c>
      <c r="AC25" s="39">
        <f t="shared" si="12"/>
        <v>1048</v>
      </c>
      <c r="AD25" s="39">
        <f t="shared" si="12"/>
        <v>1048</v>
      </c>
      <c r="AE25" s="39">
        <f t="shared" si="12"/>
        <v>1048</v>
      </c>
      <c r="AF25" s="39">
        <f t="shared" si="12"/>
        <v>1048</v>
      </c>
      <c r="AG25" s="39">
        <f t="shared" si="12"/>
        <v>1048</v>
      </c>
      <c r="AH25" s="39">
        <f t="shared" si="12"/>
        <v>1037</v>
      </c>
      <c r="AI25" s="39">
        <f t="shared" si="12"/>
        <v>1037</v>
      </c>
      <c r="AJ25" s="39">
        <f t="shared" si="12"/>
        <v>1026</v>
      </c>
      <c r="AK25" s="39">
        <f t="shared" si="12"/>
        <v>1016</v>
      </c>
      <c r="AL25" s="39">
        <f t="shared" si="12"/>
        <v>1005</v>
      </c>
      <c r="AM25" s="39">
        <f t="shared" si="12"/>
        <v>994</v>
      </c>
      <c r="AN25" s="39">
        <f t="shared" si="12"/>
        <v>962</v>
      </c>
      <c r="AO25" s="39">
        <f t="shared" si="12"/>
        <v>962</v>
      </c>
      <c r="AP25" s="39">
        <f t="shared" si="12"/>
        <v>951</v>
      </c>
      <c r="AQ25" s="39">
        <f t="shared" si="12"/>
        <v>929</v>
      </c>
      <c r="AR25" s="39">
        <f t="shared" si="12"/>
        <v>918</v>
      </c>
      <c r="AS25" s="39">
        <f t="shared" si="12"/>
        <v>908</v>
      </c>
      <c r="AT25" s="39">
        <f t="shared" si="12"/>
        <v>886</v>
      </c>
      <c r="AU25" s="39">
        <f t="shared" si="8"/>
        <v>843</v>
      </c>
      <c r="AV25" s="39">
        <f t="shared" si="8"/>
        <v>778</v>
      </c>
      <c r="AW25" s="39">
        <f t="shared" si="8"/>
        <v>756</v>
      </c>
      <c r="AX25" s="39">
        <f t="shared" si="8"/>
        <v>735</v>
      </c>
      <c r="AY25" s="39">
        <f t="shared" si="8"/>
        <v>713</v>
      </c>
      <c r="AZ25" s="39">
        <f t="shared" si="6"/>
        <v>681</v>
      </c>
      <c r="BA25" s="39">
        <f t="shared" si="6"/>
        <v>659</v>
      </c>
      <c r="BB25" s="39">
        <f t="shared" si="6"/>
        <v>627</v>
      </c>
      <c r="BC25" s="40">
        <f t="shared" si="6"/>
        <v>605</v>
      </c>
      <c r="BD25" s="2">
        <v>50</v>
      </c>
    </row>
    <row r="26" spans="1:56">
      <c r="A26" s="30"/>
      <c r="B26" s="2">
        <v>65</v>
      </c>
      <c r="C26" s="41">
        <f t="shared" si="2"/>
        <v>519</v>
      </c>
      <c r="D26" s="42">
        <f t="shared" si="2"/>
        <v>540</v>
      </c>
      <c r="E26" s="42">
        <f t="shared" si="2"/>
        <v>562</v>
      </c>
      <c r="F26" s="42">
        <f t="shared" si="2"/>
        <v>594</v>
      </c>
      <c r="G26" s="42">
        <f t="shared" si="2"/>
        <v>627</v>
      </c>
      <c r="H26" s="42">
        <f t="shared" si="2"/>
        <v>648</v>
      </c>
      <c r="I26" s="42">
        <f t="shared" si="2"/>
        <v>670</v>
      </c>
      <c r="J26" s="42">
        <f t="shared" si="2"/>
        <v>648</v>
      </c>
      <c r="K26" s="42">
        <f t="shared" ref="K26:AT26" si="13">ROUND(SUM($K$18/$K$4)*K12,0)</f>
        <v>778</v>
      </c>
      <c r="L26" s="42">
        <f t="shared" si="13"/>
        <v>800</v>
      </c>
      <c r="M26" s="42">
        <f t="shared" si="13"/>
        <v>821</v>
      </c>
      <c r="N26" s="42">
        <f t="shared" si="13"/>
        <v>832</v>
      </c>
      <c r="O26" s="42">
        <f t="shared" si="13"/>
        <v>843</v>
      </c>
      <c r="P26" s="42">
        <f t="shared" si="13"/>
        <v>864</v>
      </c>
      <c r="Q26" s="42">
        <f t="shared" si="13"/>
        <v>875</v>
      </c>
      <c r="R26" s="42">
        <f t="shared" si="13"/>
        <v>886</v>
      </c>
      <c r="S26" s="42">
        <f t="shared" si="13"/>
        <v>908</v>
      </c>
      <c r="T26" s="42">
        <f t="shared" si="13"/>
        <v>918</v>
      </c>
      <c r="U26" s="42">
        <f t="shared" si="13"/>
        <v>929</v>
      </c>
      <c r="V26" s="42">
        <f t="shared" si="13"/>
        <v>940</v>
      </c>
      <c r="W26" s="42">
        <f t="shared" si="13"/>
        <v>951</v>
      </c>
      <c r="X26" s="42">
        <f t="shared" si="13"/>
        <v>951</v>
      </c>
      <c r="Y26" s="42">
        <f t="shared" si="13"/>
        <v>962</v>
      </c>
      <c r="Z26" s="42">
        <f t="shared" si="13"/>
        <v>962</v>
      </c>
      <c r="AA26" s="42">
        <f t="shared" si="13"/>
        <v>962</v>
      </c>
      <c r="AB26" s="42">
        <f t="shared" si="13"/>
        <v>972</v>
      </c>
      <c r="AC26" s="42">
        <f t="shared" si="13"/>
        <v>972</v>
      </c>
      <c r="AD26" s="42">
        <f t="shared" si="13"/>
        <v>972</v>
      </c>
      <c r="AE26" s="42">
        <f t="shared" si="13"/>
        <v>972</v>
      </c>
      <c r="AF26" s="42">
        <f t="shared" si="13"/>
        <v>972</v>
      </c>
      <c r="AG26" s="42">
        <f t="shared" si="13"/>
        <v>972</v>
      </c>
      <c r="AH26" s="42">
        <f t="shared" si="13"/>
        <v>962</v>
      </c>
      <c r="AI26" s="42">
        <f t="shared" si="13"/>
        <v>962</v>
      </c>
      <c r="AJ26" s="42">
        <f t="shared" si="13"/>
        <v>951</v>
      </c>
      <c r="AK26" s="42">
        <f t="shared" si="13"/>
        <v>940</v>
      </c>
      <c r="AL26" s="42">
        <f t="shared" si="13"/>
        <v>940</v>
      </c>
      <c r="AM26" s="42">
        <f t="shared" si="13"/>
        <v>918</v>
      </c>
      <c r="AN26" s="42">
        <f t="shared" si="13"/>
        <v>908</v>
      </c>
      <c r="AO26" s="42">
        <f t="shared" si="13"/>
        <v>897</v>
      </c>
      <c r="AP26" s="42">
        <f t="shared" si="13"/>
        <v>886</v>
      </c>
      <c r="AQ26" s="42">
        <f t="shared" si="13"/>
        <v>864</v>
      </c>
      <c r="AR26" s="42">
        <f t="shared" si="13"/>
        <v>854</v>
      </c>
      <c r="AS26" s="42">
        <f t="shared" si="13"/>
        <v>832</v>
      </c>
      <c r="AT26" s="42">
        <f t="shared" si="13"/>
        <v>810</v>
      </c>
      <c r="AU26" s="42">
        <f t="shared" si="8"/>
        <v>789</v>
      </c>
      <c r="AV26" s="42">
        <f t="shared" si="8"/>
        <v>648</v>
      </c>
      <c r="AW26" s="42">
        <f t="shared" si="8"/>
        <v>670</v>
      </c>
      <c r="AX26" s="42">
        <f t="shared" si="8"/>
        <v>648</v>
      </c>
      <c r="AY26" s="42">
        <f t="shared" si="8"/>
        <v>627</v>
      </c>
      <c r="AZ26" s="42">
        <f t="shared" si="6"/>
        <v>594</v>
      </c>
      <c r="BA26" s="42">
        <f t="shared" si="6"/>
        <v>562</v>
      </c>
      <c r="BB26" s="42">
        <f t="shared" si="6"/>
        <v>540</v>
      </c>
      <c r="BC26" s="43">
        <f t="shared" si="6"/>
        <v>519</v>
      </c>
      <c r="BD26" s="2">
        <v>65</v>
      </c>
    </row>
    <row r="27" spans="1:56">
      <c r="C27" s="18">
        <v>-130</v>
      </c>
      <c r="D27" s="18">
        <v>-125</v>
      </c>
      <c r="E27" s="18">
        <v>-120</v>
      </c>
      <c r="F27" s="18">
        <v>-115</v>
      </c>
      <c r="G27" s="18">
        <v>-110</v>
      </c>
      <c r="H27" s="18">
        <v>-105</v>
      </c>
      <c r="I27" s="18">
        <v>-100</v>
      </c>
      <c r="J27" s="18">
        <v>-95</v>
      </c>
      <c r="K27" s="18">
        <v>-90</v>
      </c>
      <c r="L27" s="18">
        <v>-85</v>
      </c>
      <c r="M27" s="18">
        <v>-80</v>
      </c>
      <c r="N27" s="18">
        <v>-75</v>
      </c>
      <c r="O27" s="18">
        <v>-70</v>
      </c>
      <c r="P27" s="18">
        <v>-65</v>
      </c>
      <c r="Q27" s="18">
        <v>-60</v>
      </c>
      <c r="R27" s="18">
        <v>-55</v>
      </c>
      <c r="S27" s="18">
        <v>-50</v>
      </c>
      <c r="T27" s="18">
        <v>-45</v>
      </c>
      <c r="U27" s="18">
        <v>-40</v>
      </c>
      <c r="V27" s="18">
        <v>-35</v>
      </c>
      <c r="W27" s="18">
        <v>-30</v>
      </c>
      <c r="X27" s="18">
        <v>-25</v>
      </c>
      <c r="Y27" s="18">
        <v>-20</v>
      </c>
      <c r="Z27" s="18">
        <v>-15</v>
      </c>
      <c r="AA27" s="18">
        <v>-10</v>
      </c>
      <c r="AB27" s="18">
        <v>-5</v>
      </c>
      <c r="AC27" s="18">
        <v>0</v>
      </c>
      <c r="AD27" s="18">
        <v>5</v>
      </c>
      <c r="AE27" s="18">
        <v>10</v>
      </c>
      <c r="AF27" s="18">
        <v>15</v>
      </c>
      <c r="AG27" s="18">
        <v>20</v>
      </c>
      <c r="AH27" s="18">
        <v>25</v>
      </c>
      <c r="AI27" s="18">
        <v>30</v>
      </c>
      <c r="AJ27" s="18">
        <v>35</v>
      </c>
      <c r="AK27" s="18">
        <v>40</v>
      </c>
      <c r="AL27" s="18">
        <v>45</v>
      </c>
      <c r="AM27" s="18">
        <v>50</v>
      </c>
      <c r="AN27" s="18">
        <v>55</v>
      </c>
      <c r="AO27" s="18">
        <v>60</v>
      </c>
      <c r="AP27" s="18">
        <v>65</v>
      </c>
      <c r="AQ27" s="18">
        <v>70</v>
      </c>
      <c r="AR27" s="18">
        <v>75</v>
      </c>
      <c r="AS27" s="18">
        <v>80</v>
      </c>
      <c r="AT27" s="18">
        <v>85</v>
      </c>
      <c r="AU27" s="18">
        <v>90</v>
      </c>
      <c r="AV27" s="18">
        <v>95</v>
      </c>
      <c r="AW27" s="18">
        <v>100</v>
      </c>
      <c r="AX27" s="18">
        <v>105</v>
      </c>
      <c r="AY27" s="18">
        <v>110</v>
      </c>
      <c r="AZ27" s="18">
        <v>115</v>
      </c>
      <c r="BA27" s="18">
        <v>120</v>
      </c>
      <c r="BB27" s="18">
        <v>125</v>
      </c>
      <c r="BC27" s="18">
        <v>130</v>
      </c>
    </row>
    <row r="29" spans="1:56">
      <c r="O29" s="105"/>
    </row>
    <row r="30" spans="1:56">
      <c r="C30" s="115">
        <v>2007</v>
      </c>
      <c r="D30" s="118">
        <v>2008</v>
      </c>
      <c r="E30" s="118">
        <v>2009</v>
      </c>
      <c r="F30" s="118">
        <v>2010</v>
      </c>
      <c r="G30" s="118">
        <v>2011</v>
      </c>
      <c r="H30" s="118">
        <v>2012</v>
      </c>
      <c r="I30" s="118">
        <v>2013</v>
      </c>
      <c r="J30" s="118">
        <v>2014</v>
      </c>
      <c r="K30" s="118">
        <v>2015</v>
      </c>
      <c r="L30" s="119">
        <v>2016</v>
      </c>
      <c r="O30" s="105"/>
      <c r="P30" s="2" t="s">
        <v>173</v>
      </c>
    </row>
    <row r="31" spans="1:56">
      <c r="B31" s="115" t="s">
        <v>66</v>
      </c>
      <c r="C31" s="106">
        <v>17</v>
      </c>
      <c r="D31" s="107">
        <v>17</v>
      </c>
      <c r="E31" s="107">
        <v>38</v>
      </c>
      <c r="F31" s="107">
        <v>21</v>
      </c>
      <c r="G31" s="107">
        <v>28</v>
      </c>
      <c r="H31" s="107">
        <v>23</v>
      </c>
      <c r="I31" s="107">
        <v>21</v>
      </c>
      <c r="J31" s="107">
        <v>33</v>
      </c>
      <c r="K31" s="107">
        <v>25</v>
      </c>
      <c r="L31" s="108">
        <v>25</v>
      </c>
      <c r="O31" s="105"/>
      <c r="P31" s="104" t="s">
        <v>170</v>
      </c>
    </row>
    <row r="32" spans="1:56">
      <c r="B32" s="116" t="s">
        <v>67</v>
      </c>
      <c r="C32" s="109">
        <v>22</v>
      </c>
      <c r="D32" s="110">
        <v>57</v>
      </c>
      <c r="E32" s="110">
        <v>20</v>
      </c>
      <c r="F32" s="110">
        <v>17</v>
      </c>
      <c r="G32" s="110">
        <v>35</v>
      </c>
      <c r="H32" s="110">
        <v>47</v>
      </c>
      <c r="I32" s="110">
        <v>31</v>
      </c>
      <c r="J32" s="110">
        <v>40</v>
      </c>
      <c r="K32" s="110">
        <v>57</v>
      </c>
      <c r="L32" s="111">
        <v>54</v>
      </c>
      <c r="O32" s="105"/>
      <c r="P32" s="2" t="s">
        <v>171</v>
      </c>
    </row>
    <row r="33" spans="2:19">
      <c r="B33" s="116" t="s">
        <v>68</v>
      </c>
      <c r="C33" s="109">
        <v>78</v>
      </c>
      <c r="D33" s="110">
        <v>45</v>
      </c>
      <c r="E33" s="110">
        <v>70</v>
      </c>
      <c r="F33" s="110">
        <v>82</v>
      </c>
      <c r="G33" s="110">
        <v>107</v>
      </c>
      <c r="H33" s="110">
        <v>89</v>
      </c>
      <c r="I33" s="110">
        <v>66</v>
      </c>
      <c r="J33" s="110">
        <v>115</v>
      </c>
      <c r="K33" s="110">
        <v>86</v>
      </c>
      <c r="L33" s="111">
        <v>75</v>
      </c>
      <c r="O33" s="105"/>
      <c r="P33" s="2" t="s">
        <v>172</v>
      </c>
    </row>
    <row r="34" spans="2:19">
      <c r="B34" s="116" t="s">
        <v>69</v>
      </c>
      <c r="C34" s="109">
        <v>172</v>
      </c>
      <c r="D34" s="110">
        <v>94</v>
      </c>
      <c r="E34" s="110">
        <v>134</v>
      </c>
      <c r="F34" s="110">
        <v>151</v>
      </c>
      <c r="G34" s="110">
        <v>155</v>
      </c>
      <c r="H34" s="110">
        <v>67</v>
      </c>
      <c r="I34" s="110">
        <v>110</v>
      </c>
      <c r="J34" s="110">
        <v>103</v>
      </c>
      <c r="K34" s="110">
        <v>156</v>
      </c>
      <c r="L34" s="111">
        <v>118</v>
      </c>
      <c r="O34" s="105"/>
    </row>
    <row r="35" spans="2:19">
      <c r="B35" s="116" t="s">
        <v>70</v>
      </c>
      <c r="C35" s="109">
        <v>113</v>
      </c>
      <c r="D35" s="110">
        <v>153</v>
      </c>
      <c r="E35" s="110">
        <v>133</v>
      </c>
      <c r="F35" s="110">
        <v>110</v>
      </c>
      <c r="G35" s="110">
        <v>155</v>
      </c>
      <c r="H35" s="110">
        <v>121</v>
      </c>
      <c r="I35" s="110">
        <v>100</v>
      </c>
      <c r="J35" s="110">
        <v>115</v>
      </c>
      <c r="K35" s="110">
        <v>116</v>
      </c>
      <c r="L35" s="111">
        <v>149</v>
      </c>
      <c r="O35" s="105"/>
    </row>
    <row r="36" spans="2:19">
      <c r="B36" s="116" t="s">
        <v>71</v>
      </c>
      <c r="C36" s="109">
        <v>88</v>
      </c>
      <c r="D36" s="110">
        <v>118</v>
      </c>
      <c r="E36" s="110">
        <v>122</v>
      </c>
      <c r="F36" s="110">
        <v>166</v>
      </c>
      <c r="G36" s="110">
        <v>121</v>
      </c>
      <c r="H36" s="110">
        <v>78</v>
      </c>
      <c r="I36" s="110">
        <v>112</v>
      </c>
      <c r="J36" s="110">
        <v>144</v>
      </c>
      <c r="K36" s="110">
        <v>142</v>
      </c>
      <c r="L36" s="111">
        <v>105</v>
      </c>
      <c r="O36" s="105"/>
    </row>
    <row r="37" spans="2:19">
      <c r="B37" s="116" t="s">
        <v>72</v>
      </c>
      <c r="C37" s="109">
        <v>88</v>
      </c>
      <c r="D37" s="110">
        <v>104</v>
      </c>
      <c r="E37" s="110">
        <v>120</v>
      </c>
      <c r="F37" s="110">
        <v>158</v>
      </c>
      <c r="G37" s="110">
        <v>89</v>
      </c>
      <c r="H37" s="110">
        <v>118</v>
      </c>
      <c r="I37" s="110">
        <v>136</v>
      </c>
      <c r="J37" s="110">
        <v>134</v>
      </c>
      <c r="K37" s="110">
        <v>144</v>
      </c>
      <c r="L37" s="111">
        <v>123</v>
      </c>
      <c r="O37" s="105"/>
    </row>
    <row r="38" spans="2:19">
      <c r="B38" s="116" t="s">
        <v>73</v>
      </c>
      <c r="C38" s="109">
        <v>115</v>
      </c>
      <c r="D38" s="110">
        <v>87</v>
      </c>
      <c r="E38" s="110">
        <v>123</v>
      </c>
      <c r="F38" s="110">
        <v>75</v>
      </c>
      <c r="G38" s="110">
        <v>81</v>
      </c>
      <c r="H38" s="110">
        <v>139</v>
      </c>
      <c r="I38" s="110">
        <v>123</v>
      </c>
      <c r="J38" s="110">
        <v>109</v>
      </c>
      <c r="K38" s="110">
        <v>139</v>
      </c>
      <c r="L38" s="111">
        <v>135</v>
      </c>
      <c r="O38" s="105"/>
    </row>
    <row r="39" spans="2:19">
      <c r="B39" s="116" t="s">
        <v>168</v>
      </c>
      <c r="C39" s="109">
        <v>56</v>
      </c>
      <c r="D39" s="110">
        <v>86</v>
      </c>
      <c r="E39" s="110">
        <v>78</v>
      </c>
      <c r="F39" s="110">
        <v>65</v>
      </c>
      <c r="G39" s="110">
        <v>88</v>
      </c>
      <c r="H39" s="110">
        <v>84</v>
      </c>
      <c r="I39" s="110">
        <v>77</v>
      </c>
      <c r="J39" s="110">
        <v>96</v>
      </c>
      <c r="K39" s="110">
        <v>80</v>
      </c>
      <c r="L39" s="111">
        <v>122</v>
      </c>
      <c r="O39" s="105"/>
    </row>
    <row r="40" spans="2:19">
      <c r="B40" s="116" t="s">
        <v>74</v>
      </c>
      <c r="C40" s="109">
        <v>60</v>
      </c>
      <c r="D40" s="110">
        <v>59</v>
      </c>
      <c r="E40" s="110">
        <v>54</v>
      </c>
      <c r="F40" s="110">
        <v>58</v>
      </c>
      <c r="G40" s="110">
        <v>70</v>
      </c>
      <c r="H40" s="110">
        <v>45</v>
      </c>
      <c r="I40" s="110">
        <v>53</v>
      </c>
      <c r="J40" s="110">
        <v>45</v>
      </c>
      <c r="K40" s="110">
        <v>64</v>
      </c>
      <c r="L40" s="111">
        <v>54</v>
      </c>
      <c r="O40" s="105"/>
    </row>
    <row r="41" spans="2:19">
      <c r="B41" s="116" t="s">
        <v>75</v>
      </c>
      <c r="C41" s="109">
        <v>24</v>
      </c>
      <c r="D41" s="110">
        <v>23</v>
      </c>
      <c r="E41" s="110">
        <v>17</v>
      </c>
      <c r="F41" s="110">
        <v>19</v>
      </c>
      <c r="G41" s="110">
        <v>45</v>
      </c>
      <c r="H41" s="110">
        <v>26</v>
      </c>
      <c r="I41" s="110">
        <v>24</v>
      </c>
      <c r="J41" s="110">
        <v>37</v>
      </c>
      <c r="K41" s="110">
        <v>31</v>
      </c>
      <c r="L41" s="111">
        <v>33</v>
      </c>
      <c r="O41" s="105"/>
    </row>
    <row r="42" spans="2:19">
      <c r="B42" s="117" t="s">
        <v>76</v>
      </c>
      <c r="C42" s="112">
        <v>24</v>
      </c>
      <c r="D42" s="113">
        <v>32</v>
      </c>
      <c r="E42" s="113">
        <v>19</v>
      </c>
      <c r="F42" s="113">
        <v>11</v>
      </c>
      <c r="G42" s="113">
        <v>17</v>
      </c>
      <c r="H42" s="113">
        <v>22</v>
      </c>
      <c r="I42" s="113">
        <v>29</v>
      </c>
      <c r="J42" s="113">
        <v>22</v>
      </c>
      <c r="K42" s="113">
        <v>24</v>
      </c>
      <c r="L42" s="114">
        <v>28</v>
      </c>
      <c r="O42" s="105"/>
    </row>
    <row r="43" spans="2:19">
      <c r="B43" s="2" t="s">
        <v>169</v>
      </c>
      <c r="C43" s="44">
        <f>SUM(C31:C42)</f>
        <v>857</v>
      </c>
      <c r="D43" s="44">
        <f t="shared" ref="D43:L43" si="14">SUM(D31:D42)</f>
        <v>875</v>
      </c>
      <c r="E43" s="44">
        <f t="shared" si="14"/>
        <v>928</v>
      </c>
      <c r="F43" s="44">
        <f t="shared" si="14"/>
        <v>933</v>
      </c>
      <c r="G43" s="44">
        <f t="shared" si="14"/>
        <v>991</v>
      </c>
      <c r="H43" s="44">
        <f t="shared" si="14"/>
        <v>859</v>
      </c>
      <c r="I43" s="44">
        <f t="shared" si="14"/>
        <v>882</v>
      </c>
      <c r="J43" s="44">
        <f t="shared" si="14"/>
        <v>993</v>
      </c>
      <c r="K43" s="44">
        <f t="shared" si="14"/>
        <v>1064</v>
      </c>
      <c r="L43" s="44">
        <f t="shared" si="14"/>
        <v>1021</v>
      </c>
      <c r="M43" s="45">
        <f>AVERAGE(C43:L43)</f>
        <v>940.3</v>
      </c>
      <c r="O43" s="105"/>
    </row>
    <row r="44" spans="2:19"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5"/>
    </row>
    <row r="45" spans="2:19">
      <c r="B45" s="2" t="s">
        <v>158</v>
      </c>
    </row>
    <row r="47" spans="2:19">
      <c r="S47" s="104"/>
    </row>
  </sheetData>
  <sheetProtection password="CC34" sheet="1" objects="1" scenarios="1" formatCells="0" formatColumns="0" formatRows="0" insertColumns="0" insertRows="0" insertHyperlinks="0" deleteColumns="0" deleteRows="0"/>
  <mergeCells count="2">
    <mergeCell ref="A4:A10"/>
    <mergeCell ref="A18:A24"/>
  </mergeCells>
  <conditionalFormatting sqref="J4">
    <cfRule type="colorScale" priority="27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8:J24">
    <cfRule type="colorScale" priority="27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26">
    <cfRule type="colorScale" priority="26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1">
    <cfRule type="colorScale" priority="21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4">
    <cfRule type="colorScale" priority="2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5">
    <cfRule type="colorScale" priority="26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4:I10">
    <cfRule type="colorScale" priority="26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8:I24">
    <cfRule type="colorScale" priority="26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2">
    <cfRule type="colorScale" priority="26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26">
    <cfRule type="colorScale" priority="26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1">
    <cfRule type="colorScale" priority="26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4:I12">
    <cfRule type="colorScale" priority="2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">
    <cfRule type="colorScale" priority="25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4">
    <cfRule type="colorScale" priority="25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8:H24">
    <cfRule type="colorScale" priority="25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26">
    <cfRule type="colorScale" priority="25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4">
    <cfRule type="colorScale" priority="2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5">
    <cfRule type="colorScale" priority="25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4">
    <cfRule type="colorScale" priority="25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8:G24">
    <cfRule type="colorScale" priority="24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26">
    <cfRule type="colorScale" priority="24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4">
    <cfRule type="colorScale" priority="2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5">
    <cfRule type="colorScale" priority="24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1">
    <cfRule type="colorScale" priority="24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2">
    <cfRule type="colorScale" priority="24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5:J12">
    <cfRule type="colorScale" priority="24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2">
    <cfRule type="colorScale" priority="24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1">
    <cfRule type="colorScale" priority="23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5:J12">
    <cfRule type="colorScale" priority="2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1">
    <cfRule type="colorScale" priority="23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2">
    <cfRule type="colorScale" priority="23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5:H12">
    <cfRule type="colorScale" priority="23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2">
    <cfRule type="colorScale" priority="23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1">
    <cfRule type="colorScale" priority="23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5:H12">
    <cfRule type="colorScale" priority="2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">
    <cfRule type="colorScale" priority="23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2">
    <cfRule type="colorScale" priority="23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5:G12">
    <cfRule type="colorScale" priority="22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2">
    <cfRule type="colorScale" priority="22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1">
    <cfRule type="colorScale" priority="22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5:G12">
    <cfRule type="colorScale" priority="2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">
    <cfRule type="colorScale" priority="22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2">
    <cfRule type="colorScale" priority="22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4">
    <cfRule type="colorScale" priority="22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8:F24">
    <cfRule type="colorScale" priority="22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26">
    <cfRule type="colorScale" priority="22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4"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">
    <cfRule type="colorScale" priority="22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5:F12">
    <cfRule type="colorScale" priority="21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2">
    <cfRule type="colorScale" priority="21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5:F12"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">
    <cfRule type="colorScale" priority="21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2">
    <cfRule type="colorScale" priority="21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4">
    <cfRule type="colorScale" priority="21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8:E24">
    <cfRule type="colorScale" priority="21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26">
    <cfRule type="colorScale" priority="21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4">
    <cfRule type="colorScale" priority="2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5">
    <cfRule type="colorScale" priority="20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5:E12">
    <cfRule type="colorScale" priority="20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2">
    <cfRule type="colorScale" priority="20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1">
    <cfRule type="colorScale" priority="20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5:E12">
    <cfRule type="colorScale" priority="2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">
    <cfRule type="colorScale" priority="20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2">
    <cfRule type="colorScale" priority="20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4">
    <cfRule type="colorScale" priority="20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8:D24">
    <cfRule type="colorScale" priority="20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26">
    <cfRule type="colorScale" priority="19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4">
    <cfRule type="colorScale" priority="2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5">
    <cfRule type="colorScale" priority="19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5:D12">
    <cfRule type="colorScale" priority="19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2">
    <cfRule type="colorScale" priority="19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1">
    <cfRule type="colorScale" priority="19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5:D12">
    <cfRule type="colorScale" priority="1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1">
    <cfRule type="colorScale" priority="19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2">
    <cfRule type="colorScale" priority="19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">
    <cfRule type="colorScale" priority="19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C24">
    <cfRule type="colorScale" priority="18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26">
    <cfRule type="colorScale" priority="18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">
    <cfRule type="colorScale" priority="1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">
    <cfRule type="colorScale" priority="18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5:C12">
    <cfRule type="colorScale" priority="18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">
    <cfRule type="colorScale" priority="18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1">
    <cfRule type="colorScale" priority="18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5:C12">
    <cfRule type="colorScale" priority="1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">
    <cfRule type="colorScale" priority="18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">
    <cfRule type="colorScale" priority="18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:AS12">
    <cfRule type="colorScale" priority="1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AS10">
    <cfRule type="colorScale" priority="41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AS24">
    <cfRule type="colorScale" priority="41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:AS12">
    <cfRule type="colorScale" priority="41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26:AS26">
    <cfRule type="colorScale" priority="41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1:AS11">
    <cfRule type="colorScale" priority="41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:AS12">
    <cfRule type="colorScale" priority="4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:AS25">
    <cfRule type="colorScale" priority="41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AS26">
    <cfRule type="colorScale" priority="4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4:BC1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4:BC10">
    <cfRule type="colorScale" priority="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2:BC12">
    <cfRule type="colorScale" priority="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1:BC11">
    <cfRule type="colorScale" priority="1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4:BC1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8:BC24">
    <cfRule type="colorScale" priority="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26:BC26">
    <cfRule type="colorScale" priority="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25:BC25">
    <cfRule type="colorScale" priority="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8:BC2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BC1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:BC2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P31" r:id="rId1"/>
  </hyperlinks>
  <pageMargins left="0.7" right="0.7" top="0.75" bottom="0.75" header="0.3" footer="0.3"/>
  <pageSetup paperSize="8" scale="64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1. Tarievenblad</vt:lpstr>
      <vt:lpstr>2. Opbrengst per locatie</vt:lpstr>
      <vt:lpstr>3. Beschikbare ruimte</vt:lpstr>
      <vt:lpstr>4. Investering +Service-kosten</vt:lpstr>
      <vt:lpstr>5. Hespul</vt:lpstr>
      <vt:lpstr>'1. Tarievenblad'!Afdrukbereik</vt:lpstr>
      <vt:lpstr>'2. Opbrengst per locatie'!Afdrukbereik</vt:lpstr>
      <vt:lpstr>'3. Beschikbare ruimte'!Afdrukbereik</vt:lpstr>
      <vt:lpstr>'4. Investering +Service-kosten'!Afdrukbereik</vt:lpstr>
      <vt:lpstr>'5. Hespul'!Afdrukbereik</vt:lpstr>
      <vt:lpstr>gradenhespul</vt:lpstr>
      <vt:lpstr>hespul</vt:lpstr>
      <vt:lpstr>orientatiehespul</vt:lpstr>
    </vt:vector>
  </TitlesOfParts>
  <Company>Gemeente Barneveld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Terheggen, Rob</dc:creator>
  <cp:lastModifiedBy>Pluimers, Annemiek</cp:lastModifiedBy>
  <cp:lastPrinted>2018-11-16T14:17:57Z</cp:lastPrinted>
  <dcterms:created xsi:type="dcterms:W3CDTF">2014-12-10T08:40:55Z</dcterms:created>
  <dcterms:modified xsi:type="dcterms:W3CDTF">2019-01-07T11:12:13Z</dcterms:modified>
</cp:coreProperties>
</file>