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workbookProtection workbookPassword="CC34" lockStructure="1"/>
  <bookViews>
    <workbookView xWindow="0" yWindow="0" windowWidth="11760" windowHeight="3075" tabRatio="500"/>
  </bookViews>
  <sheets>
    <sheet name="1. Tarievenblad" sheetId="4" r:id="rId1"/>
    <sheet name="2. Opbrengst per locatie" sheetId="5" r:id="rId2"/>
    <sheet name="3. Beschikbare ruimte" sheetId="6" r:id="rId3"/>
    <sheet name="4. Investering +Service-kosten" sheetId="7" r:id="rId4"/>
    <sheet name="5. Hespul" sheetId="9" r:id="rId5"/>
  </sheets>
  <definedNames>
    <definedName name="_xlnm.Print_Area" localSheetId="0">'1. Tarievenblad'!$A$1:$Y$61</definedName>
    <definedName name="_xlnm.Print_Area" localSheetId="1">'2. Opbrengst per locatie'!$A$1:$V$59</definedName>
    <definedName name="_xlnm.Print_Area" localSheetId="2">'3. Beschikbare ruimte'!$A$1:$F$29</definedName>
    <definedName name="_xlnm.Print_Area" localSheetId="3">'4. Investering +Service-kosten'!$A$1:$U$35</definedName>
    <definedName name="_xlnm.Print_Area" localSheetId="4">'5. Hespul'!$A$1:$BD$34</definedName>
    <definedName name="gradenhespul">'5. Hespul'!$B$17:$B$26</definedName>
    <definedName name="hespul">'5. Hespul'!$B$17:$BC$26</definedName>
    <definedName name="orientatiehespul">'5. Hespul'!$B$17:$BC$17</definedName>
  </definedNames>
  <calcPr calcId="145621"/>
</workbook>
</file>

<file path=xl/calcChain.xml><?xml version="1.0" encoding="utf-8"?>
<calcChain xmlns="http://schemas.openxmlformats.org/spreadsheetml/2006/main">
  <c r="D30" i="4" l="1"/>
  <c r="H23" i="4" l="1"/>
  <c r="D56" i="5"/>
  <c r="D51" i="5"/>
  <c r="D28" i="5"/>
  <c r="D23" i="5"/>
  <c r="C18" i="7" l="1"/>
  <c r="C14" i="6"/>
  <c r="C53" i="5"/>
  <c r="C25" i="5"/>
  <c r="C24" i="5"/>
  <c r="C52" i="5" s="1"/>
  <c r="E17" i="6" l="1"/>
  <c r="C17" i="6"/>
  <c r="C16" i="6"/>
  <c r="B16" i="6"/>
  <c r="H28" i="4"/>
  <c r="C28" i="5"/>
  <c r="C56" i="5" s="1"/>
  <c r="C27" i="5"/>
  <c r="C55" i="5" s="1"/>
  <c r="D7" i="7"/>
  <c r="B11" i="6" l="1"/>
  <c r="C11" i="6"/>
  <c r="C12" i="6"/>
  <c r="B12" i="6"/>
  <c r="C16" i="7"/>
  <c r="B16" i="7"/>
  <c r="C15" i="7"/>
  <c r="U16" i="7" l="1"/>
  <c r="C19" i="7" l="1"/>
  <c r="B19" i="7"/>
  <c r="B20" i="7"/>
  <c r="B18" i="7"/>
  <c r="B17" i="7"/>
  <c r="B15" i="7"/>
  <c r="B14" i="7"/>
  <c r="B13" i="7"/>
  <c r="B12" i="7"/>
  <c r="C15" i="6"/>
  <c r="B15" i="6"/>
  <c r="B9" i="6"/>
  <c r="B17" i="6"/>
  <c r="B14" i="6"/>
  <c r="B13" i="6"/>
  <c r="B10" i="6"/>
  <c r="B8" i="6"/>
  <c r="U19" i="7" l="1"/>
  <c r="C26" i="5"/>
  <c r="C54" i="5" s="1"/>
  <c r="C21" i="5"/>
  <c r="C49" i="5" s="1"/>
  <c r="D19" i="6" l="1"/>
  <c r="F22" i="7" l="1"/>
  <c r="C23" i="5"/>
  <c r="C13" i="7" l="1"/>
  <c r="C9" i="6"/>
  <c r="C46" i="5"/>
  <c r="C18" i="5"/>
  <c r="C17" i="5"/>
  <c r="C45" i="5" s="1"/>
  <c r="H17" i="4"/>
  <c r="G22" i="7" l="1"/>
  <c r="H22" i="7" l="1"/>
  <c r="U14" i="7"/>
  <c r="C14" i="7"/>
  <c r="C10" i="6"/>
  <c r="C19" i="5"/>
  <c r="C47" i="5" s="1"/>
  <c r="E9" i="6" l="1"/>
  <c r="I22" i="7"/>
  <c r="E13" i="6"/>
  <c r="H14" i="4"/>
  <c r="I29" i="4"/>
  <c r="W29" i="4"/>
  <c r="C14" i="5"/>
  <c r="C42" i="5" s="1"/>
  <c r="D48" i="5" l="1"/>
  <c r="D20" i="5"/>
  <c r="H19" i="4"/>
  <c r="D19" i="5"/>
  <c r="D47" i="5"/>
  <c r="D50" i="5"/>
  <c r="D22" i="5"/>
  <c r="D49" i="5"/>
  <c r="D21" i="5"/>
  <c r="D55" i="5"/>
  <c r="D27" i="5"/>
  <c r="D54" i="5"/>
  <c r="D26" i="5"/>
  <c r="H24" i="4"/>
  <c r="E16" i="6"/>
  <c r="F16" i="6" s="1"/>
  <c r="H27" i="4"/>
  <c r="E14" i="6"/>
  <c r="I30" i="4"/>
  <c r="V30" i="4"/>
  <c r="F17" i="6"/>
  <c r="H26" i="4"/>
  <c r="E15" i="6"/>
  <c r="F15" i="6" s="1"/>
  <c r="H21" i="4"/>
  <c r="E12" i="6"/>
  <c r="F12" i="6" s="1"/>
  <c r="J22" i="7"/>
  <c r="E10" i="6"/>
  <c r="F10" i="6" s="1"/>
  <c r="E8" i="6"/>
  <c r="K22" i="7" l="1"/>
  <c r="E11" i="6"/>
  <c r="E19" i="6" s="1"/>
  <c r="C43" i="5"/>
  <c r="C12" i="7"/>
  <c r="C3" i="7"/>
  <c r="L22" i="7" l="1"/>
  <c r="C8" i="6"/>
  <c r="C3" i="6"/>
  <c r="C13" i="5"/>
  <c r="C41" i="5" s="1"/>
  <c r="C15" i="5"/>
  <c r="C12" i="5"/>
  <c r="C40" i="5" s="1"/>
  <c r="H13" i="4"/>
  <c r="H12" i="4"/>
  <c r="C3" i="5"/>
  <c r="M22" i="7" l="1"/>
  <c r="U20" i="7"/>
  <c r="C17" i="7"/>
  <c r="C13" i="6"/>
  <c r="N22" i="7" l="1"/>
  <c r="C16" i="5"/>
  <c r="C44" i="5" s="1"/>
  <c r="C20" i="5"/>
  <c r="C22" i="5"/>
  <c r="C50" i="5" s="1"/>
  <c r="C51" i="5"/>
  <c r="C11" i="5"/>
  <c r="C39" i="5" s="1"/>
  <c r="H11" i="4"/>
  <c r="O22" i="7" l="1"/>
  <c r="C48" i="5"/>
  <c r="O32" i="9"/>
  <c r="BC18" i="9" l="1"/>
  <c r="BA18" i="9"/>
  <c r="AY18" i="9"/>
  <c r="BB18" i="9"/>
  <c r="AZ18" i="9"/>
  <c r="AX18" i="9"/>
  <c r="AV18" i="9"/>
  <c r="AW18" i="9"/>
  <c r="AU18" i="9"/>
  <c r="C18" i="9"/>
  <c r="E18" i="9"/>
  <c r="G18" i="9"/>
  <c r="I18" i="9"/>
  <c r="H18" i="9"/>
  <c r="J18" i="9"/>
  <c r="D18" i="9"/>
  <c r="F18" i="9"/>
  <c r="P22" i="7"/>
  <c r="L18" i="9"/>
  <c r="N18" i="9"/>
  <c r="P18" i="9"/>
  <c r="R18" i="9"/>
  <c r="T18" i="9"/>
  <c r="V18" i="9"/>
  <c r="X18" i="9"/>
  <c r="Z18" i="9"/>
  <c r="AB18" i="9"/>
  <c r="AD18" i="9"/>
  <c r="AF18" i="9"/>
  <c r="AH18" i="9"/>
  <c r="AJ18" i="9"/>
  <c r="AL18" i="9"/>
  <c r="AN18" i="9"/>
  <c r="AP18" i="9"/>
  <c r="AR18" i="9"/>
  <c r="AT18" i="9"/>
  <c r="K18" i="9"/>
  <c r="M18" i="9"/>
  <c r="Q18" i="9"/>
  <c r="U18" i="9"/>
  <c r="Y18" i="9"/>
  <c r="AC18" i="9"/>
  <c r="AG18" i="9"/>
  <c r="AK18" i="9"/>
  <c r="AO18" i="9"/>
  <c r="AS18" i="9"/>
  <c r="O18" i="9"/>
  <c r="S18" i="9"/>
  <c r="W18" i="9"/>
  <c r="AA18" i="9"/>
  <c r="AE18" i="9"/>
  <c r="AI18" i="9"/>
  <c r="AM18" i="9"/>
  <c r="AQ18" i="9"/>
  <c r="BC26" i="9" l="1"/>
  <c r="BC24" i="9"/>
  <c r="BC22" i="9"/>
  <c r="BC20" i="9"/>
  <c r="BB25" i="9"/>
  <c r="BB23" i="9"/>
  <c r="BB21" i="9"/>
  <c r="BB19" i="9"/>
  <c r="BA26" i="9"/>
  <c r="BA24" i="9"/>
  <c r="BA22" i="9"/>
  <c r="BA20" i="9"/>
  <c r="AZ25" i="9"/>
  <c r="AZ23" i="9"/>
  <c r="AZ21" i="9"/>
  <c r="AZ19" i="9"/>
  <c r="AY24" i="9"/>
  <c r="AX19" i="9"/>
  <c r="AW20" i="9"/>
  <c r="AV25" i="9"/>
  <c r="AV19" i="9"/>
  <c r="AU22" i="9"/>
  <c r="BC25" i="9"/>
  <c r="BC23" i="9"/>
  <c r="BC21" i="9"/>
  <c r="BC19" i="9"/>
  <c r="BB26" i="9"/>
  <c r="BB24" i="9"/>
  <c r="BB22" i="9"/>
  <c r="BB20" i="9"/>
  <c r="BA25" i="9"/>
  <c r="BA23" i="9"/>
  <c r="BA21" i="9"/>
  <c r="BA19" i="9"/>
  <c r="AZ26" i="9"/>
  <c r="AZ24" i="9"/>
  <c r="AZ22" i="9"/>
  <c r="AZ20" i="9"/>
  <c r="AY25" i="9"/>
  <c r="AY23" i="9"/>
  <c r="AY21" i="9"/>
  <c r="AY19" i="9"/>
  <c r="AX26" i="9"/>
  <c r="AX24" i="9"/>
  <c r="AX22" i="9"/>
  <c r="AX20" i="9"/>
  <c r="AW25" i="9"/>
  <c r="AW23" i="9"/>
  <c r="AW21" i="9"/>
  <c r="AW19" i="9"/>
  <c r="AV26" i="9"/>
  <c r="AV24" i="9"/>
  <c r="AV22" i="9"/>
  <c r="AV20" i="9"/>
  <c r="AU25" i="9"/>
  <c r="AU23" i="9"/>
  <c r="AU21" i="9"/>
  <c r="AU19" i="9"/>
  <c r="AY26" i="9"/>
  <c r="AY22" i="9"/>
  <c r="AY20" i="9"/>
  <c r="AX25" i="9"/>
  <c r="AX23" i="9"/>
  <c r="AX21" i="9"/>
  <c r="AW26" i="9"/>
  <c r="AW24" i="9"/>
  <c r="AW22" i="9"/>
  <c r="AV23" i="9"/>
  <c r="AV21" i="9"/>
  <c r="AU26" i="9"/>
  <c r="AU24" i="9"/>
  <c r="AU20" i="9"/>
  <c r="C25" i="9"/>
  <c r="C23" i="9"/>
  <c r="C21" i="9"/>
  <c r="C19" i="9"/>
  <c r="F20" i="9"/>
  <c r="F24" i="9"/>
  <c r="D19" i="9"/>
  <c r="D25" i="9"/>
  <c r="D23" i="9"/>
  <c r="D21" i="9"/>
  <c r="L24" i="4" s="1"/>
  <c r="F25" i="9"/>
  <c r="F21" i="9"/>
  <c r="H19" i="9"/>
  <c r="H23" i="9"/>
  <c r="J26" i="9"/>
  <c r="J22" i="9"/>
  <c r="I26" i="9"/>
  <c r="I23" i="9"/>
  <c r="G26" i="9"/>
  <c r="G24" i="9"/>
  <c r="G22" i="9"/>
  <c r="G20" i="9"/>
  <c r="H24" i="9"/>
  <c r="H20" i="9"/>
  <c r="I25" i="9"/>
  <c r="I20" i="9"/>
  <c r="J23" i="9"/>
  <c r="J19" i="9"/>
  <c r="G23" i="9"/>
  <c r="H26" i="9"/>
  <c r="I19" i="9"/>
  <c r="J25" i="9"/>
  <c r="C26" i="9"/>
  <c r="C24" i="9"/>
  <c r="C22" i="9"/>
  <c r="C20" i="9"/>
  <c r="D26" i="9"/>
  <c r="F22" i="9"/>
  <c r="F26" i="9"/>
  <c r="D24" i="9"/>
  <c r="D22" i="9"/>
  <c r="D20" i="9"/>
  <c r="F23" i="9"/>
  <c r="F19" i="9"/>
  <c r="H25" i="9"/>
  <c r="H21" i="9"/>
  <c r="J24" i="9"/>
  <c r="J20" i="9"/>
  <c r="I24" i="9"/>
  <c r="I21" i="9"/>
  <c r="G25" i="9"/>
  <c r="G21" i="9"/>
  <c r="G19" i="9"/>
  <c r="H22" i="9"/>
  <c r="I22" i="9"/>
  <c r="J21" i="9"/>
  <c r="AS25" i="9"/>
  <c r="AQ25" i="9"/>
  <c r="AO25" i="9"/>
  <c r="AM25" i="9"/>
  <c r="AI25" i="9"/>
  <c r="AE25" i="9"/>
  <c r="AA25" i="9"/>
  <c r="W25" i="9"/>
  <c r="S25" i="9"/>
  <c r="O25" i="9"/>
  <c r="K25" i="9"/>
  <c r="AT25" i="9"/>
  <c r="AR25" i="9"/>
  <c r="AP25" i="9"/>
  <c r="AN25" i="9"/>
  <c r="AL25" i="9"/>
  <c r="AJ25" i="9"/>
  <c r="AH25" i="9"/>
  <c r="AF25" i="9"/>
  <c r="AD25" i="9"/>
  <c r="AB25" i="9"/>
  <c r="Z25" i="9"/>
  <c r="X25" i="9"/>
  <c r="V25" i="9"/>
  <c r="T25" i="9"/>
  <c r="R25" i="9"/>
  <c r="P25" i="9"/>
  <c r="N25" i="9"/>
  <c r="L25" i="9"/>
  <c r="AK25" i="9"/>
  <c r="AG25" i="9"/>
  <c r="AC25" i="9"/>
  <c r="Y25" i="9"/>
  <c r="U25" i="9"/>
  <c r="Q25" i="9"/>
  <c r="M25" i="9"/>
  <c r="Q22" i="7"/>
  <c r="AT26" i="9"/>
  <c r="AR26" i="9"/>
  <c r="AP26" i="9"/>
  <c r="AN26" i="9"/>
  <c r="AL26" i="9"/>
  <c r="AJ26" i="9"/>
  <c r="AH26" i="9"/>
  <c r="AF26" i="9"/>
  <c r="AD26" i="9"/>
  <c r="AB26" i="9"/>
  <c r="Z26" i="9"/>
  <c r="X26" i="9"/>
  <c r="V26" i="9"/>
  <c r="T26" i="9"/>
  <c r="R26" i="9"/>
  <c r="P26" i="9"/>
  <c r="N26" i="9"/>
  <c r="L26" i="9"/>
  <c r="AS26" i="9"/>
  <c r="AQ26" i="9"/>
  <c r="AO26" i="9"/>
  <c r="AM26" i="9"/>
  <c r="AK26" i="9"/>
  <c r="AI26" i="9"/>
  <c r="AG26" i="9"/>
  <c r="AE26" i="9"/>
  <c r="AC26" i="9"/>
  <c r="AA26" i="9"/>
  <c r="Y26" i="9"/>
  <c r="W26" i="9"/>
  <c r="U26" i="9"/>
  <c r="S26" i="9"/>
  <c r="Q26" i="9"/>
  <c r="O26" i="9"/>
  <c r="M26" i="9"/>
  <c r="K26" i="9"/>
  <c r="Z19" i="9"/>
  <c r="AB19" i="9"/>
  <c r="AD19" i="9"/>
  <c r="AF19" i="9"/>
  <c r="AH19" i="9"/>
  <c r="AJ19" i="9"/>
  <c r="AL19" i="9"/>
  <c r="AN19" i="9"/>
  <c r="AP19" i="9"/>
  <c r="AR19" i="9"/>
  <c r="AT19" i="9"/>
  <c r="Z20" i="9"/>
  <c r="AB20" i="9"/>
  <c r="AD20" i="9"/>
  <c r="AF20" i="9"/>
  <c r="AH20" i="9"/>
  <c r="AJ20" i="9"/>
  <c r="AL20" i="9"/>
  <c r="AN20" i="9"/>
  <c r="AP20" i="9"/>
  <c r="AR20" i="9"/>
  <c r="AT20" i="9"/>
  <c r="Z21" i="9"/>
  <c r="AB21" i="9"/>
  <c r="AD21" i="9"/>
  <c r="L21" i="4" s="1"/>
  <c r="AF21" i="9"/>
  <c r="AH21" i="9"/>
  <c r="AJ21" i="9"/>
  <c r="AL21" i="9"/>
  <c r="AN21" i="9"/>
  <c r="AP21" i="9"/>
  <c r="AR21" i="9"/>
  <c r="AT21" i="9"/>
  <c r="Z22" i="9"/>
  <c r="AB22" i="9"/>
  <c r="AD22" i="9"/>
  <c r="AF22" i="9"/>
  <c r="AH22" i="9"/>
  <c r="AJ22" i="9"/>
  <c r="AL22" i="9"/>
  <c r="AN22" i="9"/>
  <c r="AP22" i="9"/>
  <c r="AR22" i="9"/>
  <c r="AT22" i="9"/>
  <c r="Z23" i="9"/>
  <c r="AB23" i="9"/>
  <c r="AD23" i="9"/>
  <c r="AF23" i="9"/>
  <c r="AH23" i="9"/>
  <c r="AJ23" i="9"/>
  <c r="AL23" i="9"/>
  <c r="AN23" i="9"/>
  <c r="AP23" i="9"/>
  <c r="AR23" i="9"/>
  <c r="AT23" i="9"/>
  <c r="Z24" i="9"/>
  <c r="AB24" i="9"/>
  <c r="AD24" i="9"/>
  <c r="AF24" i="9"/>
  <c r="AA19" i="9"/>
  <c r="AC19" i="9"/>
  <c r="AE19" i="9"/>
  <c r="AG19" i="9"/>
  <c r="AI19" i="9"/>
  <c r="AK19" i="9"/>
  <c r="AM19" i="9"/>
  <c r="AO19" i="9"/>
  <c r="AQ19" i="9"/>
  <c r="AS19" i="9"/>
  <c r="AA20" i="9"/>
  <c r="AC20" i="9"/>
  <c r="AE20" i="9"/>
  <c r="AG20" i="9"/>
  <c r="AI20" i="9"/>
  <c r="AK20" i="9"/>
  <c r="AM20" i="9"/>
  <c r="AO20" i="9"/>
  <c r="AQ20" i="9"/>
  <c r="AS20" i="9"/>
  <c r="AA21" i="9"/>
  <c r="AC21" i="9"/>
  <c r="AE21" i="9"/>
  <c r="AG21" i="9"/>
  <c r="AI21" i="9"/>
  <c r="AK21" i="9"/>
  <c r="AM21" i="9"/>
  <c r="AO21" i="9"/>
  <c r="AQ21" i="9"/>
  <c r="AS21" i="9"/>
  <c r="AA22" i="9"/>
  <c r="AC22" i="9"/>
  <c r="AE22" i="9"/>
  <c r="AG22" i="9"/>
  <c r="AI22" i="9"/>
  <c r="AK22" i="9"/>
  <c r="AM22" i="9"/>
  <c r="AO22" i="9"/>
  <c r="AQ22" i="9"/>
  <c r="AS22" i="9"/>
  <c r="AA23" i="9"/>
  <c r="AC23" i="9"/>
  <c r="AE23" i="9"/>
  <c r="AG23" i="9"/>
  <c r="AI23" i="9"/>
  <c r="AK23" i="9"/>
  <c r="AM23" i="9"/>
  <c r="AO23" i="9"/>
  <c r="AQ23" i="9"/>
  <c r="AS23" i="9"/>
  <c r="AA24" i="9"/>
  <c r="AC24" i="9"/>
  <c r="AE24" i="9"/>
  <c r="AG24" i="9"/>
  <c r="AI24" i="9"/>
  <c r="AK24" i="9"/>
  <c r="AM24" i="9"/>
  <c r="AO24" i="9"/>
  <c r="AQ24" i="9"/>
  <c r="AS24" i="9"/>
  <c r="M19" i="9"/>
  <c r="O19" i="9"/>
  <c r="Q19" i="9"/>
  <c r="S19" i="9"/>
  <c r="U19" i="9"/>
  <c r="L16" i="4" s="1"/>
  <c r="D16" i="5" s="1"/>
  <c r="W19" i="9"/>
  <c r="Y19" i="9"/>
  <c r="M20" i="9"/>
  <c r="O20" i="9"/>
  <c r="Q20" i="9"/>
  <c r="S20" i="9"/>
  <c r="U20" i="9"/>
  <c r="W20" i="9"/>
  <c r="Y20" i="9"/>
  <c r="M21" i="9"/>
  <c r="O21" i="9"/>
  <c r="Q21" i="9"/>
  <c r="S21" i="9"/>
  <c r="U21" i="9"/>
  <c r="AH24" i="9"/>
  <c r="AL24" i="9"/>
  <c r="AP24" i="9"/>
  <c r="AT24" i="9"/>
  <c r="N19" i="9"/>
  <c r="R19" i="9"/>
  <c r="V19" i="9"/>
  <c r="L20" i="9"/>
  <c r="P20" i="9"/>
  <c r="T20" i="9"/>
  <c r="X20" i="9"/>
  <c r="N21" i="9"/>
  <c r="R21" i="9"/>
  <c r="V21" i="9"/>
  <c r="X21" i="9"/>
  <c r="L22" i="9"/>
  <c r="N22" i="9"/>
  <c r="P22" i="9"/>
  <c r="R22" i="9"/>
  <c r="T22" i="9"/>
  <c r="V22" i="9"/>
  <c r="X22" i="9"/>
  <c r="L23" i="9"/>
  <c r="N23" i="9"/>
  <c r="P23" i="9"/>
  <c r="R23" i="9"/>
  <c r="T23" i="9"/>
  <c r="V23" i="9"/>
  <c r="X23" i="9"/>
  <c r="L24" i="9"/>
  <c r="N24" i="9"/>
  <c r="P24" i="9"/>
  <c r="R24" i="9"/>
  <c r="T24" i="9"/>
  <c r="V24" i="9"/>
  <c r="X24" i="9"/>
  <c r="K20" i="9"/>
  <c r="K22" i="9"/>
  <c r="K24" i="9"/>
  <c r="AJ24" i="9"/>
  <c r="AN24" i="9"/>
  <c r="AR24" i="9"/>
  <c r="L19" i="9"/>
  <c r="P19" i="9"/>
  <c r="T19" i="9"/>
  <c r="X19" i="9"/>
  <c r="N20" i="9"/>
  <c r="R20" i="9"/>
  <c r="V20" i="9"/>
  <c r="L21" i="9"/>
  <c r="P21" i="9"/>
  <c r="T21" i="9"/>
  <c r="W21" i="9"/>
  <c r="Y21" i="9"/>
  <c r="M22" i="9"/>
  <c r="O22" i="9"/>
  <c r="Q22" i="9"/>
  <c r="S22" i="9"/>
  <c r="U22" i="9"/>
  <c r="W22" i="9"/>
  <c r="Y22" i="9"/>
  <c r="M23" i="9"/>
  <c r="O23" i="9"/>
  <c r="Q23" i="9"/>
  <c r="S23" i="9"/>
  <c r="U23" i="9"/>
  <c r="W23" i="9"/>
  <c r="M24" i="9"/>
  <c r="Q24" i="9"/>
  <c r="U24" i="9"/>
  <c r="Y24" i="9"/>
  <c r="K23" i="9"/>
  <c r="Y23" i="9"/>
  <c r="O24" i="9"/>
  <c r="S24" i="9"/>
  <c r="W24" i="9"/>
  <c r="K21" i="9"/>
  <c r="K19" i="9"/>
  <c r="L20" i="4"/>
  <c r="L11" i="4"/>
  <c r="L22" i="4"/>
  <c r="F19" i="6"/>
  <c r="U24" i="4" l="1"/>
  <c r="D52" i="5" s="1"/>
  <c r="D24" i="5"/>
  <c r="U11" i="4"/>
  <c r="D39" i="5" s="1"/>
  <c r="D11" i="5"/>
  <c r="L19" i="4"/>
  <c r="L23" i="4"/>
  <c r="U23" i="4" s="1"/>
  <c r="L12" i="4"/>
  <c r="L13" i="4"/>
  <c r="L26" i="4"/>
  <c r="L27" i="4"/>
  <c r="L28" i="4"/>
  <c r="U21" i="4"/>
  <c r="L17" i="4"/>
  <c r="L14" i="4"/>
  <c r="R22" i="7"/>
  <c r="U19" i="4"/>
  <c r="U22" i="4"/>
  <c r="E22" i="5"/>
  <c r="F22" i="5" s="1"/>
  <c r="G22" i="5" s="1"/>
  <c r="H22" i="5" s="1"/>
  <c r="J22" i="5" s="1"/>
  <c r="K22" i="5" s="1"/>
  <c r="L22" i="5" s="1"/>
  <c r="M22" i="5" s="1"/>
  <c r="N22" i="5" s="1"/>
  <c r="P22" i="5" s="1"/>
  <c r="U20" i="4"/>
  <c r="U16" i="4"/>
  <c r="D44" i="5" s="1"/>
  <c r="U13" i="4"/>
  <c r="D41" i="5" s="1"/>
  <c r="U14" i="4" l="1"/>
  <c r="D14" i="5"/>
  <c r="E14" i="5" s="1"/>
  <c r="F14" i="5" s="1"/>
  <c r="G14" i="5" s="1"/>
  <c r="H14" i="5" s="1"/>
  <c r="J14" i="5" s="1"/>
  <c r="K14" i="5" s="1"/>
  <c r="L14" i="5" s="1"/>
  <c r="M14" i="5" s="1"/>
  <c r="N14" i="5" s="1"/>
  <c r="P14" i="5" s="1"/>
  <c r="Q14" i="5" s="1"/>
  <c r="R14" i="5" s="1"/>
  <c r="S14" i="5" s="1"/>
  <c r="T14" i="5" s="1"/>
  <c r="D13" i="5"/>
  <c r="E13" i="5" s="1"/>
  <c r="F13" i="5" s="1"/>
  <c r="G13" i="5" s="1"/>
  <c r="H13" i="5" s="1"/>
  <c r="J13" i="5" s="1"/>
  <c r="K13" i="5" s="1"/>
  <c r="L13" i="5" s="1"/>
  <c r="M13" i="5" s="1"/>
  <c r="N13" i="5" s="1"/>
  <c r="P13" i="5" s="1"/>
  <c r="Q13" i="5" s="1"/>
  <c r="R13" i="5" s="1"/>
  <c r="S13" i="5" s="1"/>
  <c r="T13" i="5" s="1"/>
  <c r="U17" i="4"/>
  <c r="D17" i="5"/>
  <c r="E17" i="5" s="1"/>
  <c r="F17" i="5" s="1"/>
  <c r="G17" i="5" s="1"/>
  <c r="H17" i="5" s="1"/>
  <c r="J17" i="5" s="1"/>
  <c r="K17" i="5" s="1"/>
  <c r="L17" i="5" s="1"/>
  <c r="M17" i="5" s="1"/>
  <c r="N17" i="5" s="1"/>
  <c r="P17" i="5" s="1"/>
  <c r="Q17" i="5" s="1"/>
  <c r="R17" i="5" s="1"/>
  <c r="S17" i="5" s="1"/>
  <c r="T17" i="5" s="1"/>
  <c r="V17" i="5" s="1"/>
  <c r="M17" i="4" s="1"/>
  <c r="U12" i="4"/>
  <c r="D40" i="5" s="1"/>
  <c r="E40" i="5" s="1"/>
  <c r="F40" i="5" s="1"/>
  <c r="G40" i="5" s="1"/>
  <c r="H40" i="5" s="1"/>
  <c r="J40" i="5" s="1"/>
  <c r="K40" i="5" s="1"/>
  <c r="L40" i="5" s="1"/>
  <c r="M40" i="5" s="1"/>
  <c r="N40" i="5" s="1"/>
  <c r="P40" i="5" s="1"/>
  <c r="Q40" i="5" s="1"/>
  <c r="R40" i="5" s="1"/>
  <c r="S40" i="5" s="1"/>
  <c r="T40" i="5" s="1"/>
  <c r="D12" i="5"/>
  <c r="E12" i="5" s="1"/>
  <c r="F12" i="5" s="1"/>
  <c r="G12" i="5" s="1"/>
  <c r="H12" i="5" s="1"/>
  <c r="J12" i="5" s="1"/>
  <c r="K12" i="5" s="1"/>
  <c r="L12" i="5" s="1"/>
  <c r="M12" i="5" s="1"/>
  <c r="N12" i="5" s="1"/>
  <c r="P12" i="5" s="1"/>
  <c r="Q12" i="5" s="1"/>
  <c r="R12" i="5" s="1"/>
  <c r="S12" i="5" s="1"/>
  <c r="T12" i="5" s="1"/>
  <c r="D53" i="5"/>
  <c r="E23" i="5"/>
  <c r="E24" i="5"/>
  <c r="F24" i="5" s="1"/>
  <c r="G24" i="5" s="1"/>
  <c r="H24" i="5" s="1"/>
  <c r="J24" i="5" s="1"/>
  <c r="K24" i="5" s="1"/>
  <c r="L24" i="5" s="1"/>
  <c r="M24" i="5" s="1"/>
  <c r="N24" i="5" s="1"/>
  <c r="P24" i="5" s="1"/>
  <c r="Q24" i="5" s="1"/>
  <c r="R24" i="5" s="1"/>
  <c r="S24" i="5" s="1"/>
  <c r="T24" i="5" s="1"/>
  <c r="E52" i="5"/>
  <c r="F52" i="5" s="1"/>
  <c r="G52" i="5" s="1"/>
  <c r="H52" i="5" s="1"/>
  <c r="J52" i="5" s="1"/>
  <c r="K52" i="5" s="1"/>
  <c r="L52" i="5" s="1"/>
  <c r="M52" i="5" s="1"/>
  <c r="N52" i="5" s="1"/>
  <c r="P52" i="5" s="1"/>
  <c r="Q52" i="5" s="1"/>
  <c r="R52" i="5" s="1"/>
  <c r="S52" i="5" s="1"/>
  <c r="T52" i="5" s="1"/>
  <c r="E21" i="5"/>
  <c r="F21" i="5" s="1"/>
  <c r="G21" i="5" s="1"/>
  <c r="H21" i="5" s="1"/>
  <c r="J21" i="5" s="1"/>
  <c r="U28" i="4"/>
  <c r="E56" i="5" s="1"/>
  <c r="F56" i="5" s="1"/>
  <c r="G56" i="5" s="1"/>
  <c r="H56" i="5" s="1"/>
  <c r="U26" i="4"/>
  <c r="E49" i="5"/>
  <c r="E51" i="5"/>
  <c r="U27" i="4"/>
  <c r="T22" i="7"/>
  <c r="S22" i="7"/>
  <c r="E48" i="5"/>
  <c r="E20" i="5"/>
  <c r="Q22" i="5"/>
  <c r="R22" i="5" s="1"/>
  <c r="S22" i="5" s="1"/>
  <c r="T22" i="5" s="1"/>
  <c r="E19" i="5"/>
  <c r="F19" i="5" s="1"/>
  <c r="G19" i="5" s="1"/>
  <c r="H19" i="5" s="1"/>
  <c r="J19" i="5" s="1"/>
  <c r="E47" i="5"/>
  <c r="F47" i="5" s="1"/>
  <c r="G47" i="5" s="1"/>
  <c r="H47" i="5" s="1"/>
  <c r="J47" i="5" s="1"/>
  <c r="E44" i="5"/>
  <c r="E50" i="5"/>
  <c r="E16" i="5"/>
  <c r="E39" i="5"/>
  <c r="F39" i="5" s="1"/>
  <c r="G39" i="5" s="1"/>
  <c r="H39" i="5" s="1"/>
  <c r="J39" i="5" s="1"/>
  <c r="K39" i="5" s="1"/>
  <c r="L39" i="5" s="1"/>
  <c r="M39" i="5" s="1"/>
  <c r="N39" i="5" s="1"/>
  <c r="P39" i="5" s="1"/>
  <c r="Q39" i="5" s="1"/>
  <c r="R39" i="5" s="1"/>
  <c r="S39" i="5" s="1"/>
  <c r="T39" i="5" s="1"/>
  <c r="E41" i="5"/>
  <c r="E11" i="5"/>
  <c r="D45" i="5" l="1"/>
  <c r="D46" i="5" s="1"/>
  <c r="D42" i="5"/>
  <c r="D43" i="5" s="1"/>
  <c r="V12" i="5"/>
  <c r="M12" i="4" s="1"/>
  <c r="D25" i="5"/>
  <c r="V52" i="5"/>
  <c r="V24" i="5"/>
  <c r="M24" i="4" s="1"/>
  <c r="D18" i="5"/>
  <c r="F51" i="5"/>
  <c r="E53" i="5"/>
  <c r="D15" i="5"/>
  <c r="F23" i="5"/>
  <c r="E25" i="5"/>
  <c r="E55" i="5"/>
  <c r="F55" i="5" s="1"/>
  <c r="G55" i="5" s="1"/>
  <c r="H55" i="5" s="1"/>
  <c r="J55" i="5" s="1"/>
  <c r="E26" i="5"/>
  <c r="F26" i="5" s="1"/>
  <c r="G26" i="5" s="1"/>
  <c r="H26" i="5" s="1"/>
  <c r="J26" i="5" s="1"/>
  <c r="E28" i="5"/>
  <c r="F28" i="5" s="1"/>
  <c r="G28" i="5" s="1"/>
  <c r="H28" i="5" s="1"/>
  <c r="J28" i="5" s="1"/>
  <c r="K28" i="5" s="1"/>
  <c r="L28" i="5" s="1"/>
  <c r="M28" i="5" s="1"/>
  <c r="N28" i="5" s="1"/>
  <c r="O28" i="5" s="1"/>
  <c r="I21" i="5"/>
  <c r="E27" i="5"/>
  <c r="F27" i="5" s="1"/>
  <c r="G27" i="5" s="1"/>
  <c r="H27" i="5" s="1"/>
  <c r="J27" i="5" s="1"/>
  <c r="F49" i="5"/>
  <c r="G49" i="5" s="1"/>
  <c r="H49" i="5" s="1"/>
  <c r="J49" i="5" s="1"/>
  <c r="E54" i="5"/>
  <c r="F54" i="5" s="1"/>
  <c r="G54" i="5" s="1"/>
  <c r="H54" i="5" s="1"/>
  <c r="J54" i="5" s="1"/>
  <c r="I56" i="5"/>
  <c r="J56" i="5"/>
  <c r="K56" i="5" s="1"/>
  <c r="L56" i="5" s="1"/>
  <c r="M56" i="5" s="1"/>
  <c r="N56" i="5" s="1"/>
  <c r="O56" i="5" s="1"/>
  <c r="K21" i="5"/>
  <c r="L21" i="5" s="1"/>
  <c r="M21" i="5" s="1"/>
  <c r="N21" i="5" s="1"/>
  <c r="P21" i="5" s="1"/>
  <c r="F48" i="5"/>
  <c r="F20" i="5"/>
  <c r="U22" i="5"/>
  <c r="V14" i="5"/>
  <c r="M14" i="4" s="1"/>
  <c r="I47" i="5"/>
  <c r="I19" i="5"/>
  <c r="K47" i="5"/>
  <c r="K19" i="5"/>
  <c r="L19" i="5" s="1"/>
  <c r="M19" i="5" s="1"/>
  <c r="N19" i="5" s="1"/>
  <c r="P19" i="5" s="1"/>
  <c r="F44" i="5"/>
  <c r="F50" i="5"/>
  <c r="F16" i="5"/>
  <c r="E18" i="5"/>
  <c r="V13" i="5"/>
  <c r="M13" i="4" s="1"/>
  <c r="V39" i="5"/>
  <c r="V40" i="5"/>
  <c r="F41" i="5"/>
  <c r="F11" i="5"/>
  <c r="E15" i="5"/>
  <c r="D58" i="5" l="1"/>
  <c r="E42" i="5"/>
  <c r="F42" i="5" s="1"/>
  <c r="G42" i="5" s="1"/>
  <c r="H42" i="5" s="1"/>
  <c r="J42" i="5" s="1"/>
  <c r="K42" i="5" s="1"/>
  <c r="L42" i="5" s="1"/>
  <c r="M42" i="5" s="1"/>
  <c r="N42" i="5" s="1"/>
  <c r="P42" i="5" s="1"/>
  <c r="Q42" i="5" s="1"/>
  <c r="R42" i="5" s="1"/>
  <c r="E45" i="5"/>
  <c r="F45" i="5" s="1"/>
  <c r="G45" i="5" s="1"/>
  <c r="H45" i="5" s="1"/>
  <c r="J45" i="5" s="1"/>
  <c r="K45" i="5" s="1"/>
  <c r="L45" i="5" s="1"/>
  <c r="M45" i="5" s="1"/>
  <c r="N45" i="5" s="1"/>
  <c r="P45" i="5" s="1"/>
  <c r="Q45" i="5" s="1"/>
  <c r="R45" i="5" s="1"/>
  <c r="S45" i="5" s="1"/>
  <c r="T45" i="5" s="1"/>
  <c r="V45" i="5" s="1"/>
  <c r="X17" i="4" s="1"/>
  <c r="E43" i="5"/>
  <c r="E46" i="5"/>
  <c r="X24" i="4"/>
  <c r="Y24" i="4"/>
  <c r="P28" i="5"/>
  <c r="D30" i="5"/>
  <c r="G51" i="5"/>
  <c r="F53" i="5"/>
  <c r="E30" i="5"/>
  <c r="G23" i="5"/>
  <c r="F25" i="5"/>
  <c r="I54" i="5"/>
  <c r="P56" i="5"/>
  <c r="Q56" i="5" s="1"/>
  <c r="Q21" i="5"/>
  <c r="R21" i="5" s="1"/>
  <c r="S21" i="5" s="1"/>
  <c r="T21" i="5" s="1"/>
  <c r="V21" i="5" s="1"/>
  <c r="M21" i="4" s="1"/>
  <c r="K27" i="5"/>
  <c r="K26" i="5"/>
  <c r="L26" i="5" s="1"/>
  <c r="M26" i="5" s="1"/>
  <c r="N26" i="5" s="1"/>
  <c r="P26" i="5" s="1"/>
  <c r="K55" i="5"/>
  <c r="O21" i="5"/>
  <c r="K54" i="5"/>
  <c r="K49" i="5"/>
  <c r="I27" i="5"/>
  <c r="I28" i="5"/>
  <c r="I26" i="5"/>
  <c r="I55" i="5"/>
  <c r="I49" i="5"/>
  <c r="Q28" i="5"/>
  <c r="G48" i="5"/>
  <c r="G20" i="5"/>
  <c r="X12" i="4"/>
  <c r="Y12" i="4"/>
  <c r="O19" i="5"/>
  <c r="Q19" i="5"/>
  <c r="R19" i="5" s="1"/>
  <c r="S19" i="5" s="1"/>
  <c r="T19" i="5" s="1"/>
  <c r="V19" i="5" s="1"/>
  <c r="M19" i="4" s="1"/>
  <c r="L47" i="5"/>
  <c r="G44" i="5"/>
  <c r="G50" i="5"/>
  <c r="G16" i="5"/>
  <c r="F18" i="5"/>
  <c r="G41" i="5"/>
  <c r="F43" i="5"/>
  <c r="G11" i="5"/>
  <c r="F15" i="5"/>
  <c r="F46" i="5" l="1"/>
  <c r="F58" i="5" s="1"/>
  <c r="E58" i="5"/>
  <c r="Y17" i="4"/>
  <c r="H51" i="5"/>
  <c r="G53" i="5"/>
  <c r="F30" i="5"/>
  <c r="H23" i="5"/>
  <c r="G25" i="5"/>
  <c r="L49" i="5"/>
  <c r="L54" i="5"/>
  <c r="O26" i="5"/>
  <c r="U21" i="5"/>
  <c r="L55" i="5"/>
  <c r="M55" i="5" s="1"/>
  <c r="N55" i="5" s="1"/>
  <c r="P55" i="5" s="1"/>
  <c r="Q26" i="5"/>
  <c r="R26" i="5" s="1"/>
  <c r="S26" i="5" s="1"/>
  <c r="T26" i="5" s="1"/>
  <c r="V26" i="5" s="1"/>
  <c r="L27" i="5"/>
  <c r="M27" i="5" s="1"/>
  <c r="N27" i="5" s="1"/>
  <c r="P27" i="5" s="1"/>
  <c r="R28" i="5"/>
  <c r="R56" i="5"/>
  <c r="H48" i="5"/>
  <c r="H20" i="5"/>
  <c r="U19" i="5"/>
  <c r="M47" i="5"/>
  <c r="H44" i="5"/>
  <c r="G46" i="5"/>
  <c r="H50" i="5"/>
  <c r="H16" i="5"/>
  <c r="G18" i="5"/>
  <c r="H41" i="5"/>
  <c r="G43" i="5"/>
  <c r="S42" i="5"/>
  <c r="H11" i="5"/>
  <c r="G15" i="5"/>
  <c r="G58" i="5" l="1"/>
  <c r="J51" i="5"/>
  <c r="H53" i="5"/>
  <c r="G30" i="5"/>
  <c r="J23" i="5"/>
  <c r="H25" i="5"/>
  <c r="M26" i="4"/>
  <c r="U26" i="5"/>
  <c r="O27" i="5"/>
  <c r="Q27" i="5"/>
  <c r="Q55" i="5"/>
  <c r="M54" i="5"/>
  <c r="M49" i="5"/>
  <c r="O55" i="5"/>
  <c r="I20" i="5"/>
  <c r="I48" i="5"/>
  <c r="S56" i="5"/>
  <c r="S28" i="5"/>
  <c r="J48" i="5"/>
  <c r="J20" i="5"/>
  <c r="N47" i="5"/>
  <c r="P47" i="5" s="1"/>
  <c r="J44" i="5"/>
  <c r="H46" i="5"/>
  <c r="I46" i="5" s="1"/>
  <c r="J50" i="5"/>
  <c r="I50" i="5"/>
  <c r="J16" i="5"/>
  <c r="H18" i="5"/>
  <c r="J41" i="5"/>
  <c r="H43" i="5"/>
  <c r="T42" i="5"/>
  <c r="V42" i="5" s="1"/>
  <c r="J11" i="5"/>
  <c r="H15" i="5"/>
  <c r="I15" i="5" s="1"/>
  <c r="H58" i="5" l="1"/>
  <c r="I53" i="5"/>
  <c r="J53" i="5"/>
  <c r="K51" i="5"/>
  <c r="H30" i="5"/>
  <c r="I25" i="5"/>
  <c r="K23" i="5"/>
  <c r="J25" i="5"/>
  <c r="N49" i="5"/>
  <c r="N54" i="5"/>
  <c r="R55" i="5"/>
  <c r="R27" i="5"/>
  <c r="T28" i="5"/>
  <c r="T56" i="5"/>
  <c r="K48" i="5"/>
  <c r="K20" i="5"/>
  <c r="Y14" i="4"/>
  <c r="X14" i="4"/>
  <c r="O47" i="5"/>
  <c r="Q47" i="5"/>
  <c r="K44" i="5"/>
  <c r="J46" i="5"/>
  <c r="K50" i="5"/>
  <c r="K16" i="5"/>
  <c r="J18" i="5"/>
  <c r="I18" i="5"/>
  <c r="K41" i="5"/>
  <c r="J43" i="5"/>
  <c r="K11" i="5"/>
  <c r="J15" i="5"/>
  <c r="J30" i="5" l="1"/>
  <c r="K53" i="5"/>
  <c r="L51" i="5"/>
  <c r="J58" i="5"/>
  <c r="L23" i="5"/>
  <c r="K25" i="5"/>
  <c r="S27" i="5"/>
  <c r="S55" i="5"/>
  <c r="P54" i="5"/>
  <c r="Q54" i="5" s="1"/>
  <c r="R54" i="5" s="1"/>
  <c r="S54" i="5" s="1"/>
  <c r="T54" i="5" s="1"/>
  <c r="U54" i="5" s="1"/>
  <c r="O54" i="5"/>
  <c r="P49" i="5"/>
  <c r="O49" i="5"/>
  <c r="V28" i="5"/>
  <c r="U28" i="5"/>
  <c r="V56" i="5"/>
  <c r="U56" i="5"/>
  <c r="L48" i="5"/>
  <c r="L20" i="5"/>
  <c r="R47" i="5"/>
  <c r="L44" i="5"/>
  <c r="K46" i="5"/>
  <c r="L50" i="5"/>
  <c r="L16" i="5"/>
  <c r="K18" i="5"/>
  <c r="L41" i="5"/>
  <c r="K43" i="5"/>
  <c r="L11" i="5"/>
  <c r="K15" i="5"/>
  <c r="K58" i="5" l="1"/>
  <c r="L53" i="5"/>
  <c r="M51" i="5"/>
  <c r="K30" i="5"/>
  <c r="M23" i="5"/>
  <c r="L25" i="5"/>
  <c r="Q49" i="5"/>
  <c r="R49" i="5" s="1"/>
  <c r="S49" i="5" s="1"/>
  <c r="T49" i="5" s="1"/>
  <c r="V49" i="5" s="1"/>
  <c r="T55" i="5"/>
  <c r="U55" i="5" s="1"/>
  <c r="T27" i="5"/>
  <c r="U27" i="5" s="1"/>
  <c r="V54" i="5"/>
  <c r="X26" i="4" s="1"/>
  <c r="M28" i="4"/>
  <c r="M48" i="5"/>
  <c r="M20" i="5"/>
  <c r="S47" i="5"/>
  <c r="T47" i="5" s="1"/>
  <c r="M44" i="5"/>
  <c r="L46" i="5"/>
  <c r="M50" i="5"/>
  <c r="M16" i="5"/>
  <c r="L18" i="5"/>
  <c r="M41" i="5"/>
  <c r="L43" i="5"/>
  <c r="M11" i="5"/>
  <c r="L15" i="5"/>
  <c r="M53" i="5" l="1"/>
  <c r="N51" i="5"/>
  <c r="L58" i="5"/>
  <c r="L30" i="5"/>
  <c r="N23" i="5"/>
  <c r="M25" i="5"/>
  <c r="V27" i="5"/>
  <c r="M27" i="4" s="1"/>
  <c r="V55" i="5"/>
  <c r="Y26" i="4"/>
  <c r="U49" i="5"/>
  <c r="X21" i="4"/>
  <c r="Y21" i="4"/>
  <c r="Y28" i="4"/>
  <c r="X28" i="4"/>
  <c r="N48" i="5"/>
  <c r="N20" i="5"/>
  <c r="U47" i="5"/>
  <c r="V47" i="5"/>
  <c r="N44" i="5"/>
  <c r="M46" i="5"/>
  <c r="N50" i="5"/>
  <c r="O50" i="5" s="1"/>
  <c r="N16" i="5"/>
  <c r="M18" i="5"/>
  <c r="N41" i="5"/>
  <c r="M43" i="5"/>
  <c r="N11" i="5"/>
  <c r="M15" i="5"/>
  <c r="M58" i="5" l="1"/>
  <c r="N53" i="5"/>
  <c r="P51" i="5"/>
  <c r="M30" i="5"/>
  <c r="P23" i="5"/>
  <c r="N25" i="5"/>
  <c r="O25" i="5" s="1"/>
  <c r="X27" i="4"/>
  <c r="Y27" i="4"/>
  <c r="O48" i="5"/>
  <c r="O20" i="5"/>
  <c r="P48" i="5"/>
  <c r="P20" i="5"/>
  <c r="Y19" i="4"/>
  <c r="X19" i="4"/>
  <c r="P44" i="5"/>
  <c r="N46" i="5"/>
  <c r="O46" i="5" s="1"/>
  <c r="P50" i="5"/>
  <c r="P16" i="5"/>
  <c r="N18" i="5"/>
  <c r="P41" i="5"/>
  <c r="N43" i="5"/>
  <c r="P11" i="5"/>
  <c r="N15" i="5"/>
  <c r="O15" i="5" s="1"/>
  <c r="G26" i="7"/>
  <c r="P53" i="5" l="1"/>
  <c r="Q51" i="5"/>
  <c r="N58" i="5"/>
  <c r="O53" i="5"/>
  <c r="N30" i="5"/>
  <c r="P25" i="5"/>
  <c r="Q23" i="5"/>
  <c r="Q48" i="5"/>
  <c r="Q20" i="5"/>
  <c r="Q44" i="5"/>
  <c r="P46" i="5"/>
  <c r="Q50" i="5"/>
  <c r="Q16" i="5"/>
  <c r="P18" i="5"/>
  <c r="O18" i="5"/>
  <c r="Q41" i="5"/>
  <c r="P43" i="5"/>
  <c r="Q11" i="5"/>
  <c r="P15" i="5"/>
  <c r="U13" i="7"/>
  <c r="U15" i="7"/>
  <c r="U17" i="7"/>
  <c r="U18" i="7"/>
  <c r="U12" i="7"/>
  <c r="R51" i="5" l="1"/>
  <c r="Q53" i="5"/>
  <c r="P58" i="5"/>
  <c r="P30" i="5"/>
  <c r="R23" i="5"/>
  <c r="Q25" i="5"/>
  <c r="U22" i="7"/>
  <c r="R48" i="5"/>
  <c r="R20" i="5"/>
  <c r="R44" i="5"/>
  <c r="Q46" i="5"/>
  <c r="R50" i="5"/>
  <c r="R16" i="5"/>
  <c r="Q18" i="5"/>
  <c r="R41" i="5"/>
  <c r="Q43" i="5"/>
  <c r="R11" i="5"/>
  <c r="Q15" i="5"/>
  <c r="H26" i="7"/>
  <c r="N26" i="7"/>
  <c r="J26" i="7"/>
  <c r="M26" i="7"/>
  <c r="T26" i="7"/>
  <c r="P26" i="7"/>
  <c r="L26" i="7"/>
  <c r="S26" i="7"/>
  <c r="O26" i="7"/>
  <c r="K26" i="7"/>
  <c r="R26" i="7"/>
  <c r="Q26" i="7"/>
  <c r="I26" i="7"/>
  <c r="F26" i="7"/>
  <c r="F9" i="6"/>
  <c r="F11" i="6"/>
  <c r="F13" i="6"/>
  <c r="F14" i="6"/>
  <c r="Q58" i="5" l="1"/>
  <c r="S51" i="5"/>
  <c r="R53" i="5"/>
  <c r="Q30" i="5"/>
  <c r="S23" i="5"/>
  <c r="R25" i="5"/>
  <c r="U26" i="7"/>
  <c r="S48" i="5"/>
  <c r="S20" i="5"/>
  <c r="S44" i="5"/>
  <c r="R46" i="5"/>
  <c r="S50" i="5"/>
  <c r="S16" i="5"/>
  <c r="R18" i="5"/>
  <c r="S41" i="5"/>
  <c r="R43" i="5"/>
  <c r="S11" i="5"/>
  <c r="R15" i="5"/>
  <c r="R58" i="5" l="1"/>
  <c r="T51" i="5"/>
  <c r="T53" i="5" s="1"/>
  <c r="S53" i="5"/>
  <c r="V51" i="5"/>
  <c r="R30" i="5"/>
  <c r="T23" i="5"/>
  <c r="T25" i="5" s="1"/>
  <c r="S25" i="5"/>
  <c r="T48" i="5"/>
  <c r="T20" i="5"/>
  <c r="T44" i="5"/>
  <c r="T46" i="5" s="1"/>
  <c r="S46" i="5"/>
  <c r="T50" i="5"/>
  <c r="V50" i="5" s="1"/>
  <c r="T16" i="5"/>
  <c r="T18" i="5" s="1"/>
  <c r="S18" i="5"/>
  <c r="T41" i="5"/>
  <c r="T43" i="5" s="1"/>
  <c r="S43" i="5"/>
  <c r="T11" i="5"/>
  <c r="S15" i="5"/>
  <c r="S30" i="4"/>
  <c r="H22" i="4"/>
  <c r="H20" i="4"/>
  <c r="H16" i="4"/>
  <c r="T58" i="5" l="1"/>
  <c r="U25" i="5"/>
  <c r="S58" i="5"/>
  <c r="U53" i="5"/>
  <c r="V53" i="5"/>
  <c r="S30" i="5"/>
  <c r="V25" i="5"/>
  <c r="U48" i="5"/>
  <c r="U20" i="5"/>
  <c r="V48" i="5"/>
  <c r="V46" i="5"/>
  <c r="V44" i="5"/>
  <c r="U46" i="5"/>
  <c r="U50" i="5"/>
  <c r="V18" i="5"/>
  <c r="U18" i="5"/>
  <c r="V41" i="5"/>
  <c r="T15" i="5"/>
  <c r="V15" i="5" s="1"/>
  <c r="M15" i="4" s="1"/>
  <c r="V11" i="5"/>
  <c r="M11" i="4" s="1"/>
  <c r="H30" i="4"/>
  <c r="T30" i="5" l="1"/>
  <c r="U15" i="5"/>
  <c r="U30" i="5" s="1"/>
  <c r="Y11" i="4"/>
  <c r="X11" i="4"/>
  <c r="Y13" i="4"/>
  <c r="X13" i="4"/>
  <c r="I22" i="5"/>
  <c r="V16" i="5" l="1"/>
  <c r="M16" i="4" l="1"/>
  <c r="O22" i="5"/>
  <c r="Y16" i="4" l="1"/>
  <c r="X16" i="4"/>
  <c r="M18" i="4"/>
  <c r="V22" i="5"/>
  <c r="M22" i="4" l="1"/>
  <c r="X22" i="4" s="1"/>
  <c r="Y18" i="4"/>
  <c r="X18" i="4"/>
  <c r="Y22" i="4" l="1"/>
  <c r="V20" i="5"/>
  <c r="V30" i="5" s="1"/>
  <c r="M20" i="4" l="1"/>
  <c r="X20" i="4" l="1"/>
  <c r="Y20" i="4"/>
  <c r="I30" i="5"/>
  <c r="O30" i="5" l="1"/>
  <c r="V23" i="5" l="1"/>
  <c r="M23" i="4" l="1"/>
  <c r="X23" i="4" s="1"/>
  <c r="X25" i="4" s="1"/>
  <c r="F8" i="6"/>
  <c r="M25" i="4" l="1"/>
  <c r="Y23" i="4"/>
  <c r="I43" i="5"/>
  <c r="I58" i="5" s="1"/>
  <c r="M30" i="4" l="1"/>
  <c r="Y25" i="4"/>
  <c r="O43" i="5"/>
  <c r="O58" i="5" s="1"/>
  <c r="U43" i="5" l="1"/>
  <c r="U58" i="5" s="1"/>
  <c r="V43" i="5" l="1"/>
  <c r="V58" i="5" s="1"/>
  <c r="Y15" i="4" l="1"/>
  <c r="N30" i="4" s="1"/>
  <c r="X15" i="4"/>
  <c r="O30" i="4" l="1"/>
  <c r="Y30" i="4"/>
  <c r="X30" i="4"/>
  <c r="R36" i="4" l="1"/>
  <c r="G27" i="4" s="1"/>
  <c r="R33" i="4" l="1"/>
  <c r="G12" i="4"/>
  <c r="G19" i="4"/>
  <c r="G26" i="4"/>
  <c r="G13" i="4"/>
  <c r="G23" i="4"/>
  <c r="G20" i="4"/>
  <c r="G24" i="4"/>
  <c r="R35" i="4"/>
  <c r="G11" i="4"/>
  <c r="G16" i="4"/>
  <c r="G21" i="4"/>
  <c r="G14" i="4"/>
  <c r="G17" i="4"/>
  <c r="G22" i="4"/>
  <c r="G28" i="4"/>
  <c r="G30" i="4" l="1"/>
  <c r="D22" i="7"/>
  <c r="F24" i="7" s="1"/>
  <c r="D26" i="7" l="1"/>
  <c r="R30" i="4" s="1"/>
  <c r="R34" i="4" s="1"/>
  <c r="E22" i="9"/>
  <c r="E23" i="9"/>
  <c r="E20" i="9"/>
  <c r="E25" i="9"/>
  <c r="E24" i="9"/>
  <c r="E26" i="9"/>
  <c r="E19" i="9"/>
  <c r="E21" i="9"/>
</calcChain>
</file>

<file path=xl/sharedStrings.xml><?xml version="1.0" encoding="utf-8"?>
<sst xmlns="http://schemas.openxmlformats.org/spreadsheetml/2006/main" count="296" uniqueCount="172">
  <si>
    <t>Objectomschrijving</t>
  </si>
  <si>
    <t>Object-code</t>
  </si>
  <si>
    <t>Hellingshoek</t>
  </si>
  <si>
    <t>Gebruikte Performance Ratio:</t>
  </si>
  <si>
    <t>TOTAAL</t>
  </si>
  <si>
    <t>Toelichting</t>
  </si>
  <si>
    <t>1</t>
  </si>
  <si>
    <t>2</t>
  </si>
  <si>
    <t>3</t>
  </si>
  <si>
    <t>4</t>
  </si>
  <si>
    <t>5</t>
  </si>
  <si>
    <t>Het rendement (of: efficiency) van de modules uit de product-sheet van de moduleleverancier</t>
  </si>
  <si>
    <t>De waarde van deze cel wordt gebruikt voor de puntentelling</t>
  </si>
  <si>
    <t>Ziet u een rode cel of rode tekst? Dan voldoet uw aanbod niet aan de minimum-eisen. Uw aanbod zal niet worden meegenomen</t>
  </si>
  <si>
    <t>De blauwe cellen vult u verplicht in</t>
  </si>
  <si>
    <t>De oranje cellen vult u optioneel in</t>
  </si>
  <si>
    <t>N.B.</t>
  </si>
  <si>
    <t>Optioneel: aanvullende opbrengstgarantie</t>
  </si>
  <si>
    <t>Input ten behoeve van minimum opbrengstgarantie</t>
  </si>
  <si>
    <t>Kies hier de hellingshoek die het dichtst in de buurt komt van de opstelling die u aanbiedt</t>
  </si>
  <si>
    <t xml:space="preserve">De door aanbesteder opgegeven instraling per m2 per jaar voor de door u opgegeven hellingshoek. </t>
  </si>
  <si>
    <t>Voor deze berekening maken we gebruik van een standaard Performance Ratio van 75% (Opgebouwd uit o.a.: percentageverlies temperatuur paneel, verlies omvormer en verlies bekabeling)</t>
  </si>
  <si>
    <t>Totalen</t>
  </si>
  <si>
    <t>Object-informatie</t>
  </si>
  <si>
    <t>Betreft: Maximaal beschikbare ruimte per locatie</t>
  </si>
  <si>
    <t>Betreft: Input t.b.v. minimum opbrengstgarantie</t>
  </si>
  <si>
    <t>Prijs Investering</t>
  </si>
  <si>
    <t>[kWh]</t>
  </si>
  <si>
    <t>Productie - Jaar 1</t>
  </si>
  <si>
    <t>Productie - Jaar 2</t>
  </si>
  <si>
    <t>Productie - Jaar 3</t>
  </si>
  <si>
    <t>Productie - Jaar 4</t>
  </si>
  <si>
    <t>Productie - Jaar 5</t>
  </si>
  <si>
    <t>Productie - Jaar 6</t>
  </si>
  <si>
    <t>Productie - Jaar 7</t>
  </si>
  <si>
    <t>Productie - Jaar 8</t>
  </si>
  <si>
    <t>Productie - Jaar 9</t>
  </si>
  <si>
    <t>Productie - Jaar 10</t>
  </si>
  <si>
    <t>Productie - Jaar 11</t>
  </si>
  <si>
    <t>Productie - Jaar 12</t>
  </si>
  <si>
    <t>Productie - Jaar 13</t>
  </si>
  <si>
    <t>Productie - Jaar 14</t>
  </si>
  <si>
    <t>Productie - Jaar 15</t>
  </si>
  <si>
    <t xml:space="preserve">Gemiddeld </t>
  </si>
  <si>
    <t>Objectinformatie</t>
  </si>
  <si>
    <t xml:space="preserve">  Benut oppervlakte [ kWh / m2 ]</t>
  </si>
  <si>
    <t>Investering, excl. btw (€)</t>
  </si>
  <si>
    <t>Netto Contante Waarde</t>
  </si>
  <si>
    <t>Plafondbedrag</t>
  </si>
  <si>
    <t>voorwaarde: aanvullende opbrengsgarantie pas nadat mimumum garantie bereikt is!!!</t>
  </si>
  <si>
    <t>Te plaatsen vermogen [Wp]</t>
  </si>
  <si>
    <t>(1) 
Totale opp. modules 
[m2]</t>
  </si>
  <si>
    <t>(2) 
Rendement van modules 
[%]</t>
  </si>
  <si>
    <t xml:space="preserve">  Totale gegarandeerde gemiddelde opbrengst over 15 jaar [kWh/jaar]</t>
  </si>
  <si>
    <t>Aanneemsom voor de realisatie van de PV-installaties</t>
  </si>
  <si>
    <t>De totale elektriciteitsproductie inclusief extra opbrengst, gemiddeld over een periode van 15 jaar</t>
  </si>
  <si>
    <t>Maximale beschikbare bruto vloeroppervlakte dak(en) voor het plaatsen van een PV-installatie</t>
  </si>
  <si>
    <t>De aanbiedende partij dient aan te geven hoeveel BVO hij nodig heeft voor het plaatsen van de PV-installatie op de dak(en) per locatie</t>
  </si>
  <si>
    <t>Servicekosten over 15 jaar, excl. btw (€)</t>
  </si>
  <si>
    <t>Prijs Service</t>
  </si>
  <si>
    <t>Betreft: Inschrijfbedrag Investering en servicekosten per locatie over een periode van 15 jaar</t>
  </si>
  <si>
    <t>Sporthal de Burghthof</t>
  </si>
  <si>
    <t>Veluwehal</t>
  </si>
  <si>
    <t>Zuid</t>
  </si>
  <si>
    <t>Oost</t>
  </si>
  <si>
    <t>West</t>
  </si>
  <si>
    <t xml:space="preserve">Gemiddelde globale instraling op een horizontaal vlak over het tijdvak 1981 -2010 in kWh/m2/jaar </t>
  </si>
  <si>
    <t>De Bilt</t>
  </si>
  <si>
    <t>Locatie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</si>
  <si>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</si>
  <si>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</si>
  <si>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</si>
  <si>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</si>
  <si>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</si>
  <si>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</si>
  <si>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</si>
  <si>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</si>
  <si>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</si>
  <si>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</si>
  <si>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</si>
  <si>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</si>
  <si>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Jaar</t>
  </si>
  <si>
    <t>Volgens KNMI</t>
  </si>
  <si>
    <t>(4) Helling</t>
  </si>
  <si>
    <t xml:space="preserve">Gemiddeld 6 t/m 10 jaar </t>
  </si>
  <si>
    <t xml:space="preserve">Gemiddeld   1 t/m 5 jaar </t>
  </si>
  <si>
    <t xml:space="preserve">Gemiddeld 11 t/m 15 jaar </t>
  </si>
  <si>
    <t>Rekenblad ten behoeve van gemiddelde minimum opbrengstgarantie over 15 jaar door Ondernemer</t>
  </si>
  <si>
    <t>Wanneer dit vak/cel groen is voldoet uw opgave aan de eis van minimum gemiddelde opbrengstgarantie op jaarbasis over een periode van 15 jaar</t>
  </si>
  <si>
    <t xml:space="preserve">Wilt u een optionele, aanvullende opbrengstgarantie afgeven? Dit kan voor 1 of meerdere locaties. Verander hier eventueelde de vastgestelde instraling naar de instraling van uw keuze. </t>
  </si>
  <si>
    <t xml:space="preserve">Wilt u een optionele, aanvullende opbrengsgarantie afgeven? Dit kan voor 1 of meerdere locaties. Verander hier eventueelde de vastgestelde performance ratio naar de performancie ratio van uw keuze. </t>
  </si>
  <si>
    <t xml:space="preserve">Wanneer uw gegarandeerde productie hoger is dan het vereiste in 7, wordt deze opgeteld bij de totale gegarandeerde productie. U maakt hierdoor meer kans op het winnen van de aanbesteding. </t>
  </si>
  <si>
    <t xml:space="preserve">We gebruiken voor de puntenverdeling en rangschikking de totale (aanvullende) gegarandeerde productie. </t>
  </si>
  <si>
    <t>Maar let op: u geeft per 5 jaar (jaarlijkse) gemiddelde garantie per locatie voor een periode van 15 jaar.</t>
  </si>
  <si>
    <r>
      <t xml:space="preserve">Rekenblad ten behoeve van gemiddelde </t>
    </r>
    <r>
      <rPr>
        <b/>
        <sz val="14"/>
        <color rgb="FFFF0000"/>
        <rFont val="Arial"/>
        <family val="2"/>
      </rPr>
      <t>AANVULLENDE</t>
    </r>
    <r>
      <rPr>
        <b/>
        <sz val="14"/>
        <color theme="1"/>
        <rFont val="Arial"/>
        <family val="2"/>
      </rPr>
      <t xml:space="preserve"> opbrengstgarantie over 15 jaar door Ondernemer</t>
    </r>
  </si>
  <si>
    <t>Gemiddelde productie opbrengst over 15 jaar [kWh/jaar] door ondernemer</t>
  </si>
  <si>
    <t>(1) 
Totale opp. daken (m2- BVO)</t>
  </si>
  <si>
    <t>(3) 
Totalen</t>
  </si>
  <si>
    <t>Totaal benodigde bruto vloer oppervlakte per locatie door ondernemer</t>
  </si>
  <si>
    <t>Totaal netto contante waarde: Investering + Servicekosten</t>
  </si>
  <si>
    <t xml:space="preserve">De aanbieder dient rekening te houden dat de vervangingsinvesteringen van de omvormers niet binnen 15 jaar mogen plaatsvinden. </t>
  </si>
  <si>
    <t xml:space="preserve">Gemeente Barneveld eist een garantie van 15 jaar over de omvormers. </t>
  </si>
  <si>
    <t>Bedrijfsnaam:</t>
  </si>
  <si>
    <t>Productie gemiddeld over 15 jaar met een degradatie van 0,7% per jaar</t>
  </si>
  <si>
    <t xml:space="preserve">ter inzage om de gemiddelde productie per jaar te garanderen met een degradatie van 0,7% per jaar. </t>
  </si>
  <si>
    <r>
      <t xml:space="preserve">ter inzage om de gemiddelde </t>
    </r>
    <r>
      <rPr>
        <b/>
        <sz val="10"/>
        <color rgb="FFFF0000"/>
        <rFont val="Plantin"/>
      </rPr>
      <t>AANVULLENDE</t>
    </r>
    <r>
      <rPr>
        <b/>
        <sz val="10"/>
        <rFont val="Plantin"/>
      </rPr>
      <t xml:space="preserve"> productie per jaar te garanderen met een degradatie van 0,7% per jaar. </t>
    </r>
  </si>
  <si>
    <t>Gemeentehuis (Totaal)</t>
  </si>
  <si>
    <t>Gemeentehuis (orientatie gevel 1)</t>
  </si>
  <si>
    <t>Gemeentehuis (orientatie gevel 2)</t>
  </si>
  <si>
    <t>Gemeentehuis (orientatie gevel 3 )</t>
  </si>
  <si>
    <t>Gemiddelde degradatie (maximaal 0,7% per Jaar, over totale looptijd van 15 jaar)</t>
  </si>
  <si>
    <t>Maximale degradatie:</t>
  </si>
  <si>
    <t>Gemeentehuis (orientatie gevel 4 )</t>
  </si>
  <si>
    <t>(2) 
Benodigd opp. Modules (m2)</t>
  </si>
  <si>
    <t>De Voorde</t>
  </si>
  <si>
    <t>6</t>
  </si>
  <si>
    <t>Plafondbedrag/ NCW servicekosten</t>
  </si>
  <si>
    <t>Bedrijf X</t>
  </si>
  <si>
    <t>Ja</t>
  </si>
  <si>
    <t>Nee</t>
  </si>
  <si>
    <t>(5) Orientatie</t>
  </si>
  <si>
    <t>(6) Instraling 
[kWh/m2/jaar]</t>
  </si>
  <si>
    <t>(7) 
Gemiddelde productie opbrengstgarantie over 15 jaar door ondernemer 
[kWh/jaar]
(tabblad 2)</t>
  </si>
  <si>
    <t>(9) 
Investering, excl. btw 
[€]
(tabblad 4)</t>
  </si>
  <si>
    <t>(10)  
Service-kosten over 15 jaar, contante waarde, excl. btw 
(Tabblad 4)</t>
  </si>
  <si>
    <t>Totaal prijs servicekosten o.b.v. constante waarde over 15 jaar</t>
  </si>
  <si>
    <t>(11) 
Verwachte instraling  [kWh/m2/jaar]</t>
  </si>
  <si>
    <t>(12) 
Verwachte Performance Ratio  
[%]</t>
  </si>
  <si>
    <t>(13) 
Gemiddelde degradatie (maximaal 0,7% per Jaar, over totale looptijd van 15 jaar)</t>
  </si>
  <si>
    <t>Percentage (%) PV paneel in de database BCRG op basis van gem. productieopbrengst (14)</t>
  </si>
  <si>
    <t>(3) 
hebben  PV panelen een gecontroleerd kwaliteits verklaring volgens BCRG</t>
  </si>
  <si>
    <t>kies</t>
  </si>
  <si>
    <t>Aantal modules maal de breedte maal de lengte uit de product sheet van de moduleleverancier om totaal m2 modules te formuleren</t>
  </si>
  <si>
    <t>Kies hier of minimaal 90% van het desbetreffende dakvlak gelegde PV modules een gecontroleerd kwaliteitsverklaring (met toepassingsgebied Utiliteitsbouw) heeft, conform https://www.bcrg.nl</t>
  </si>
  <si>
    <t>Wilt u een optionele, aanvullende opbrengsgarantie afgeven? Dit kan voor 1 of meerdere locaties. Verander hier eventueelde vastgestelde gemiddelde degradatie (maximaal 0,7% per Jaar, over totale looptijd van 15 jaar) naar een gemiddelde degradatie van uw keuze</t>
  </si>
  <si>
    <t xml:space="preserve">  € / kWh gerelateerd aan de investering</t>
  </si>
  <si>
    <t xml:space="preserve">  € / kWh gerelateerd aan de service kosten</t>
  </si>
  <si>
    <t>HVC (Totaal)</t>
  </si>
  <si>
    <t>HVC, hellend dak</t>
  </si>
  <si>
    <t>HVC, mogelijke buitenopstelling</t>
  </si>
  <si>
    <t>(15)
 gemiddeld aanvullende opbrengstgarantie over 15 jaar
[kWh/jaar] 
(14-6)</t>
  </si>
  <si>
    <t>8B</t>
  </si>
  <si>
    <t>8A</t>
  </si>
  <si>
    <t>(8A) 
Minimum opbrengstgarantie gehaald, gemiddeld over 15 jaar met een degradatie van 0,7% per jaar
[kWh/jaar]</t>
  </si>
  <si>
    <t>(8B) 
Maximum kWh vermogen op aansluiting
[kWh/jaar]</t>
  </si>
  <si>
    <t>Wanneer dit vak/cel groen is voldoet uw opgave aan de eis van niet overschrijden van maximun kWh eis</t>
  </si>
  <si>
    <t>(14) 
Totaal incl aanvullende opbrengstgarantie over 15 jaar door Ondernemer 
[kWh/jaar]
(tabblad 2)</t>
  </si>
  <si>
    <t>7</t>
  </si>
  <si>
    <r>
      <rPr>
        <sz val="10"/>
        <color rgb="FFFF0000"/>
        <rFont val="Plantin"/>
      </rPr>
      <t xml:space="preserve">Nieuw: </t>
    </r>
    <r>
      <rPr>
        <sz val="10"/>
        <rFont val="Plantin"/>
      </rPr>
      <t>De Brug</t>
    </r>
  </si>
  <si>
    <r>
      <rPr>
        <sz val="10"/>
        <color rgb="FFFF0000"/>
        <rFont val="Plantin"/>
      </rPr>
      <t xml:space="preserve">Nieuw: </t>
    </r>
    <r>
      <rPr>
        <sz val="10"/>
        <rFont val="Plantin"/>
      </rPr>
      <t>Dorpshuis Voorthuizen</t>
    </r>
  </si>
  <si>
    <r>
      <rPr>
        <sz val="10"/>
        <color rgb="FFFF0000"/>
        <rFont val="Plantin"/>
      </rPr>
      <t xml:space="preserve">Nieuw: </t>
    </r>
    <r>
      <rPr>
        <sz val="10"/>
        <rFont val="Plantin"/>
      </rPr>
      <t>Dorpshuis Voorthuizen (extra lage dak)</t>
    </r>
  </si>
  <si>
    <t xml:space="preserve">Nieuw: Dorpshuis Voorthuizen </t>
  </si>
  <si>
    <t>voor Dorpshuis Voorthuizen = 144,900 kWh</t>
  </si>
  <si>
    <t xml:space="preserve">maximaal kWh/Jaar vermogen </t>
  </si>
  <si>
    <t>De waarde in cel F19 wordt gebruikt in tabblad 1. Tarievenblad</t>
  </si>
  <si>
    <t>Plafondbedrag totaal (incl 4)/ NCW Investering</t>
  </si>
  <si>
    <t>Sporthal Oosterbos</t>
  </si>
  <si>
    <t>Kies hier de orientatie die het dichtst in de buurt komt van de opstelling die u aanbiedt, bij oost-west orientatie dient u de hoogst scorende instraling te kiezen voor de totale installatie (eventueel te corrigeren in punt 11: verwachte instraling kWh/m2/pj)</t>
  </si>
  <si>
    <t>oppervlaktes van benodigde PV installatie, gegevens zijn gebruikt uit 1. tarievenblad kolom D ((1) Totale opp. modules [m2])</t>
  </si>
  <si>
    <t xml:space="preserve"> gegevens uit blad 1. tarievenblad, kolom D ((1) Totale opp. modules [m2])</t>
  </si>
  <si>
    <t>&lt;-- Noord</t>
  </si>
  <si>
    <r>
      <rPr>
        <sz val="10"/>
        <color rgb="FFFF0000"/>
        <rFont val="Plantin"/>
      </rPr>
      <t xml:space="preserve">Nieuw: </t>
    </r>
    <r>
      <rPr>
        <sz val="10"/>
        <rFont val="Plantin"/>
      </rPr>
      <t>Garderen (Totaal)</t>
    </r>
  </si>
  <si>
    <r>
      <rPr>
        <sz val="10"/>
        <color rgb="FFFF0000"/>
        <rFont val="Plantin"/>
      </rPr>
      <t xml:space="preserve">Nieuw: </t>
    </r>
    <r>
      <rPr>
        <sz val="10"/>
        <rFont val="Plantin"/>
      </rPr>
      <t>Garderen (dakvlak zuid-west)</t>
    </r>
  </si>
  <si>
    <r>
      <rPr>
        <sz val="10"/>
        <color rgb="FFFF0000"/>
        <rFont val="Plantin"/>
      </rPr>
      <t xml:space="preserve">Nieuw: </t>
    </r>
    <r>
      <rPr>
        <sz val="10"/>
        <rFont val="Plantin"/>
      </rPr>
      <t>Garderen (dakvlak noord-oost)</t>
    </r>
  </si>
  <si>
    <t>Bovenstaande berekeningen zijn indicatief, u dient zeldf aan te tonen dat de waardes behaald worden (deze rekenwaardes worden gebruikt bij de aanbesteding, waardoor u hier minimaal aan dient te conformeren.</t>
  </si>
  <si>
    <t>Noord --&gt;</t>
  </si>
  <si>
    <t>8C</t>
  </si>
  <si>
    <t>(8C) Correctie factor beschaduwing in % (let op maximaal 40%)</t>
  </si>
  <si>
    <t>Inschrijver dient eventueel percentage op te geven van vermindering in kWh garantie op basis van beschaduwing d.m.v. bomen/ overige obstakels (maximaal toelaatbare reductie is 40%)</t>
  </si>
  <si>
    <t>8</t>
  </si>
  <si>
    <t>9</t>
  </si>
  <si>
    <t>Minimaal rendement en minimaal totale oppervlakte, gerelateerd aan minimaal te plaatsen vermogen (Wp) dit in verband met beschaduwing, aanpassingen in 1 + 2 mogelijk let wel op dat minimale vermogen (Wp) wordt behaald. Nieuwbouw Garderen minimale Wp Zuid-westzijde = 42.000 Wp. Garderen minimale Wp Noord-Oost zijde = 27.000 Wp.  en de Brug minimale Wp = 30.000 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</si>
</sst>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&quot;€&quot;\ #,##0.00"/>
    <numFmt numFmtId="166" formatCode="0.0%"/>
    <numFmt numFmtId="167" formatCode="&quot;€&quot;\ #,##0.0000"/>
    <numFmt numFmtId="168" formatCode="_ * #,##0_ ;_ * \-#,##0_ ;_ * &quot;-&quot;??_ ;_ @_ "/>
    <numFmt numFmtId="169" formatCode="0.000000"/>
    <numFmt numFmtId="170" formatCode="#,##0_ ;\-#,##0\ "/>
    <numFmt numFmtId="171" formatCode="#,##0.00_ ;\-#,##0.00\ "/>
    <numFmt numFmtId="172" formatCode="0.000%"/>
    <numFmt numFmtId="173" formatCode="0.0"/>
    <numFmt numFmtId="174" formatCode="#,##0.000"/>
  </numFmts>
  <fonts count="29">
    <font>
      <sz val="10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Modern"/>
      <family val="3"/>
      <charset val="255"/>
    </font>
    <font>
      <sz val="10"/>
      <color theme="1"/>
      <name val="Arial"/>
      <family val="2"/>
    </font>
    <font>
      <sz val="10"/>
      <name val="Plantin"/>
    </font>
    <font>
      <b/>
      <sz val="11"/>
      <color theme="1"/>
      <name val="Plantin"/>
    </font>
    <font>
      <u/>
      <sz val="9"/>
      <color rgb="FF2B2B2B"/>
      <name val="Arial"/>
      <family val="2"/>
    </font>
    <font>
      <sz val="10"/>
      <color theme="0"/>
      <name val="Arial"/>
      <family val="2"/>
    </font>
    <font>
      <b/>
      <sz val="10"/>
      <color theme="1"/>
      <name val="Plantin"/>
    </font>
    <font>
      <b/>
      <sz val="10"/>
      <name val="Plantin"/>
    </font>
    <font>
      <b/>
      <sz val="11"/>
      <name val="Plantin"/>
    </font>
    <font>
      <sz val="11"/>
      <color theme="1"/>
      <name val="Arial"/>
      <family val="2"/>
    </font>
    <font>
      <sz val="10"/>
      <color theme="1"/>
      <name val="Plantin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7" tint="-0.499984740745262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sz val="12"/>
      <name val="Plantin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Plantin"/>
    </font>
    <font>
      <sz val="10"/>
      <color theme="0"/>
      <name val="Plantin"/>
    </font>
    <font>
      <b/>
      <sz val="14"/>
      <color rgb="FF00B0F0"/>
      <name val="Arial"/>
      <family val="2"/>
    </font>
    <font>
      <sz val="10"/>
      <color rgb="FFFF0000"/>
      <name val="Plantin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80">
    <xf numFmtId="0" fontId="0" fillId="0" borderId="0" xfId="0"/>
    <xf numFmtId="0" fontId="0" fillId="2" borderId="0" xfId="0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Font="1" applyProtection="1">
      <protection hidden="1"/>
    </xf>
    <xf numFmtId="49" fontId="0" fillId="0" borderId="5" xfId="0" applyNumberFormat="1" applyBorder="1" applyAlignment="1" applyProtection="1">
      <alignment horizontal="center" vertical="center"/>
      <protection hidden="1"/>
    </xf>
    <xf numFmtId="0" fontId="14" fillId="0" borderId="2" xfId="0" applyFont="1" applyFill="1" applyBorder="1" applyAlignment="1" applyProtection="1">
      <alignment horizontal="left" vertical="center"/>
      <protection hidden="1"/>
    </xf>
    <xf numFmtId="0" fontId="14" fillId="0" borderId="4" xfId="0" applyFont="1" applyFill="1" applyBorder="1" applyAlignment="1" applyProtection="1">
      <alignment horizontal="left" vertical="center"/>
      <protection hidden="1"/>
    </xf>
    <xf numFmtId="0" fontId="14" fillId="0" borderId="0" xfId="0" applyFont="1" applyFill="1" applyBorder="1" applyAlignment="1" applyProtection="1">
      <alignment vertical="center"/>
      <protection hidden="1"/>
    </xf>
    <xf numFmtId="49" fontId="1" fillId="2" borderId="0" xfId="0" applyNumberFormat="1" applyFont="1" applyFill="1" applyAlignment="1" applyProtection="1">
      <alignment horizontal="left"/>
      <protection hidden="1"/>
    </xf>
    <xf numFmtId="0" fontId="8" fillId="2" borderId="0" xfId="0" applyFont="1" applyFill="1" applyAlignment="1" applyProtection="1">
      <alignment horizontal="center"/>
      <protection hidden="1"/>
    </xf>
    <xf numFmtId="0" fontId="22" fillId="2" borderId="0" xfId="0" applyFont="1" applyFill="1" applyAlignment="1" applyProtection="1">
      <alignment horizontal="left"/>
      <protection hidden="1"/>
    </xf>
    <xf numFmtId="0" fontId="1" fillId="2" borderId="0" xfId="0" applyFont="1" applyFill="1" applyAlignment="1" applyProtection="1">
      <alignment horizontal="left"/>
      <protection hidden="1"/>
    </xf>
    <xf numFmtId="0" fontId="6" fillId="11" borderId="5" xfId="0" applyFont="1" applyFill="1" applyBorder="1" applyAlignment="1" applyProtection="1">
      <alignment horizontal="center" vertical="center" wrapText="1"/>
      <protection hidden="1"/>
    </xf>
    <xf numFmtId="0" fontId="6" fillId="11" borderId="4" xfId="0" applyFont="1" applyFill="1" applyBorder="1" applyAlignment="1" applyProtection="1">
      <alignment horizontal="center" vertical="center" wrapText="1"/>
      <protection hidden="1"/>
    </xf>
    <xf numFmtId="0" fontId="6" fillId="11" borderId="4" xfId="0" applyFont="1" applyFill="1" applyBorder="1" applyAlignment="1" applyProtection="1">
      <alignment horizontal="center" vertical="center" wrapText="1"/>
      <protection hidden="1"/>
    </xf>
    <xf numFmtId="0" fontId="6" fillId="11" borderId="2" xfId="0" applyFont="1" applyFill="1" applyBorder="1" applyAlignment="1" applyProtection="1">
      <alignment horizontal="center" vertical="center" wrapText="1"/>
      <protection hidden="1"/>
    </xf>
    <xf numFmtId="0" fontId="12" fillId="2" borderId="0" xfId="0" applyFont="1" applyFill="1" applyAlignment="1" applyProtection="1">
      <alignment horizontal="center"/>
      <protection hidden="1"/>
    </xf>
    <xf numFmtId="49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1" xfId="1" applyFont="1" applyFill="1" applyBorder="1" applyAlignment="1" applyProtection="1">
      <alignment horizontal="center" vertical="center" wrapText="1"/>
      <protection hidden="1"/>
    </xf>
    <xf numFmtId="0" fontId="12" fillId="2" borderId="0" xfId="0" applyFont="1" applyFill="1" applyAlignment="1" applyProtection="1">
      <alignment horizontal="left"/>
      <protection hidden="1"/>
    </xf>
    <xf numFmtId="0" fontId="12" fillId="0" borderId="0" xfId="0" applyFont="1" applyAlignment="1" applyProtection="1">
      <alignment horizontal="center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0" fillId="8" borderId="1" xfId="0" applyFill="1" applyBorder="1" applyAlignment="1" applyProtection="1">
      <alignment horizontal="center"/>
      <protection hidden="1"/>
    </xf>
    <xf numFmtId="173" fontId="0" fillId="9" borderId="1" xfId="0" applyNumberFormat="1" applyFill="1" applyBorder="1" applyAlignment="1" applyProtection="1">
      <alignment horizontal="center"/>
      <protection hidden="1"/>
    </xf>
    <xf numFmtId="173" fontId="0" fillId="0" borderId="1" xfId="0" applyNumberFormat="1" applyBorder="1" applyAlignment="1" applyProtection="1">
      <alignment horizontal="center"/>
      <protection hidden="1"/>
    </xf>
    <xf numFmtId="1" fontId="0" fillId="2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left"/>
      <protection hidden="1"/>
    </xf>
    <xf numFmtId="9" fontId="0" fillId="2" borderId="0" xfId="0" applyNumberFormat="1" applyFill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49" fontId="5" fillId="0" borderId="1" xfId="0" applyNumberFormat="1" applyFont="1" applyFill="1" applyBorder="1" applyAlignment="1" applyProtection="1">
      <alignment horizontal="center" vertical="center"/>
      <protection hidden="1"/>
    </xf>
    <xf numFmtId="4" fontId="5" fillId="0" borderId="1" xfId="0" applyNumberFormat="1" applyFont="1" applyFill="1" applyBorder="1" applyAlignment="1" applyProtection="1">
      <alignment horizontal="center" vertical="center"/>
      <protection hidden="1"/>
    </xf>
    <xf numFmtId="166" fontId="5" fillId="0" borderId="1" xfId="0" applyNumberFormat="1" applyFont="1" applyFill="1" applyBorder="1" applyAlignment="1" applyProtection="1">
      <alignment horizontal="center" vertical="center"/>
      <protection hidden="1"/>
    </xf>
    <xf numFmtId="4" fontId="5" fillId="0" borderId="9" xfId="0" applyNumberFormat="1" applyFont="1" applyFill="1" applyBorder="1" applyAlignment="1" applyProtection="1">
      <alignment horizontal="center" vertical="center"/>
      <protection hidden="1"/>
    </xf>
    <xf numFmtId="0" fontId="14" fillId="2" borderId="0" xfId="0" applyFont="1" applyFill="1" applyBorder="1" applyAlignment="1" applyProtection="1">
      <alignment horizontal="center"/>
      <protection hidden="1"/>
    </xf>
    <xf numFmtId="49" fontId="10" fillId="0" borderId="1" xfId="0" applyNumberFormat="1" applyFont="1" applyFill="1" applyBorder="1" applyAlignment="1" applyProtection="1">
      <alignment horizontal="center" vertical="center"/>
      <protection hidden="1"/>
    </xf>
    <xf numFmtId="0" fontId="10" fillId="0" borderId="1" xfId="0" applyFont="1" applyFill="1" applyBorder="1" applyAlignment="1" applyProtection="1">
      <alignment horizontal="center" vertical="center"/>
      <protection hidden="1"/>
    </xf>
    <xf numFmtId="3" fontId="10" fillId="0" borderId="1" xfId="0" applyNumberFormat="1" applyFont="1" applyFill="1" applyBorder="1" applyAlignment="1" applyProtection="1">
      <alignment horizontal="center" vertical="center"/>
      <protection hidden="1"/>
    </xf>
    <xf numFmtId="3" fontId="10" fillId="0" borderId="5" xfId="0" applyNumberFormat="1" applyFont="1" applyFill="1" applyBorder="1" applyAlignment="1" applyProtection="1">
      <alignment horizontal="center" vertical="center"/>
      <protection hidden="1"/>
    </xf>
    <xf numFmtId="3" fontId="21" fillId="0" borderId="8" xfId="0" applyNumberFormat="1" applyFont="1" applyFill="1" applyBorder="1" applyAlignment="1" applyProtection="1">
      <alignment horizontal="center" vertical="center"/>
      <protection hidden="1"/>
    </xf>
    <xf numFmtId="1" fontId="14" fillId="2" borderId="0" xfId="0" applyNumberFormat="1" applyFont="1" applyFill="1" applyBorder="1" applyAlignment="1" applyProtection="1">
      <alignment horizontal="center"/>
      <protection hidden="1"/>
    </xf>
    <xf numFmtId="0" fontId="14" fillId="2" borderId="3" xfId="0" applyFont="1" applyFill="1" applyBorder="1" applyAlignment="1" applyProtection="1">
      <alignment horizontal="center"/>
      <protection hidden="1"/>
    </xf>
    <xf numFmtId="0" fontId="14" fillId="0" borderId="3" xfId="0" applyFont="1" applyBorder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center"/>
      <protection hidden="1"/>
    </xf>
    <xf numFmtId="0" fontId="15" fillId="2" borderId="0" xfId="0" applyFont="1" applyFill="1" applyAlignment="1" applyProtection="1">
      <alignment horizontal="center"/>
      <protection hidden="1"/>
    </xf>
    <xf numFmtId="49" fontId="18" fillId="2" borderId="0" xfId="0" applyNumberFormat="1" applyFont="1" applyFill="1" applyAlignment="1" applyProtection="1">
      <alignment horizontal="left"/>
      <protection hidden="1"/>
    </xf>
    <xf numFmtId="0" fontId="15" fillId="9" borderId="0" xfId="0" applyFont="1" applyFill="1" applyAlignment="1" applyProtection="1">
      <alignment horizontal="center"/>
      <protection hidden="1"/>
    </xf>
    <xf numFmtId="49" fontId="0" fillId="2" borderId="0" xfId="0" applyNumberFormat="1" applyFont="1" applyFill="1" applyAlignment="1" applyProtection="1">
      <alignment horizontal="left" wrapText="1"/>
      <protection hidden="1"/>
    </xf>
    <xf numFmtId="0" fontId="15" fillId="3" borderId="0" xfId="0" applyFont="1" applyFill="1" applyAlignment="1" applyProtection="1">
      <alignment horizontal="center"/>
      <protection hidden="1"/>
    </xf>
    <xf numFmtId="49" fontId="0" fillId="2" borderId="0" xfId="0" applyNumberFormat="1" applyFont="1" applyFill="1" applyAlignment="1" applyProtection="1">
      <alignment horizontal="left"/>
      <protection hidden="1"/>
    </xf>
    <xf numFmtId="0" fontId="15" fillId="7" borderId="0" xfId="0" applyFont="1" applyFill="1" applyAlignment="1" applyProtection="1">
      <alignment horizontal="center"/>
      <protection hidden="1"/>
    </xf>
    <xf numFmtId="0" fontId="0" fillId="2" borderId="0" xfId="0" applyNumberFormat="1" applyFill="1" applyAlignment="1" applyProtection="1">
      <alignment horizontal="center"/>
      <protection hidden="1"/>
    </xf>
    <xf numFmtId="0" fontId="0" fillId="0" borderId="0" xfId="0" applyFill="1" applyAlignment="1" applyProtection="1">
      <alignment horizontal="left" vertical="center"/>
      <protection hidden="1"/>
    </xf>
    <xf numFmtId="49" fontId="0" fillId="0" borderId="0" xfId="0" applyNumberFormat="1" applyAlignment="1" applyProtection="1">
      <alignment horizontal="center"/>
      <protection hidden="1"/>
    </xf>
    <xf numFmtId="49" fontId="0" fillId="0" borderId="1" xfId="0" applyNumberFormat="1" applyBorder="1" applyAlignment="1" applyProtection="1">
      <alignment horizontal="center" vertical="center"/>
      <protection hidden="1"/>
    </xf>
    <xf numFmtId="0" fontId="14" fillId="0" borderId="0" xfId="0" applyFont="1" applyProtection="1">
      <protection hidden="1"/>
    </xf>
    <xf numFmtId="0" fontId="19" fillId="11" borderId="5" xfId="0" applyFont="1" applyFill="1" applyBorder="1" applyAlignment="1" applyProtection="1">
      <alignment vertical="center"/>
      <protection hidden="1"/>
    </xf>
    <xf numFmtId="0" fontId="19" fillId="11" borderId="2" xfId="0" applyFont="1" applyFill="1" applyBorder="1" applyAlignment="1" applyProtection="1">
      <alignment vertical="center"/>
      <protection hidden="1"/>
    </xf>
    <xf numFmtId="0" fontId="19" fillId="9" borderId="2" xfId="0" applyFont="1" applyFill="1" applyBorder="1" applyAlignment="1" applyProtection="1">
      <alignment horizontal="center" vertical="center"/>
      <protection hidden="1"/>
    </xf>
    <xf numFmtId="0" fontId="19" fillId="11" borderId="4" xfId="0" applyFont="1" applyFill="1" applyBorder="1" applyAlignment="1" applyProtection="1">
      <alignment vertical="center"/>
      <protection hidden="1"/>
    </xf>
    <xf numFmtId="0" fontId="6" fillId="11" borderId="5" xfId="0" applyFont="1" applyFill="1" applyBorder="1" applyAlignment="1" applyProtection="1">
      <alignment horizontal="center" vertical="center"/>
      <protection hidden="1"/>
    </xf>
    <xf numFmtId="0" fontId="6" fillId="11" borderId="4" xfId="0" applyFont="1" applyFill="1" applyBorder="1" applyAlignment="1" applyProtection="1">
      <alignment horizontal="center" vertical="center"/>
      <protection hidden="1"/>
    </xf>
    <xf numFmtId="0" fontId="18" fillId="11" borderId="5" xfId="0" applyFont="1" applyFill="1" applyBorder="1" applyAlignment="1" applyProtection="1">
      <alignment horizontal="left" vertical="center"/>
      <protection hidden="1"/>
    </xf>
    <xf numFmtId="0" fontId="0" fillId="11" borderId="2" xfId="0" applyNumberFormat="1" applyFill="1" applyBorder="1" applyAlignment="1" applyProtection="1">
      <alignment horizontal="center" vertical="center"/>
      <protection hidden="1"/>
    </xf>
    <xf numFmtId="10" fontId="14" fillId="11" borderId="2" xfId="0" applyNumberFormat="1" applyFont="1" applyFill="1" applyBorder="1" applyAlignment="1" applyProtection="1">
      <alignment horizontal="center" vertical="center"/>
      <protection hidden="1"/>
    </xf>
    <xf numFmtId="0" fontId="0" fillId="11" borderId="2" xfId="0" applyFont="1" applyFill="1" applyBorder="1" applyAlignment="1" applyProtection="1">
      <alignment vertical="center"/>
      <protection hidden="1"/>
    </xf>
    <xf numFmtId="169" fontId="0" fillId="11" borderId="2" xfId="0" applyNumberFormat="1" applyFill="1" applyBorder="1" applyAlignment="1" applyProtection="1">
      <alignment horizontal="center" vertical="center"/>
      <protection hidden="1"/>
    </xf>
    <xf numFmtId="0" fontId="0" fillId="11" borderId="4" xfId="0" applyNumberFormat="1" applyFill="1" applyBorder="1" applyAlignment="1" applyProtection="1">
      <alignment horizontal="center" vertical="center"/>
      <protection hidden="1"/>
    </xf>
    <xf numFmtId="0" fontId="18" fillId="0" borderId="1" xfId="0" applyFont="1" applyFill="1" applyBorder="1" applyAlignment="1" applyProtection="1">
      <alignment horizontal="center" textRotation="90" wrapText="1"/>
      <protection hidden="1"/>
    </xf>
    <xf numFmtId="0" fontId="18" fillId="12" borderId="1" xfId="0" applyFont="1" applyFill="1" applyBorder="1" applyAlignment="1" applyProtection="1">
      <alignment horizontal="center" textRotation="90" wrapText="1"/>
      <protection hidden="1"/>
    </xf>
    <xf numFmtId="0" fontId="18" fillId="11" borderId="1" xfId="0" applyFont="1" applyFill="1" applyBorder="1" applyAlignment="1" applyProtection="1">
      <alignment horizontal="center" textRotation="90" wrapText="1"/>
      <protection hidden="1"/>
    </xf>
    <xf numFmtId="0" fontId="18" fillId="0" borderId="1" xfId="0" applyFont="1" applyFill="1" applyBorder="1" applyAlignment="1" applyProtection="1">
      <alignment horizontal="right"/>
      <protection hidden="1"/>
    </xf>
    <xf numFmtId="0" fontId="18" fillId="12" borderId="1" xfId="0" applyFont="1" applyFill="1" applyBorder="1" applyAlignment="1" applyProtection="1">
      <alignment horizontal="center"/>
      <protection hidden="1"/>
    </xf>
    <xf numFmtId="0" fontId="18" fillId="11" borderId="1" xfId="0" applyFont="1" applyFill="1" applyBorder="1" applyAlignment="1" applyProtection="1">
      <alignment horizontal="center"/>
      <protection hidden="1"/>
    </xf>
    <xf numFmtId="168" fontId="0" fillId="0" borderId="1" xfId="6" applyNumberFormat="1" applyFont="1" applyFill="1" applyBorder="1" applyAlignment="1" applyProtection="1">
      <alignment horizontal="center" vertical="center"/>
      <protection hidden="1"/>
    </xf>
    <xf numFmtId="168" fontId="0" fillId="2" borderId="1" xfId="6" applyNumberFormat="1" applyFont="1" applyFill="1" applyBorder="1" applyAlignment="1" applyProtection="1">
      <alignment horizontal="center" vertical="center"/>
      <protection hidden="1"/>
    </xf>
    <xf numFmtId="168" fontId="0" fillId="12" borderId="1" xfId="0" applyNumberFormat="1" applyFill="1" applyBorder="1" applyAlignment="1" applyProtection="1">
      <alignment horizontal="center" vertical="center"/>
      <protection hidden="1"/>
    </xf>
    <xf numFmtId="168" fontId="0" fillId="11" borderId="1" xfId="0" applyNumberFormat="1" applyFill="1" applyBorder="1" applyAlignment="1" applyProtection="1">
      <alignment horizontal="center" vertical="center"/>
      <protection hidden="1"/>
    </xf>
    <xf numFmtId="0" fontId="5" fillId="0" borderId="1" xfId="0" applyNumberFormat="1" applyFont="1" applyFill="1" applyBorder="1" applyAlignment="1" applyProtection="1">
      <alignment horizontal="center" vertical="center"/>
      <protection hidden="1"/>
    </xf>
    <xf numFmtId="0" fontId="5" fillId="9" borderId="1" xfId="0" applyFont="1" applyFill="1" applyBorder="1" applyAlignment="1" applyProtection="1">
      <alignment horizontal="center" vertical="center"/>
      <protection hidden="1"/>
    </xf>
    <xf numFmtId="168" fontId="0" fillId="9" borderId="1" xfId="6" applyNumberFormat="1" applyFont="1" applyFill="1" applyBorder="1" applyAlignment="1" applyProtection="1">
      <alignment horizontal="center" vertical="center"/>
      <protection hidden="1"/>
    </xf>
    <xf numFmtId="168" fontId="14" fillId="2" borderId="1" xfId="0" applyNumberFormat="1" applyFont="1" applyFill="1" applyBorder="1" applyAlignment="1" applyProtection="1">
      <alignment horizontal="center" vertical="center"/>
      <protection hidden="1"/>
    </xf>
    <xf numFmtId="168" fontId="14" fillId="12" borderId="1" xfId="0" applyNumberFormat="1" applyFont="1" applyFill="1" applyBorder="1" applyAlignment="1" applyProtection="1">
      <alignment horizontal="center" vertical="center"/>
      <protection hidden="1"/>
    </xf>
    <xf numFmtId="0" fontId="10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center"/>
      <protection hidden="1"/>
    </xf>
    <xf numFmtId="0" fontId="0" fillId="0" borderId="0" xfId="0" applyFont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left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10" fontId="14" fillId="0" borderId="0" xfId="0" applyNumberFormat="1" applyFont="1" applyFill="1" applyBorder="1" applyAlignment="1" applyProtection="1">
      <alignment horizontal="center"/>
      <protection hidden="1"/>
    </xf>
    <xf numFmtId="0" fontId="14" fillId="0" borderId="0" xfId="0" applyFont="1" applyFill="1" applyBorder="1" applyAlignment="1" applyProtection="1">
      <alignment horizontal="center"/>
      <protection hidden="1"/>
    </xf>
    <xf numFmtId="166" fontId="14" fillId="0" borderId="0" xfId="0" applyNumberFormat="1" applyFont="1" applyFill="1" applyBorder="1" applyAlignment="1" applyProtection="1">
      <alignment horizontal="center"/>
      <protection hidden="1"/>
    </xf>
    <xf numFmtId="0" fontId="14" fillId="10" borderId="5" xfId="0" applyFont="1" applyFill="1" applyBorder="1" applyAlignment="1" applyProtection="1">
      <alignment horizontal="left" vertical="center"/>
      <protection locked="0" hidden="1"/>
    </xf>
    <xf numFmtId="0" fontId="14" fillId="10" borderId="2" xfId="0" applyFont="1" applyFill="1" applyBorder="1" applyAlignment="1" applyProtection="1">
      <alignment horizontal="left" vertical="center"/>
      <protection locked="0" hidden="1"/>
    </xf>
    <xf numFmtId="0" fontId="14" fillId="10" borderId="4" xfId="0" applyFont="1" applyFill="1" applyBorder="1" applyAlignment="1" applyProtection="1">
      <alignment horizontal="left" vertical="center"/>
      <protection locked="0" hidden="1"/>
    </xf>
    <xf numFmtId="2" fontId="0" fillId="0" borderId="0" xfId="0" applyNumberFormat="1" applyAlignment="1" applyProtection="1">
      <alignment horizontal="center"/>
      <protection hidden="1"/>
    </xf>
    <xf numFmtId="9" fontId="8" fillId="2" borderId="0" xfId="0" applyNumberFormat="1" applyFont="1" applyFill="1" applyAlignment="1" applyProtection="1">
      <alignment horizontal="center"/>
      <protection hidden="1"/>
    </xf>
    <xf numFmtId="49" fontId="8" fillId="2" borderId="0" xfId="0" applyNumberFormat="1" applyFont="1" applyFill="1" applyAlignment="1" applyProtection="1">
      <alignment horizontal="center"/>
      <protection hidden="1"/>
    </xf>
    <xf numFmtId="0" fontId="6" fillId="11" borderId="2" xfId="0" applyFont="1" applyFill="1" applyBorder="1" applyAlignment="1" applyProtection="1">
      <alignment horizontal="center" vertical="center"/>
      <protection hidden="1"/>
    </xf>
    <xf numFmtId="0" fontId="6" fillId="11" borderId="1" xfId="0" applyFont="1" applyFill="1" applyBorder="1" applyAlignment="1" applyProtection="1">
      <alignment horizontal="center" vertical="center"/>
      <protection hidden="1"/>
    </xf>
    <xf numFmtId="0" fontId="6" fillId="0" borderId="11" xfId="0" applyFont="1" applyFill="1" applyBorder="1" applyAlignment="1" applyProtection="1">
      <alignment horizontal="center" vertical="center"/>
      <protection hidden="1"/>
    </xf>
    <xf numFmtId="0" fontId="11" fillId="11" borderId="1" xfId="1" applyFont="1" applyFill="1" applyBorder="1" applyAlignment="1" applyProtection="1">
      <alignment horizontal="center" vertical="center" wrapText="1"/>
      <protection hidden="1"/>
    </xf>
    <xf numFmtId="0" fontId="11" fillId="11" borderId="5" xfId="1" applyFont="1" applyFill="1" applyBorder="1" applyAlignment="1" applyProtection="1">
      <alignment horizontal="center" vertical="center" wrapText="1"/>
      <protection hidden="1"/>
    </xf>
    <xf numFmtId="0" fontId="11" fillId="0" borderId="12" xfId="1" applyFont="1" applyFill="1" applyBorder="1" applyAlignment="1" applyProtection="1">
      <alignment horizontal="center" vertical="center" wrapText="1"/>
      <protection hidden="1"/>
    </xf>
    <xf numFmtId="0" fontId="6" fillId="6" borderId="5" xfId="0" applyFont="1" applyFill="1" applyBorder="1" applyAlignment="1" applyProtection="1">
      <alignment horizontal="center" vertical="center"/>
      <protection hidden="1"/>
    </xf>
    <xf numFmtId="0" fontId="6" fillId="6" borderId="2" xfId="0" applyFont="1" applyFill="1" applyBorder="1" applyAlignment="1" applyProtection="1">
      <alignment horizontal="center" vertical="center"/>
      <protection hidden="1"/>
    </xf>
    <xf numFmtId="0" fontId="6" fillId="6" borderId="4" xfId="0" applyFont="1" applyFill="1" applyBorder="1" applyAlignment="1" applyProtection="1">
      <alignment horizontal="center" vertical="center"/>
      <protection hidden="1"/>
    </xf>
    <xf numFmtId="0" fontId="6" fillId="0" borderId="1" xfId="0" applyFont="1" applyFill="1" applyBorder="1" applyAlignment="1" applyProtection="1">
      <alignment horizontal="center" vertical="center"/>
      <protection hidden="1"/>
    </xf>
    <xf numFmtId="0" fontId="11" fillId="0" borderId="5" xfId="1" applyFont="1" applyFill="1" applyBorder="1" applyAlignment="1" applyProtection="1">
      <alignment horizontal="center" vertical="center" wrapText="1"/>
      <protection hidden="1"/>
    </xf>
    <xf numFmtId="0" fontId="10" fillId="2" borderId="1" xfId="1" applyFont="1" applyFill="1" applyBorder="1" applyAlignment="1" applyProtection="1">
      <alignment horizontal="center" vertical="center" wrapText="1"/>
      <protection hidden="1"/>
    </xf>
    <xf numFmtId="170" fontId="5" fillId="10" borderId="1" xfId="6" applyNumberFormat="1" applyFont="1" applyFill="1" applyBorder="1" applyAlignment="1" applyProtection="1">
      <alignment horizontal="center" vertical="center"/>
      <protection locked="0" hidden="1"/>
    </xf>
    <xf numFmtId="10" fontId="5" fillId="10" borderId="1" xfId="7" applyNumberFormat="1" applyFont="1" applyFill="1" applyBorder="1" applyAlignment="1" applyProtection="1">
      <alignment horizontal="center" vertical="center"/>
      <protection locked="0" hidden="1"/>
    </xf>
    <xf numFmtId="2" fontId="5" fillId="10" borderId="1" xfId="7" applyNumberFormat="1" applyFont="1" applyFill="1" applyBorder="1" applyAlignment="1" applyProtection="1">
      <alignment horizontal="center" vertical="center"/>
      <protection locked="0" hidden="1"/>
    </xf>
    <xf numFmtId="10" fontId="5" fillId="0" borderId="1" xfId="7" applyNumberFormat="1" applyFont="1" applyFill="1" applyBorder="1" applyAlignment="1" applyProtection="1">
      <alignment horizontal="center" vertical="center"/>
      <protection hidden="1"/>
    </xf>
    <xf numFmtId="3" fontId="5" fillId="2" borderId="1" xfId="7" applyNumberFormat="1" applyFont="1" applyFill="1" applyBorder="1" applyAlignment="1" applyProtection="1">
      <alignment horizontal="center" vertical="center"/>
      <protection hidden="1"/>
    </xf>
    <xf numFmtId="0" fontId="5" fillId="10" borderId="1" xfId="0" applyFont="1" applyFill="1" applyBorder="1" applyAlignment="1" applyProtection="1">
      <alignment horizontal="center" vertical="center"/>
      <protection locked="0" hidden="1"/>
    </xf>
    <xf numFmtId="3" fontId="5" fillId="0" borderId="1" xfId="0" applyNumberFormat="1" applyFont="1" applyFill="1" applyBorder="1" applyAlignment="1" applyProtection="1">
      <alignment horizontal="center" vertical="center"/>
      <protection hidden="1"/>
    </xf>
    <xf numFmtId="3" fontId="5" fillId="0" borderId="9" xfId="6" applyNumberFormat="1" applyFont="1" applyFill="1" applyBorder="1" applyAlignment="1" applyProtection="1">
      <alignment horizontal="center" vertical="center"/>
      <protection hidden="1"/>
    </xf>
    <xf numFmtId="10" fontId="5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6" fillId="0" borderId="5" xfId="0" applyFont="1" applyFill="1" applyBorder="1" applyAlignment="1" applyProtection="1">
      <alignment horizontal="center" vertical="center"/>
      <protection hidden="1"/>
    </xf>
    <xf numFmtId="0" fontId="13" fillId="0" borderId="0" xfId="0" applyNumberFormat="1" applyFont="1" applyFill="1" applyBorder="1" applyAlignment="1" applyProtection="1">
      <alignment horizontal="center" vertical="center"/>
      <protection hidden="1"/>
    </xf>
    <xf numFmtId="0" fontId="11" fillId="0" borderId="2" xfId="1" applyFont="1" applyFill="1" applyBorder="1" applyAlignment="1" applyProtection="1">
      <alignment horizontal="center" vertical="center" wrapText="1"/>
      <protection hidden="1"/>
    </xf>
    <xf numFmtId="3" fontId="5" fillId="4" borderId="1" xfId="6" applyNumberFormat="1" applyFont="1" applyFill="1" applyBorder="1" applyAlignment="1" applyProtection="1">
      <alignment horizontal="center" vertical="center"/>
      <protection locked="0" hidden="1"/>
    </xf>
    <xf numFmtId="9" fontId="5" fillId="4" borderId="1" xfId="7" applyFont="1" applyFill="1" applyBorder="1" applyAlignment="1" applyProtection="1">
      <alignment horizontal="center" vertical="center"/>
      <protection locked="0" hidden="1"/>
    </xf>
    <xf numFmtId="10" fontId="5" fillId="4" borderId="1" xfId="7" applyNumberFormat="1" applyFont="1" applyFill="1" applyBorder="1" applyAlignment="1" applyProtection="1">
      <alignment horizontal="center" vertical="center"/>
      <protection locked="0" hidden="1"/>
    </xf>
    <xf numFmtId="3" fontId="5" fillId="2" borderId="1" xfId="6" applyNumberFormat="1" applyFont="1" applyFill="1" applyBorder="1" applyAlignment="1" applyProtection="1">
      <alignment horizontal="center" vertical="center"/>
      <protection hidden="1"/>
    </xf>
    <xf numFmtId="1" fontId="5" fillId="2" borderId="1" xfId="6" applyNumberFormat="1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3" fontId="5" fillId="0" borderId="15" xfId="6" applyNumberFormat="1" applyFont="1" applyFill="1" applyBorder="1" applyAlignment="1" applyProtection="1">
      <alignment horizontal="center" vertical="center"/>
      <protection hidden="1"/>
    </xf>
    <xf numFmtId="3" fontId="5" fillId="0" borderId="11" xfId="6" applyNumberFormat="1" applyFont="1" applyFill="1" applyBorder="1" applyAlignment="1" applyProtection="1">
      <alignment horizontal="center" vertical="center"/>
      <protection hidden="1"/>
    </xf>
    <xf numFmtId="3" fontId="5" fillId="0" borderId="25" xfId="0" applyNumberFormat="1" applyFont="1" applyFill="1" applyBorder="1" applyAlignment="1" applyProtection="1">
      <alignment horizontal="center" vertical="center"/>
      <protection hidden="1"/>
    </xf>
    <xf numFmtId="3" fontId="5" fillId="0" borderId="11" xfId="6" applyNumberFormat="1" applyFont="1" applyFill="1" applyBorder="1" applyAlignment="1" applyProtection="1">
      <alignment horizontal="center" vertical="center"/>
      <protection hidden="1"/>
    </xf>
    <xf numFmtId="10" fontId="5" fillId="14" borderId="25" xfId="0" applyNumberFormat="1" applyFont="1" applyFill="1" applyBorder="1" applyAlignment="1" applyProtection="1">
      <alignment horizontal="center" vertical="center"/>
      <protection locked="0" hidden="1"/>
    </xf>
    <xf numFmtId="170" fontId="5" fillId="0" borderId="5" xfId="6" applyNumberFormat="1" applyFont="1" applyFill="1" applyBorder="1" applyAlignment="1" applyProtection="1">
      <alignment horizontal="center" vertical="center"/>
      <protection hidden="1"/>
    </xf>
    <xf numFmtId="170" fontId="5" fillId="0" borderId="2" xfId="6" applyNumberFormat="1" applyFont="1" applyFill="1" applyBorder="1" applyAlignment="1" applyProtection="1">
      <alignment horizontal="center" vertical="center"/>
      <protection hidden="1"/>
    </xf>
    <xf numFmtId="170" fontId="5" fillId="0" borderId="4" xfId="6" applyNumberFormat="1" applyFont="1" applyFill="1" applyBorder="1" applyAlignment="1" applyProtection="1">
      <alignment horizontal="center" vertical="center"/>
      <protection hidden="1"/>
    </xf>
    <xf numFmtId="3" fontId="5" fillId="0" borderId="11" xfId="0" applyNumberFormat="1" applyFont="1" applyFill="1" applyBorder="1" applyAlignment="1" applyProtection="1">
      <alignment horizontal="center" vertical="center"/>
      <protection hidden="1"/>
    </xf>
    <xf numFmtId="3" fontId="5" fillId="0" borderId="1" xfId="6" applyNumberFormat="1" applyFont="1" applyFill="1" applyBorder="1" applyAlignment="1" applyProtection="1">
      <alignment horizontal="center" vertical="center"/>
      <protection hidden="1"/>
    </xf>
    <xf numFmtId="10" fontId="5" fillId="0" borderId="11" xfId="0" applyNumberFormat="1" applyFont="1" applyFill="1" applyBorder="1" applyAlignment="1" applyProtection="1">
      <alignment horizontal="center" vertical="center"/>
      <protection hidden="1"/>
    </xf>
    <xf numFmtId="3" fontId="5" fillId="0" borderId="2" xfId="6" applyNumberFormat="1" applyFont="1" applyFill="1" applyBorder="1" applyAlignment="1" applyProtection="1">
      <alignment horizontal="center" vertical="center"/>
      <protection hidden="1"/>
    </xf>
    <xf numFmtId="9" fontId="5" fillId="0" borderId="2" xfId="7" applyFont="1" applyFill="1" applyBorder="1" applyAlignment="1" applyProtection="1">
      <alignment horizontal="center" vertical="center"/>
      <protection hidden="1"/>
    </xf>
    <xf numFmtId="0" fontId="22" fillId="2" borderId="0" xfId="0" applyFont="1" applyFill="1" applyAlignment="1" applyProtection="1">
      <alignment horizontal="center"/>
      <protection hidden="1"/>
    </xf>
    <xf numFmtId="10" fontId="5" fillId="0" borderId="2" xfId="7" applyNumberFormat="1" applyFont="1" applyFill="1" applyBorder="1" applyAlignment="1" applyProtection="1">
      <alignment horizontal="center" vertical="center"/>
      <protection hidden="1"/>
    </xf>
    <xf numFmtId="10" fontId="0" fillId="2" borderId="0" xfId="7" applyNumberFormat="1" applyFont="1" applyFill="1" applyAlignment="1" applyProtection="1">
      <alignment horizontal="center"/>
      <protection hidden="1"/>
    </xf>
    <xf numFmtId="10" fontId="0" fillId="2" borderId="0" xfId="0" applyNumberFormat="1" applyFill="1" applyAlignment="1" applyProtection="1">
      <alignment horizontal="center"/>
      <protection hidden="1"/>
    </xf>
    <xf numFmtId="0" fontId="5" fillId="13" borderId="1" xfId="0" applyFont="1" applyFill="1" applyBorder="1" applyAlignment="1" applyProtection="1">
      <alignment horizontal="center" vertical="center"/>
      <protection hidden="1"/>
    </xf>
    <xf numFmtId="3" fontId="10" fillId="2" borderId="1" xfId="6" applyNumberFormat="1" applyFont="1" applyFill="1" applyBorder="1" applyAlignment="1" applyProtection="1">
      <alignment horizontal="center" vertical="center" wrapText="1"/>
      <protection hidden="1"/>
    </xf>
    <xf numFmtId="10" fontId="5" fillId="14" borderId="28" xfId="0" applyNumberFormat="1" applyFont="1" applyFill="1" applyBorder="1" applyAlignment="1" applyProtection="1">
      <alignment horizontal="center" vertical="center"/>
      <protection locked="0" hidden="1"/>
    </xf>
    <xf numFmtId="10" fontId="5" fillId="14" borderId="9" xfId="0" applyNumberFormat="1" applyFont="1" applyFill="1" applyBorder="1" applyAlignment="1" applyProtection="1">
      <alignment horizontal="center" vertical="center"/>
      <protection locked="0" hidden="1"/>
    </xf>
    <xf numFmtId="0" fontId="5" fillId="0" borderId="0" xfId="0" applyNumberFormat="1" applyFont="1" applyFill="1" applyBorder="1" applyAlignment="1" applyProtection="1">
      <alignment horizontal="left" vertical="center"/>
      <protection hidden="1"/>
    </xf>
    <xf numFmtId="0" fontId="5" fillId="0" borderId="0" xfId="0" applyNumberFormat="1" applyFont="1" applyFill="1" applyBorder="1" applyAlignment="1" applyProtection="1">
      <alignment horizontal="center" vertical="center"/>
      <protection hidden="1"/>
    </xf>
    <xf numFmtId="10" fontId="5" fillId="14" borderId="11" xfId="0" applyNumberFormat="1" applyFont="1" applyFill="1" applyBorder="1" applyAlignment="1" applyProtection="1">
      <alignment horizontal="center" vertical="center"/>
      <protection locked="0" hidden="1"/>
    </xf>
    <xf numFmtId="2" fontId="5" fillId="0" borderId="14" xfId="0" applyNumberFormat="1" applyFont="1" applyFill="1" applyBorder="1" applyAlignment="1" applyProtection="1">
      <alignment horizontal="center" vertical="center"/>
      <protection hidden="1"/>
    </xf>
    <xf numFmtId="0" fontId="5" fillId="0" borderId="2" xfId="0" applyFont="1" applyFill="1" applyBorder="1" applyAlignment="1" applyProtection="1">
      <alignment horizontal="center" vertical="center"/>
      <protection hidden="1"/>
    </xf>
    <xf numFmtId="166" fontId="26" fillId="0" borderId="14" xfId="0" applyNumberFormat="1" applyFont="1" applyFill="1" applyBorder="1" applyAlignment="1" applyProtection="1">
      <alignment horizontal="center" vertical="center"/>
      <protection hidden="1"/>
    </xf>
    <xf numFmtId="172" fontId="26" fillId="2" borderId="14" xfId="7" applyNumberFormat="1" applyFont="1" applyFill="1" applyBorder="1" applyAlignment="1" applyProtection="1">
      <alignment horizontal="center" vertical="center"/>
      <protection hidden="1"/>
    </xf>
    <xf numFmtId="0" fontId="5" fillId="0" borderId="14" xfId="0" applyFont="1" applyFill="1" applyBorder="1" applyAlignment="1" applyProtection="1">
      <alignment horizontal="center" vertical="center"/>
      <protection hidden="1"/>
    </xf>
    <xf numFmtId="3" fontId="5" fillId="0" borderId="0" xfId="6" applyNumberFormat="1" applyFont="1" applyFill="1" applyBorder="1" applyAlignment="1" applyProtection="1">
      <alignment horizontal="center" vertical="center"/>
      <protection hidden="1"/>
    </xf>
    <xf numFmtId="0" fontId="6" fillId="0" borderId="2" xfId="0" applyFont="1" applyFill="1" applyBorder="1" applyAlignment="1" applyProtection="1">
      <alignment horizontal="center" vertical="center"/>
      <protection hidden="1"/>
    </xf>
    <xf numFmtId="165" fontId="13" fillId="2" borderId="7" xfId="0" applyNumberFormat="1" applyFont="1" applyFill="1" applyBorder="1" applyAlignment="1" applyProtection="1">
      <alignment horizontal="center" vertical="center"/>
      <protection hidden="1"/>
    </xf>
    <xf numFmtId="3" fontId="5" fillId="2" borderId="14" xfId="6" applyNumberFormat="1" applyFont="1" applyFill="1" applyBorder="1" applyAlignment="1" applyProtection="1">
      <alignment horizontal="center" vertical="center"/>
      <protection hidden="1"/>
    </xf>
    <xf numFmtId="3" fontId="5" fillId="2" borderId="2" xfId="6" applyNumberFormat="1" applyFont="1" applyFill="1" applyBorder="1" applyAlignment="1" applyProtection="1">
      <alignment horizontal="center" vertical="center"/>
      <protection hidden="1"/>
    </xf>
    <xf numFmtId="49" fontId="10" fillId="0" borderId="13" xfId="0" applyNumberFormat="1" applyFont="1" applyFill="1" applyBorder="1" applyAlignment="1" applyProtection="1">
      <alignment horizontal="center" vertical="center"/>
      <protection hidden="1"/>
    </xf>
    <xf numFmtId="3" fontId="10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6" xfId="0" applyFont="1" applyFill="1" applyBorder="1" applyAlignment="1" applyProtection="1">
      <alignment horizontal="center" vertical="center"/>
      <protection hidden="1"/>
    </xf>
    <xf numFmtId="10" fontId="14" fillId="7" borderId="1" xfId="0" applyNumberFormat="1" applyFont="1" applyFill="1" applyBorder="1" applyAlignment="1" applyProtection="1">
      <alignment horizontal="center" vertical="center"/>
      <protection hidden="1"/>
    </xf>
    <xf numFmtId="3" fontId="10" fillId="2" borderId="5" xfId="6" applyNumberFormat="1" applyFont="1" applyFill="1" applyBorder="1" applyAlignment="1" applyProtection="1">
      <alignment horizontal="center" vertical="center" wrapText="1"/>
      <protection hidden="1"/>
    </xf>
    <xf numFmtId="3" fontId="10" fillId="2" borderId="4" xfId="6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Fill="1" applyBorder="1" applyAlignment="1" applyProtection="1">
      <alignment horizontal="center" vertical="center"/>
      <protection hidden="1"/>
    </xf>
    <xf numFmtId="0" fontId="10" fillId="0" borderId="13" xfId="0" applyFont="1" applyFill="1" applyBorder="1" applyAlignment="1" applyProtection="1">
      <alignment horizontal="center" vertical="center"/>
      <protection hidden="1"/>
    </xf>
    <xf numFmtId="3" fontId="10" fillId="2" borderId="6" xfId="6" applyNumberFormat="1" applyFont="1" applyFill="1" applyBorder="1" applyAlignment="1" applyProtection="1">
      <alignment horizontal="center" vertical="center" wrapText="1"/>
      <protection hidden="1"/>
    </xf>
    <xf numFmtId="0" fontId="6" fillId="0" borderId="26" xfId="0" applyFont="1" applyFill="1" applyBorder="1" applyAlignment="1" applyProtection="1">
      <alignment horizontal="center" vertical="center"/>
      <protection hidden="1"/>
    </xf>
    <xf numFmtId="165" fontId="5" fillId="0" borderId="1" xfId="6" applyNumberFormat="1" applyFont="1" applyFill="1" applyBorder="1" applyAlignment="1" applyProtection="1">
      <alignment horizontal="center" vertical="center" wrapText="1"/>
      <protection hidden="1"/>
    </xf>
    <xf numFmtId="0" fontId="11" fillId="0" borderId="10" xfId="1" applyFont="1" applyFill="1" applyBorder="1" applyAlignment="1" applyProtection="1">
      <alignment horizontal="center" vertical="center" wrapText="1"/>
      <protection hidden="1"/>
    </xf>
    <xf numFmtId="3" fontId="10" fillId="2" borderId="0" xfId="6" applyNumberFormat="1" applyFont="1" applyFill="1" applyBorder="1" applyAlignment="1" applyProtection="1">
      <alignment horizontal="center" vertical="center"/>
      <protection hidden="1"/>
    </xf>
    <xf numFmtId="174" fontId="20" fillId="8" borderId="1" xfId="6" applyNumberFormat="1" applyFont="1" applyFill="1" applyBorder="1" applyAlignment="1" applyProtection="1">
      <alignment horizontal="center" vertical="center" wrapText="1"/>
      <protection hidden="1"/>
    </xf>
    <xf numFmtId="0" fontId="0" fillId="2" borderId="0" xfId="0" applyFont="1" applyFill="1" applyAlignment="1" applyProtection="1">
      <alignment horizontal="center"/>
      <protection hidden="1"/>
    </xf>
    <xf numFmtId="9" fontId="0" fillId="8" borderId="0" xfId="0" applyNumberFormat="1" applyFont="1" applyFill="1" applyAlignment="1" applyProtection="1">
      <alignment horizontal="center"/>
      <protection hidden="1"/>
    </xf>
    <xf numFmtId="171" fontId="16" fillId="7" borderId="1" xfId="6" applyNumberFormat="1" applyFont="1" applyFill="1" applyBorder="1" applyAlignment="1" applyProtection="1">
      <alignment horizontal="center" vertical="center"/>
      <protection hidden="1"/>
    </xf>
    <xf numFmtId="0" fontId="16" fillId="2" borderId="5" xfId="0" applyFont="1" applyFill="1" applyBorder="1" applyAlignment="1" applyProtection="1">
      <alignment horizontal="left" vertical="center"/>
      <protection hidden="1"/>
    </xf>
    <xf numFmtId="0" fontId="16" fillId="2" borderId="2" xfId="0" applyFont="1" applyFill="1" applyBorder="1" applyAlignment="1" applyProtection="1">
      <alignment horizontal="left" vertical="center"/>
      <protection hidden="1"/>
    </xf>
    <xf numFmtId="0" fontId="16" fillId="2" borderId="4" xfId="0" applyFont="1" applyFill="1" applyBorder="1" applyAlignment="1" applyProtection="1">
      <alignment horizontal="left" vertical="center"/>
      <protection hidden="1"/>
    </xf>
    <xf numFmtId="0" fontId="16" fillId="2" borderId="0" xfId="0" applyFont="1" applyFill="1" applyBorder="1" applyAlignment="1" applyProtection="1">
      <alignment horizontal="left" vertical="center"/>
      <protection hidden="1"/>
    </xf>
    <xf numFmtId="49" fontId="0" fillId="2" borderId="0" xfId="0" applyNumberFormat="1" applyFont="1" applyFill="1" applyAlignment="1" applyProtection="1">
      <alignment horizontal="center"/>
      <protection hidden="1"/>
    </xf>
    <xf numFmtId="3" fontId="5" fillId="0" borderId="0" xfId="0" applyNumberFormat="1" applyFont="1" applyFill="1" applyBorder="1" applyAlignment="1" applyProtection="1">
      <alignment horizontal="center" vertical="center"/>
      <protection hidden="1"/>
    </xf>
    <xf numFmtId="3" fontId="0" fillId="0" borderId="0" xfId="0" applyNumberFormat="1" applyAlignment="1" applyProtection="1">
      <alignment horizontal="center"/>
      <protection hidden="1"/>
    </xf>
    <xf numFmtId="167" fontId="16" fillId="7" borderId="1" xfId="0" applyNumberFormat="1" applyFont="1" applyFill="1" applyBorder="1" applyAlignment="1" applyProtection="1">
      <alignment horizontal="center" vertical="center"/>
      <protection hidden="1"/>
    </xf>
    <xf numFmtId="0" fontId="16" fillId="2" borderId="1" xfId="0" applyFont="1" applyFill="1" applyBorder="1" applyAlignment="1" applyProtection="1">
      <alignment horizontal="left" vertical="center"/>
      <protection hidden="1"/>
    </xf>
    <xf numFmtId="10" fontId="0" fillId="2" borderId="0" xfId="0" applyNumberFormat="1" applyFill="1" applyBorder="1" applyAlignment="1" applyProtection="1">
      <alignment horizontal="center"/>
      <protection hidden="1"/>
    </xf>
    <xf numFmtId="3" fontId="12" fillId="2" borderId="0" xfId="0" applyNumberFormat="1" applyFont="1" applyFill="1" applyAlignment="1" applyProtection="1">
      <alignment horizontal="center"/>
      <protection hidden="1"/>
    </xf>
    <xf numFmtId="0" fontId="17" fillId="2" borderId="0" xfId="0" applyFont="1" applyFill="1" applyAlignment="1" applyProtection="1">
      <alignment horizontal="center"/>
      <protection hidden="1"/>
    </xf>
    <xf numFmtId="0" fontId="15" fillId="10" borderId="1" xfId="0" applyFont="1" applyFill="1" applyBorder="1" applyAlignment="1" applyProtection="1">
      <alignment horizontal="center"/>
      <protection hidden="1"/>
    </xf>
    <xf numFmtId="49" fontId="22" fillId="2" borderId="0" xfId="0" applyNumberFormat="1" applyFont="1" applyFill="1" applyAlignment="1" applyProtection="1">
      <alignment horizontal="left"/>
      <protection hidden="1"/>
    </xf>
    <xf numFmtId="3" fontId="16" fillId="7" borderId="9" xfId="0" applyNumberFormat="1" applyFont="1" applyFill="1" applyBorder="1" applyAlignment="1" applyProtection="1">
      <alignment horizontal="center" vertical="center" wrapText="1"/>
      <protection hidden="1"/>
    </xf>
    <xf numFmtId="0" fontId="16" fillId="2" borderId="6" xfId="0" applyFont="1" applyFill="1" applyBorder="1" applyAlignment="1" applyProtection="1">
      <alignment horizontal="left" vertical="center"/>
      <protection hidden="1"/>
    </xf>
    <xf numFmtId="0" fontId="16" fillId="2" borderId="0" xfId="0" applyFont="1" applyFill="1" applyBorder="1" applyAlignment="1" applyProtection="1">
      <alignment horizontal="left" vertical="center"/>
      <protection hidden="1"/>
    </xf>
    <xf numFmtId="0" fontId="15" fillId="5" borderId="1" xfId="0" applyFont="1" applyFill="1" applyBorder="1" applyAlignment="1" applyProtection="1">
      <alignment horizontal="center"/>
      <protection hidden="1"/>
    </xf>
    <xf numFmtId="3" fontId="16" fillId="7" borderId="11" xfId="0" applyNumberFormat="1" applyFont="1" applyFill="1" applyBorder="1" applyAlignment="1" applyProtection="1">
      <alignment horizontal="center" vertical="center" wrapText="1"/>
      <protection hidden="1"/>
    </xf>
    <xf numFmtId="0" fontId="15" fillId="2" borderId="0" xfId="0" applyFont="1" applyFill="1" applyBorder="1" applyAlignment="1" applyProtection="1">
      <alignment horizontal="center"/>
      <protection hidden="1"/>
    </xf>
    <xf numFmtId="0" fontId="15" fillId="3" borderId="1" xfId="0" applyFont="1" applyFill="1" applyBorder="1" applyAlignment="1" applyProtection="1">
      <alignment horizontal="center"/>
      <protection hidden="1"/>
    </xf>
    <xf numFmtId="0" fontId="0" fillId="2" borderId="0" xfId="0" applyNumberFormat="1" applyFont="1" applyFill="1" applyAlignment="1" applyProtection="1">
      <alignment horizontal="right"/>
      <protection hidden="1"/>
    </xf>
    <xf numFmtId="0" fontId="0" fillId="2" borderId="0" xfId="0" applyFont="1" applyFill="1" applyAlignment="1" applyProtection="1">
      <alignment horizontal="left"/>
      <protection hidden="1"/>
    </xf>
    <xf numFmtId="0" fontId="14" fillId="2" borderId="0" xfId="0" applyFont="1" applyFill="1" applyAlignment="1" applyProtection="1">
      <alignment horizontal="right"/>
      <protection hidden="1"/>
    </xf>
    <xf numFmtId="49" fontId="14" fillId="2" borderId="0" xfId="0" applyNumberFormat="1" applyFont="1" applyFill="1" applyAlignment="1" applyProtection="1">
      <alignment horizontal="left"/>
      <protection hidden="1"/>
    </xf>
    <xf numFmtId="0" fontId="0" fillId="2" borderId="0" xfId="0" applyFont="1" applyFill="1" applyBorder="1" applyAlignment="1" applyProtection="1">
      <alignment horizontal="center"/>
      <protection hidden="1"/>
    </xf>
    <xf numFmtId="0" fontId="0" fillId="0" borderId="0" xfId="0" applyFont="1" applyFill="1" applyAlignment="1" applyProtection="1">
      <alignment horizontal="center"/>
      <protection hidden="1"/>
    </xf>
    <xf numFmtId="0" fontId="0" fillId="0" borderId="0" xfId="0" applyFont="1" applyFill="1" applyAlignment="1" applyProtection="1">
      <alignment horizontal="left"/>
      <protection hidden="1"/>
    </xf>
    <xf numFmtId="1" fontId="0" fillId="2" borderId="0" xfId="0" applyNumberFormat="1" applyFont="1" applyFill="1" applyAlignment="1" applyProtection="1">
      <alignment horizontal="right"/>
      <protection hidden="1"/>
    </xf>
    <xf numFmtId="0" fontId="13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Alignment="1" applyProtection="1">
      <alignment horizontal="center"/>
      <protection hidden="1"/>
    </xf>
    <xf numFmtId="0" fontId="1" fillId="2" borderId="0" xfId="0" applyNumberFormat="1" applyFont="1" applyFill="1" applyAlignment="1" applyProtection="1">
      <alignment horizontal="center"/>
      <protection hidden="1"/>
    </xf>
    <xf numFmtId="165" fontId="1" fillId="2" borderId="0" xfId="0" applyNumberFormat="1" applyFont="1" applyFill="1" applyAlignment="1" applyProtection="1">
      <alignment horizontal="center"/>
      <protection hidden="1"/>
    </xf>
    <xf numFmtId="2" fontId="22" fillId="2" borderId="0" xfId="0" applyNumberFormat="1" applyFont="1" applyFill="1" applyAlignment="1" applyProtection="1">
      <alignment horizontal="center"/>
      <protection hidden="1"/>
    </xf>
    <xf numFmtId="0" fontId="11" fillId="0" borderId="0" xfId="1" applyFont="1" applyFill="1" applyBorder="1" applyAlignment="1" applyProtection="1">
      <alignment horizontal="center" vertical="center" wrapText="1"/>
      <protection hidden="1"/>
    </xf>
    <xf numFmtId="0" fontId="6" fillId="11" borderId="1" xfId="0" applyFont="1" applyFill="1" applyBorder="1" applyAlignment="1" applyProtection="1">
      <alignment horizontal="center" vertical="center"/>
      <protection hidden="1"/>
    </xf>
    <xf numFmtId="0" fontId="6" fillId="11" borderId="4" xfId="0" applyFont="1" applyFill="1" applyBorder="1" applyAlignment="1" applyProtection="1">
      <alignment horizontal="center" vertical="center"/>
      <protection hidden="1"/>
    </xf>
    <xf numFmtId="0" fontId="10" fillId="0" borderId="0" xfId="1" applyFont="1" applyFill="1" applyBorder="1" applyAlignment="1" applyProtection="1">
      <alignment horizontal="center" vertical="center" wrapText="1"/>
      <protection hidden="1"/>
    </xf>
    <xf numFmtId="165" fontId="13" fillId="0" borderId="0" xfId="0" applyNumberFormat="1" applyFont="1" applyFill="1" applyBorder="1" applyAlignment="1" applyProtection="1">
      <alignment horizontal="center" vertical="center"/>
      <protection hidden="1"/>
    </xf>
    <xf numFmtId="165" fontId="5" fillId="0" borderId="1" xfId="7" applyNumberFormat="1" applyFont="1" applyFill="1" applyBorder="1" applyAlignment="1" applyProtection="1">
      <alignment horizontal="center" vertical="center"/>
      <protection hidden="1"/>
    </xf>
    <xf numFmtId="165" fontId="13" fillId="2" borderId="1" xfId="0" applyNumberFormat="1" applyFont="1" applyFill="1" applyBorder="1" applyAlignment="1" applyProtection="1">
      <alignment horizontal="center" vertical="center"/>
      <protection hidden="1"/>
    </xf>
    <xf numFmtId="165" fontId="5" fillId="0" borderId="1" xfId="0" applyNumberFormat="1" applyFont="1" applyFill="1" applyBorder="1" applyAlignment="1" applyProtection="1">
      <alignment horizontal="center" vertical="center"/>
      <protection hidden="1"/>
    </xf>
    <xf numFmtId="165" fontId="9" fillId="2" borderId="1" xfId="0" applyNumberFormat="1" applyFont="1" applyFill="1" applyBorder="1" applyAlignment="1" applyProtection="1">
      <alignment horizontal="center" vertical="center" wrapText="1"/>
      <protection hidden="1"/>
    </xf>
    <xf numFmtId="165" fontId="9" fillId="0" borderId="0" xfId="0" applyNumberFormat="1" applyFont="1" applyFill="1" applyBorder="1" applyAlignment="1" applyProtection="1">
      <alignment horizontal="center" vertical="center" wrapText="1"/>
      <protection hidden="1"/>
    </xf>
    <xf numFmtId="165" fontId="10" fillId="0" borderId="1" xfId="0" applyNumberFormat="1" applyFont="1" applyFill="1" applyBorder="1" applyAlignment="1" applyProtection="1">
      <alignment horizontal="center" vertical="center"/>
      <protection hidden="1"/>
    </xf>
    <xf numFmtId="0" fontId="16" fillId="0" borderId="5" xfId="0" applyFont="1" applyFill="1" applyBorder="1" applyAlignment="1" applyProtection="1">
      <alignment horizontal="center" vertical="center" wrapText="1"/>
      <protection hidden="1"/>
    </xf>
    <xf numFmtId="0" fontId="16" fillId="0" borderId="4" xfId="0" applyFont="1" applyFill="1" applyBorder="1" applyAlignment="1" applyProtection="1">
      <alignment horizontal="center" vertical="center" wrapText="1"/>
      <protection hidden="1"/>
    </xf>
    <xf numFmtId="165" fontId="9" fillId="2" borderId="5" xfId="0" applyNumberFormat="1" applyFont="1" applyFill="1" applyBorder="1" applyAlignment="1" applyProtection="1">
      <alignment horizontal="center" vertical="center" wrapText="1"/>
      <protection hidden="1"/>
    </xf>
    <xf numFmtId="165" fontId="9" fillId="2" borderId="4" xfId="0" applyNumberFormat="1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0" fontId="16" fillId="0" borderId="0" xfId="0" applyFont="1" applyFill="1" applyBorder="1" applyAlignment="1" applyProtection="1">
      <alignment horizontal="right" vertical="center"/>
      <protection hidden="1"/>
    </xf>
    <xf numFmtId="165" fontId="0" fillId="0" borderId="0" xfId="0" applyNumberFormat="1" applyFill="1" applyBorder="1" applyAlignment="1" applyProtection="1">
      <alignment horizontal="center" vertical="center"/>
      <protection hidden="1"/>
    </xf>
    <xf numFmtId="165" fontId="0" fillId="2" borderId="8" xfId="0" applyNumberFormat="1" applyFill="1" applyBorder="1" applyAlignment="1" applyProtection="1">
      <alignment horizontal="center" vertical="center"/>
      <protection hidden="1"/>
    </xf>
    <xf numFmtId="165" fontId="0" fillId="2" borderId="27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65" fontId="0" fillId="2" borderId="0" xfId="0" applyNumberFormat="1" applyFont="1" applyFill="1" applyAlignment="1" applyProtection="1">
      <alignment horizontal="center"/>
      <protection hidden="1"/>
    </xf>
    <xf numFmtId="0" fontId="15" fillId="10" borderId="0" xfId="0" applyFont="1" applyFill="1" applyAlignment="1" applyProtection="1">
      <alignment horizontal="center"/>
      <protection hidden="1"/>
    </xf>
    <xf numFmtId="49" fontId="16" fillId="2" borderId="0" xfId="0" applyNumberFormat="1" applyFont="1" applyFill="1" applyAlignment="1" applyProtection="1">
      <alignment horizontal="center" vertical="center"/>
      <protection hidden="1"/>
    </xf>
    <xf numFmtId="0" fontId="24" fillId="2" borderId="0" xfId="0" applyFont="1" applyFill="1" applyAlignment="1" applyProtection="1">
      <alignment horizontal="left"/>
      <protection hidden="1"/>
    </xf>
    <xf numFmtId="0" fontId="0" fillId="2" borderId="0" xfId="0" applyFill="1" applyAlignment="1" applyProtection="1">
      <alignment horizontal="left" vertical="center"/>
      <protection hidden="1"/>
    </xf>
    <xf numFmtId="165" fontId="5" fillId="10" borderId="1" xfId="6" applyNumberFormat="1" applyFont="1" applyFill="1" applyBorder="1" applyAlignment="1" applyProtection="1">
      <alignment horizontal="center" vertical="center"/>
      <protection locked="0" hidden="1"/>
    </xf>
    <xf numFmtId="0" fontId="23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19" fillId="0" borderId="0" xfId="0" applyFont="1" applyAlignment="1" applyProtection="1">
      <alignment horizontal="center"/>
      <protection hidden="1"/>
    </xf>
    <xf numFmtId="0" fontId="27" fillId="0" borderId="0" xfId="0" applyFont="1" applyProtection="1">
      <protection hidden="1"/>
    </xf>
    <xf numFmtId="0" fontId="27" fillId="0" borderId="0" xfId="0" applyFont="1" applyAlignment="1" applyProtection="1">
      <alignment horizontal="right"/>
      <protection hidden="1"/>
    </xf>
    <xf numFmtId="0" fontId="0" fillId="0" borderId="0" xfId="0" applyAlignment="1" applyProtection="1">
      <alignment horizontal="center" textRotation="90"/>
      <protection hidden="1"/>
    </xf>
    <xf numFmtId="0" fontId="0" fillId="0" borderId="16" xfId="0" applyNumberFormat="1" applyBorder="1" applyAlignment="1" applyProtection="1">
      <alignment horizontal="center" vertical="center"/>
      <protection hidden="1"/>
    </xf>
    <xf numFmtId="0" fontId="0" fillId="0" borderId="17" xfId="0" applyNumberFormat="1" applyBorder="1" applyAlignment="1" applyProtection="1">
      <alignment horizontal="center" vertical="center"/>
      <protection hidden="1"/>
    </xf>
    <xf numFmtId="0" fontId="0" fillId="0" borderId="18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textRotation="90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0" xfId="0" applyNumberFormat="1" applyAlignment="1" applyProtection="1">
      <alignment horizontal="center" vertical="center"/>
      <protection hidden="1"/>
    </xf>
    <xf numFmtId="1" fontId="0" fillId="0" borderId="16" xfId="0" applyNumberFormat="1" applyBorder="1" applyAlignment="1" applyProtection="1">
      <alignment horizontal="center" vertical="center"/>
      <protection hidden="1"/>
    </xf>
    <xf numFmtId="1" fontId="0" fillId="0" borderId="17" xfId="0" applyNumberFormat="1" applyBorder="1" applyAlignment="1" applyProtection="1">
      <alignment horizontal="center" vertical="center"/>
      <protection hidden="1"/>
    </xf>
    <xf numFmtId="1" fontId="0" fillId="0" borderId="18" xfId="0" applyNumberFormat="1" applyBorder="1" applyAlignment="1" applyProtection="1">
      <alignment horizontal="center" vertical="center"/>
      <protection hidden="1"/>
    </xf>
    <xf numFmtId="1" fontId="0" fillId="0" borderId="19" xfId="0" applyNumberFormat="1" applyBorder="1" applyAlignment="1" applyProtection="1">
      <alignment horizontal="center" vertical="center"/>
      <protection hidden="1"/>
    </xf>
    <xf numFmtId="1" fontId="0" fillId="0" borderId="20" xfId="0" applyNumberFormat="1" applyBorder="1" applyAlignment="1" applyProtection="1">
      <alignment horizontal="center" vertical="center"/>
      <protection hidden="1"/>
    </xf>
    <xf numFmtId="1" fontId="0" fillId="0" borderId="21" xfId="0" applyNumberFormat="1" applyBorder="1" applyAlignment="1" applyProtection="1">
      <alignment horizontal="center" vertical="center"/>
      <protection hidden="1"/>
    </xf>
    <xf numFmtId="1" fontId="0" fillId="0" borderId="22" xfId="0" applyNumberFormat="1" applyBorder="1" applyAlignment="1" applyProtection="1">
      <alignment horizontal="center" vertical="center"/>
      <protection hidden="1"/>
    </xf>
    <xf numFmtId="1" fontId="0" fillId="0" borderId="23" xfId="0" applyNumberFormat="1" applyBorder="1" applyAlignment="1" applyProtection="1">
      <alignment horizontal="center" vertical="center"/>
      <protection hidden="1"/>
    </xf>
    <xf numFmtId="1" fontId="0" fillId="0" borderId="24" xfId="0" applyNumberFormat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0" fontId="0" fillId="7" borderId="1" xfId="0" applyFill="1" applyBorder="1" applyProtection="1">
      <protection hidden="1"/>
    </xf>
    <xf numFmtId="165" fontId="5" fillId="10" borderId="1" xfId="0" applyNumberFormat="1" applyFont="1" applyFill="1" applyBorder="1" applyAlignment="1" applyProtection="1">
      <alignment horizontal="center" vertical="center"/>
      <protection locked="0" hidden="1"/>
    </xf>
    <xf numFmtId="49" fontId="0" fillId="2" borderId="6" xfId="0" applyNumberFormat="1" applyFont="1" applyFill="1" applyBorder="1" applyAlignment="1" applyProtection="1">
      <alignment horizontal="left" vertical="center" wrapText="1"/>
      <protection hidden="1"/>
    </xf>
    <xf numFmtId="49" fontId="0" fillId="2" borderId="0" xfId="0" applyNumberFormat="1" applyFont="1" applyFill="1" applyAlignment="1" applyProtection="1">
      <alignment horizontal="left" vertical="center" wrapText="1"/>
      <protection hidden="1"/>
    </xf>
    <xf numFmtId="0" fontId="15" fillId="7" borderId="9" xfId="0" applyFont="1" applyFill="1" applyBorder="1" applyAlignment="1" applyProtection="1">
      <alignment horizontal="center"/>
      <protection hidden="1"/>
    </xf>
    <xf numFmtId="0" fontId="15" fillId="0" borderId="2" xfId="0" applyFont="1" applyFill="1" applyBorder="1" applyAlignment="1" applyProtection="1">
      <alignment horizontal="center"/>
      <protection hidden="1"/>
    </xf>
    <xf numFmtId="49" fontId="0" fillId="2" borderId="0" xfId="0" applyNumberFormat="1" applyFont="1" applyFill="1" applyBorder="1" applyAlignment="1" applyProtection="1">
      <alignment horizontal="left" vertical="center" wrapText="1"/>
      <protection hidden="1"/>
    </xf>
    <xf numFmtId="49" fontId="0" fillId="2" borderId="0" xfId="0" applyNumberFormat="1" applyFont="1" applyFill="1" applyAlignment="1" applyProtection="1">
      <alignment horizontal="left" vertical="center" wrapText="1"/>
      <protection hidden="1"/>
    </xf>
    <xf numFmtId="0" fontId="15" fillId="0" borderId="0" xfId="0" applyFont="1" applyFill="1" applyBorder="1" applyAlignment="1" applyProtection="1">
      <alignment horizontal="center"/>
      <protection hidden="1"/>
    </xf>
    <xf numFmtId="49" fontId="0" fillId="2" borderId="0" xfId="0" applyNumberFormat="1" applyFont="1" applyFill="1" applyBorder="1" applyAlignment="1" applyProtection="1">
      <alignment horizontal="left" vertical="center" wrapText="1"/>
      <protection hidden="1"/>
    </xf>
    <xf numFmtId="0" fontId="15" fillId="13" borderId="15" xfId="0" applyFont="1" applyFill="1" applyBorder="1" applyAlignment="1" applyProtection="1">
      <alignment horizontal="center"/>
      <protection hidden="1"/>
    </xf>
    <xf numFmtId="0" fontId="15" fillId="0" borderId="14" xfId="0" applyFont="1" applyFill="1" applyBorder="1" applyAlignment="1" applyProtection="1">
      <alignment horizontal="center"/>
      <protection hidden="1"/>
    </xf>
  </cellXfs>
  <cellStyles count="8">
    <cellStyle name="Euro" xfId="4"/>
    <cellStyle name="F5" xfId="2"/>
    <cellStyle name="Komma" xfId="6" builtinId="3"/>
    <cellStyle name="Normaal" xfId="3"/>
    <cellStyle name="Procent" xfId="7" builtinId="5"/>
    <cellStyle name="Standaard" xfId="0" builtinId="0"/>
    <cellStyle name="Standaard 2" xfId="1"/>
    <cellStyle name="Valuta 2" xfId="5"/>
  </cellStyles>
  <dxfs count="152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392206</xdr:colOff>
      <xdr:row>31</xdr:row>
      <xdr:rowOff>67237</xdr:rowOff>
    </xdr:from>
    <xdr:to>
      <xdr:col>16</xdr:col>
      <xdr:colOff>134469</xdr:colOff>
      <xdr:row>35</xdr:row>
      <xdr:rowOff>141093</xdr:rowOff>
    </xdr:to>
    <xdr:cxnSp macro="">
      <xdr:nvCxnSpPr>
        <xdr:cNvPr id="23" name="Gebogen verbindingslijn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CxnSpPr/>
      </xdr:nvCxnSpPr>
      <xdr:spPr>
        <a:xfrm>
          <a:off x="12942794" y="7597590"/>
          <a:ext cx="4661646" cy="1351327"/>
        </a:xfrm>
        <a:prstGeom prst="bentConnector3">
          <a:avLst>
            <a:gd name="adj1" fmla="val 94"/>
          </a:avLst>
        </a:prstGeom>
        <a:ln w="28575">
          <a:solidFill>
            <a:sysClr val="windowText" lastClr="000000"/>
          </a:solidFill>
          <a:prstDash val="sysDot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654844</xdr:colOff>
      <xdr:row>37</xdr:row>
      <xdr:rowOff>62565</xdr:rowOff>
    </xdr:from>
    <xdr:to>
      <xdr:col>17</xdr:col>
      <xdr:colOff>661147</xdr:colOff>
      <xdr:row>43</xdr:row>
      <xdr:rowOff>100850</xdr:rowOff>
    </xdr:to>
    <xdr:cxnSp macro="">
      <xdr:nvCxnSpPr>
        <xdr:cNvPr id="61" name="Rechte verbindingslijn met pijl 60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CxnSpPr/>
      </xdr:nvCxnSpPr>
      <xdr:spPr>
        <a:xfrm flipH="1" flipV="1">
          <a:off x="14852697" y="7693771"/>
          <a:ext cx="6303" cy="441697"/>
        </a:xfrm>
        <a:prstGeom prst="straightConnector1">
          <a:avLst/>
        </a:prstGeom>
        <a:ln w="28575">
          <a:solidFill>
            <a:sysClr val="windowText" lastClr="000000"/>
          </a:solidFill>
          <a:prstDash val="sysDot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649944</xdr:colOff>
      <xdr:row>30</xdr:row>
      <xdr:rowOff>11205</xdr:rowOff>
    </xdr:from>
    <xdr:to>
      <xdr:col>24</xdr:col>
      <xdr:colOff>661148</xdr:colOff>
      <xdr:row>43</xdr:row>
      <xdr:rowOff>89644</xdr:rowOff>
    </xdr:to>
    <xdr:cxnSp macro="">
      <xdr:nvCxnSpPr>
        <xdr:cNvPr id="63" name="Gebogen verbindingslijn 62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CxnSpPr/>
      </xdr:nvCxnSpPr>
      <xdr:spPr>
        <a:xfrm rot="10800000" flipV="1">
          <a:off x="14847797" y="5860676"/>
          <a:ext cx="8124263" cy="2263586"/>
        </a:xfrm>
        <a:prstGeom prst="bentConnector3">
          <a:avLst>
            <a:gd name="adj1" fmla="val 69"/>
          </a:avLst>
        </a:prstGeom>
        <a:ln w="28575">
          <a:solidFill>
            <a:sysClr val="windowText" lastClr="000000"/>
          </a:solidFill>
          <a:prstDash val="sysDot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23</xdr:col>
      <xdr:colOff>131671</xdr:colOff>
      <xdr:row>0</xdr:row>
      <xdr:rowOff>123265</xdr:rowOff>
    </xdr:from>
    <xdr:to>
      <xdr:col>24</xdr:col>
      <xdr:colOff>1141321</xdr:colOff>
      <xdr:row>4</xdr:row>
      <xdr:rowOff>238125</xdr:rowOff>
    </xdr:to>
    <xdr:pic>
      <xdr:nvPicPr>
        <xdr:cNvPr id="6" name="Afbeelding 5" descr="Nieuw kleurlog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911546" y="123265"/>
          <a:ext cx="2613025" cy="749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176894</xdr:colOff>
      <xdr:row>1</xdr:row>
      <xdr:rowOff>68036</xdr:rowOff>
    </xdr:from>
    <xdr:to>
      <xdr:col>21</xdr:col>
      <xdr:colOff>345957</xdr:colOff>
      <xdr:row>5</xdr:row>
      <xdr:rowOff>48425</xdr:rowOff>
    </xdr:to>
    <xdr:pic>
      <xdr:nvPicPr>
        <xdr:cNvPr id="2" name="Afbeelding 1" descr="Nieuw kleurlog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5037" y="231322"/>
          <a:ext cx="2623297" cy="742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1258423</xdr:colOff>
      <xdr:row>1</xdr:row>
      <xdr:rowOff>75639</xdr:rowOff>
    </xdr:from>
    <xdr:to>
      <xdr:col>5</xdr:col>
      <xdr:colOff>1700493</xdr:colOff>
      <xdr:row>4</xdr:row>
      <xdr:rowOff>3920</xdr:rowOff>
    </xdr:to>
    <xdr:pic>
      <xdr:nvPicPr>
        <xdr:cNvPr id="2" name="Afbeelding 1" descr="Nieuw kleurlog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06798" y="234389"/>
          <a:ext cx="1966070" cy="5156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396870</xdr:colOff>
      <xdr:row>1</xdr:row>
      <xdr:rowOff>132289</xdr:rowOff>
    </xdr:from>
    <xdr:to>
      <xdr:col>20</xdr:col>
      <xdr:colOff>485459</xdr:colOff>
      <xdr:row>5</xdr:row>
      <xdr:rowOff>70345</xdr:rowOff>
    </xdr:to>
    <xdr:pic>
      <xdr:nvPicPr>
        <xdr:cNvPr id="3" name="Afbeelding 2" descr="Nieuw kleurlog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954120" y="291039"/>
          <a:ext cx="2612714" cy="747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295275</xdr:colOff>
      <xdr:row>0</xdr:row>
      <xdr:rowOff>114300</xdr:rowOff>
    </xdr:from>
    <xdr:to>
      <xdr:col>45</xdr:col>
      <xdr:colOff>305547</xdr:colOff>
      <xdr:row>0</xdr:row>
      <xdr:rowOff>856689</xdr:rowOff>
    </xdr:to>
    <xdr:pic>
      <xdr:nvPicPr>
        <xdr:cNvPr id="2" name="Afbeelding 1" descr="Nieuw kleurlog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82175" y="114300"/>
          <a:ext cx="2623297" cy="742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1:IA680"/>
  <sheetViews>
    <sheetView showGridLines="0" tabSelected="1" view="pageBreakPreview" zoomScale="85" zoomScaleNormal="70" zoomScaleSheetLayoutView="85" workbookViewId="0">
      <selection activeCell="G17" sqref="G17"/>
    </sheetView>
  </sheetViews>
  <sheetFormatPr defaultColWidth="9" defaultRowHeight="12.75"/>
  <cols>
    <col min="1" max="1" width="2.28515625" style="1" customWidth="1" collapsed="1"/>
    <col min="2" max="2" width="14.28515625" style="53" customWidth="1" collapsed="1"/>
    <col min="3" max="3" width="41.85546875" style="3" customWidth="1" collapsed="1"/>
    <col min="4" max="4" width="14.5703125" style="3" customWidth="1" collapsed="1"/>
    <col min="5" max="5" width="15.28515625" style="3" customWidth="1" collapsed="1"/>
    <col min="6" max="6" width="14.42578125" style="3" customWidth="1"/>
    <col min="7" max="7" width="13" style="3" customWidth="1"/>
    <col min="8" max="8" width="12.140625" style="3" customWidth="1" collapsed="1"/>
    <col min="9" max="9" width="12.140625" style="3" customWidth="1"/>
    <col min="10" max="10" width="17.28515625" style="3" customWidth="1"/>
    <col min="11" max="11" width="16.7109375" style="3" customWidth="1" collapsed="1"/>
    <col min="12" max="12" width="14.28515625" style="3" customWidth="1" collapsed="1"/>
    <col min="13" max="13" width="14.85546875" style="3" customWidth="1" collapsed="1"/>
    <col min="14" max="15" width="19.7109375" style="3" customWidth="1" collapsed="1"/>
    <col min="16" max="16" width="19.7109375" style="3" customWidth="1"/>
    <col min="17" max="17" width="2" style="3" customWidth="1" collapsed="1"/>
    <col min="18" max="19" width="19.7109375" style="3" customWidth="1" collapsed="1"/>
    <col min="20" max="20" width="2.140625" style="3" customWidth="1" collapsed="1"/>
    <col min="21" max="21" width="17.7109375" style="3" customWidth="1" collapsed="1"/>
    <col min="22" max="22" width="19.140625" style="3" customWidth="1" collapsed="1"/>
    <col min="23" max="23" width="19.140625" style="3" customWidth="1"/>
    <col min="24" max="24" width="24.140625" style="3" customWidth="1" collapsed="1"/>
    <col min="25" max="25" width="18.42578125" style="3" bestFit="1" customWidth="1" collapsed="1"/>
    <col min="26" max="29" width="9" style="3" collapsed="1"/>
    <col min="30" max="30" width="10.28515625" style="3" bestFit="1" customWidth="1" collapsed="1"/>
    <col min="31" max="111" width="9" style="3" collapsed="1"/>
    <col min="112" max="232" width="9" style="3"/>
    <col min="233" max="233" width="9" style="3" collapsed="1"/>
    <col min="234" max="235" width="9" style="3"/>
    <col min="236" max="16384" width="9" style="3" collapsed="1"/>
  </cols>
  <sheetData>
    <row r="1" spans="1:111">
      <c r="K1" s="86"/>
      <c r="L1" s="87"/>
      <c r="M1" s="87"/>
      <c r="N1" s="87"/>
      <c r="O1" s="87"/>
      <c r="P1" s="87"/>
    </row>
    <row r="2" spans="1:111">
      <c r="B2" s="2"/>
      <c r="J2" s="88"/>
      <c r="K2" s="86"/>
      <c r="L2" s="87"/>
      <c r="M2" s="87"/>
      <c r="N2" s="89"/>
      <c r="O2" s="89"/>
      <c r="P2" s="89"/>
    </row>
    <row r="3" spans="1:111">
      <c r="K3" s="86"/>
      <c r="L3" s="87"/>
      <c r="M3" s="87"/>
      <c r="N3" s="90"/>
      <c r="O3" s="90"/>
      <c r="P3" s="90"/>
    </row>
    <row r="4" spans="1:111">
      <c r="K4" s="86"/>
      <c r="L4" s="87"/>
      <c r="M4" s="87"/>
      <c r="N4" s="91"/>
      <c r="O4" s="91"/>
      <c r="P4" s="91"/>
    </row>
    <row r="5" spans="1:111" ht="21" customHeight="1">
      <c r="B5" s="5" t="s">
        <v>102</v>
      </c>
      <c r="C5" s="92" t="s">
        <v>117</v>
      </c>
      <c r="D5" s="93"/>
      <c r="E5" s="93"/>
      <c r="F5" s="93"/>
      <c r="G5" s="93"/>
      <c r="H5" s="93"/>
      <c r="I5" s="94"/>
      <c r="M5" s="95"/>
    </row>
    <row r="6" spans="1:111">
      <c r="M6" s="95"/>
    </row>
    <row r="7" spans="1:111" s="1" customFormat="1" ht="12.75" customHeight="1">
      <c r="B7" s="9" t="s">
        <v>25</v>
      </c>
      <c r="C7" s="10"/>
      <c r="D7" s="96"/>
      <c r="E7" s="10"/>
      <c r="F7" s="10"/>
      <c r="G7" s="10"/>
      <c r="H7" s="10"/>
      <c r="I7" s="10"/>
      <c r="J7" s="10"/>
      <c r="K7" s="10"/>
      <c r="L7" s="3"/>
      <c r="M7" s="95"/>
      <c r="N7" s="3"/>
      <c r="O7" s="10"/>
      <c r="P7" s="10"/>
      <c r="Q7" s="10"/>
      <c r="R7" s="10"/>
      <c r="S7" s="10"/>
      <c r="T7" s="10"/>
      <c r="U7" s="3" t="s">
        <v>49</v>
      </c>
      <c r="V7" s="10"/>
      <c r="W7" s="10"/>
      <c r="X7" s="10"/>
    </row>
    <row r="8" spans="1:111" s="1" customFormat="1" ht="12.75" customHeight="1">
      <c r="B8" s="97"/>
      <c r="C8" s="10"/>
      <c r="D8" s="96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111" ht="28.35" customHeight="1">
      <c r="B9" s="60" t="s">
        <v>44</v>
      </c>
      <c r="C9" s="61"/>
      <c r="D9" s="60" t="s">
        <v>18</v>
      </c>
      <c r="E9" s="98"/>
      <c r="F9" s="98"/>
      <c r="G9" s="98"/>
      <c r="H9" s="98"/>
      <c r="I9" s="98"/>
      <c r="J9" s="98"/>
      <c r="K9" s="98"/>
      <c r="L9" s="98"/>
      <c r="M9" s="98"/>
      <c r="N9" s="61"/>
      <c r="O9" s="99"/>
      <c r="P9" s="99"/>
      <c r="Q9" s="100"/>
      <c r="R9" s="101" t="s">
        <v>26</v>
      </c>
      <c r="S9" s="102" t="s">
        <v>59</v>
      </c>
      <c r="T9" s="103"/>
      <c r="U9" s="104" t="s">
        <v>17</v>
      </c>
      <c r="V9" s="105"/>
      <c r="W9" s="105"/>
      <c r="X9" s="105"/>
      <c r="Y9" s="106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</row>
    <row r="10" spans="1:111" s="21" customFormat="1" ht="129.94999999999999" customHeight="1">
      <c r="A10" s="17"/>
      <c r="B10" s="18" t="s">
        <v>1</v>
      </c>
      <c r="C10" s="19" t="s">
        <v>0</v>
      </c>
      <c r="D10" s="19" t="s">
        <v>51</v>
      </c>
      <c r="E10" s="19" t="s">
        <v>52</v>
      </c>
      <c r="F10" s="19" t="s">
        <v>130</v>
      </c>
      <c r="G10" s="19" t="s">
        <v>129</v>
      </c>
      <c r="H10" s="19" t="s">
        <v>50</v>
      </c>
      <c r="I10" s="19" t="s">
        <v>110</v>
      </c>
      <c r="J10" s="19" t="s">
        <v>83</v>
      </c>
      <c r="K10" s="19" t="s">
        <v>120</v>
      </c>
      <c r="L10" s="19" t="s">
        <v>121</v>
      </c>
      <c r="M10" s="19" t="s">
        <v>122</v>
      </c>
      <c r="N10" s="19" t="s">
        <v>143</v>
      </c>
      <c r="O10" s="19" t="s">
        <v>144</v>
      </c>
      <c r="P10" s="19" t="s">
        <v>167</v>
      </c>
      <c r="Q10" s="107"/>
      <c r="R10" s="19" t="s">
        <v>123</v>
      </c>
      <c r="S10" s="19" t="s">
        <v>124</v>
      </c>
      <c r="T10" s="108"/>
      <c r="U10" s="109" t="s">
        <v>126</v>
      </c>
      <c r="V10" s="109" t="s">
        <v>127</v>
      </c>
      <c r="W10" s="19" t="s">
        <v>128</v>
      </c>
      <c r="X10" s="19" t="s">
        <v>146</v>
      </c>
      <c r="Y10" s="109" t="s">
        <v>140</v>
      </c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</row>
    <row r="11" spans="1:111" ht="15" customHeight="1">
      <c r="B11" s="78">
        <v>1</v>
      </c>
      <c r="C11" s="22" t="s">
        <v>107</v>
      </c>
      <c r="D11" s="110">
        <v>54</v>
      </c>
      <c r="E11" s="111">
        <v>0.1905</v>
      </c>
      <c r="F11" s="112" t="s">
        <v>119</v>
      </c>
      <c r="G11" s="113" t="str">
        <f>IFERROR(IF(F11="Ja",SUM((M11+Y11)/($R$36)),"0"),"0")</f>
        <v>0</v>
      </c>
      <c r="H11" s="114">
        <f>E11*D11*1000</f>
        <v>10287</v>
      </c>
      <c r="I11" s="113">
        <v>7.0000000000000001E-3</v>
      </c>
      <c r="J11" s="115">
        <v>65</v>
      </c>
      <c r="K11" s="115">
        <v>35</v>
      </c>
      <c r="L11" s="116">
        <f>INDEX(hespul,MATCH(J11,gradenhespul,0),MATCH(K11,orientatiehespul,0))</f>
        <v>994</v>
      </c>
      <c r="M11" s="116">
        <f>+'2. Opbrengst per locatie'!V11</f>
        <v>6939.1253129105544</v>
      </c>
      <c r="N11" s="117"/>
      <c r="O11" s="117"/>
      <c r="P11" s="118">
        <v>0.05</v>
      </c>
      <c r="Q11" s="119"/>
      <c r="R11" s="120"/>
      <c r="S11" s="120"/>
      <c r="T11" s="121"/>
      <c r="U11" s="122">
        <f>L11</f>
        <v>994</v>
      </c>
      <c r="V11" s="123">
        <v>0.75</v>
      </c>
      <c r="W11" s="124">
        <v>6.0000000000000001E-3</v>
      </c>
      <c r="X11" s="125">
        <f>IF('2. Opbrengst per locatie'!V39&lt;&gt;'1. Tarievenblad'!M11,'2. Opbrengst per locatie'!V39,"0")</f>
        <v>6987.3335759368083</v>
      </c>
      <c r="Y11" s="126">
        <f>IF('2. Opbrengst per locatie'!V39&lt;&gt;'1. Tarievenblad'!M11,'2. Opbrengst per locatie'!V39-'1. Tarievenblad'!M11,"0")</f>
        <v>48.208263026253917</v>
      </c>
      <c r="Z11" s="1"/>
      <c r="AA11" s="127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</row>
    <row r="12" spans="1:111" ht="15" customHeight="1">
      <c r="B12" s="78">
        <v>1</v>
      </c>
      <c r="C12" s="22" t="s">
        <v>108</v>
      </c>
      <c r="D12" s="110">
        <v>57</v>
      </c>
      <c r="E12" s="111">
        <v>0.1905</v>
      </c>
      <c r="F12" s="112" t="s">
        <v>119</v>
      </c>
      <c r="G12" s="113" t="str">
        <f>IFERROR(IF(F12="Ja",SUM((M12+Y12)/($R$36)),"0"),"0")</f>
        <v>0</v>
      </c>
      <c r="H12" s="114">
        <f>E12*D12*1000</f>
        <v>10858.5</v>
      </c>
      <c r="I12" s="113">
        <v>7.0000000000000001E-3</v>
      </c>
      <c r="J12" s="115">
        <v>65</v>
      </c>
      <c r="K12" s="115">
        <v>125</v>
      </c>
      <c r="L12" s="116">
        <f>INDEX(hespul,MATCH(J12,gradenhespul,0),MATCH(K12,orientatiehespul,0))</f>
        <v>565</v>
      </c>
      <c r="M12" s="116">
        <f>+'2. Opbrengst per locatie'!V12</f>
        <v>4382.5238115296916</v>
      </c>
      <c r="N12" s="128"/>
      <c r="O12" s="128"/>
      <c r="P12" s="118">
        <v>0</v>
      </c>
      <c r="Q12" s="119"/>
      <c r="R12" s="120"/>
      <c r="S12" s="120"/>
      <c r="T12" s="121"/>
      <c r="U12" s="122">
        <f>L12</f>
        <v>565</v>
      </c>
      <c r="V12" s="123">
        <v>0.75</v>
      </c>
      <c r="W12" s="124">
        <v>6.0000000000000001E-3</v>
      </c>
      <c r="X12" s="125">
        <f>IF('2. Opbrengst per locatie'!V40&lt;&gt;'1. Tarievenblad'!M12,'2. Opbrengst per locatie'!V40,"0")</f>
        <v>4412.9705683034836</v>
      </c>
      <c r="Y12" s="126">
        <f>IF('2. Opbrengst per locatie'!V40&lt;&gt;'1. Tarievenblad'!M12,'2. Opbrengst per locatie'!V40-'1. Tarievenblad'!M12,"0")</f>
        <v>30.446756773792004</v>
      </c>
      <c r="Z12" s="1"/>
      <c r="AA12" s="127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</row>
    <row r="13" spans="1:111" ht="15" customHeight="1">
      <c r="B13" s="78">
        <v>1</v>
      </c>
      <c r="C13" s="22" t="s">
        <v>109</v>
      </c>
      <c r="D13" s="110">
        <v>55</v>
      </c>
      <c r="E13" s="111">
        <v>0.1905</v>
      </c>
      <c r="F13" s="112" t="s">
        <v>119</v>
      </c>
      <c r="G13" s="113" t="str">
        <f>IFERROR(IF(F13="Ja",SUM((M13+Y13)/($R$36)),"0"),"0")</f>
        <v>0</v>
      </c>
      <c r="H13" s="114">
        <f>E13*D13*1000</f>
        <v>10477.500000000002</v>
      </c>
      <c r="I13" s="113">
        <v>7.0000000000000001E-3</v>
      </c>
      <c r="J13" s="115">
        <v>65</v>
      </c>
      <c r="K13" s="115">
        <v>-55</v>
      </c>
      <c r="L13" s="116">
        <f>INDEX(hespul,MATCH(J13,gradenhespul,0),MATCH(K13,orientatiehespul,0))</f>
        <v>927</v>
      </c>
      <c r="M13" s="116">
        <f>+'2. Opbrengst per locatie'!V13</f>
        <v>6938.1455218395085</v>
      </c>
      <c r="N13" s="129"/>
      <c r="O13" s="129"/>
      <c r="P13" s="118">
        <v>0</v>
      </c>
      <c r="Q13" s="119"/>
      <c r="R13" s="120"/>
      <c r="S13" s="120"/>
      <c r="T13" s="121"/>
      <c r="U13" s="122">
        <f>L13</f>
        <v>927</v>
      </c>
      <c r="V13" s="123">
        <v>0.76</v>
      </c>
      <c r="W13" s="124">
        <v>6.0000000000000001E-3</v>
      </c>
      <c r="X13" s="125">
        <f>IF('2. Opbrengst per locatie'!V41&lt;&gt;'1. Tarievenblad'!M13,'2. Opbrengst per locatie'!V41,"0")</f>
        <v>7079.4982709916421</v>
      </c>
      <c r="Y13" s="126">
        <f>IF('2. Opbrengst per locatie'!V41&lt;&gt;'1. Tarievenblad'!M13,'2. Opbrengst per locatie'!V41-'1. Tarievenblad'!M13,"0")</f>
        <v>141.35274915213358</v>
      </c>
      <c r="Z13" s="1"/>
      <c r="AA13" s="127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</row>
    <row r="14" spans="1:111" ht="15" customHeight="1" thickBot="1">
      <c r="B14" s="78">
        <v>1</v>
      </c>
      <c r="C14" s="22" t="s">
        <v>112</v>
      </c>
      <c r="D14" s="110">
        <v>140</v>
      </c>
      <c r="E14" s="111">
        <v>0.1905</v>
      </c>
      <c r="F14" s="112" t="s">
        <v>119</v>
      </c>
      <c r="G14" s="113" t="str">
        <f>IFERROR(IF(F14="Ja",SUM((M14+Y14)/($R$36)),"0"),"0")</f>
        <v>0</v>
      </c>
      <c r="H14" s="114">
        <f>E14*D14*1000</f>
        <v>26670</v>
      </c>
      <c r="I14" s="113">
        <v>7.0000000000000001E-3</v>
      </c>
      <c r="J14" s="115">
        <v>15</v>
      </c>
      <c r="K14" s="115">
        <v>-55</v>
      </c>
      <c r="L14" s="116">
        <f>INDEX(hespul,MATCH(J14,gradenhespul,0),MATCH(K14,orientatiehespul,0))</f>
        <v>1062</v>
      </c>
      <c r="M14" s="130">
        <f>+'2. Opbrengst per locatie'!V14</f>
        <v>20232.685617085375</v>
      </c>
      <c r="N14" s="131"/>
      <c r="O14" s="131"/>
      <c r="P14" s="132">
        <v>0</v>
      </c>
      <c r="Q14" s="119"/>
      <c r="R14" s="120"/>
      <c r="S14" s="120"/>
      <c r="T14" s="121"/>
      <c r="U14" s="122">
        <f>L14</f>
        <v>1062</v>
      </c>
      <c r="V14" s="123">
        <v>0.75</v>
      </c>
      <c r="W14" s="124">
        <v>7.0000000000000001E-3</v>
      </c>
      <c r="X14" s="125" t="str">
        <f>IF('2. Opbrengst per locatie'!V42&lt;&gt;'1. Tarievenblad'!M14,'2. Opbrengst per locatie'!V42,"0")</f>
        <v>0</v>
      </c>
      <c r="Y14" s="126" t="str">
        <f>IF('2. Opbrengst per locatie'!V42&lt;&gt;'1. Tarievenblad'!M14,'2. Opbrengst per locatie'!V42-'1. Tarievenblad'!M14,"0")</f>
        <v>0</v>
      </c>
      <c r="Z14" s="1"/>
      <c r="AA14" s="127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</row>
    <row r="15" spans="1:111" ht="15" customHeight="1" thickTop="1">
      <c r="B15" s="78">
        <v>1</v>
      </c>
      <c r="C15" s="22" t="s">
        <v>106</v>
      </c>
      <c r="D15" s="133"/>
      <c r="E15" s="134"/>
      <c r="F15" s="134"/>
      <c r="G15" s="134"/>
      <c r="H15" s="134"/>
      <c r="I15" s="134"/>
      <c r="J15" s="134"/>
      <c r="K15" s="134"/>
      <c r="L15" s="135"/>
      <c r="M15" s="136">
        <f>+'2. Opbrengst per locatie'!V15</f>
        <v>38492.48026336512</v>
      </c>
      <c r="N15" s="137">
        <v>37800</v>
      </c>
      <c r="O15" s="137">
        <v>500000</v>
      </c>
      <c r="P15" s="138"/>
      <c r="Q15" s="119"/>
      <c r="R15" s="120"/>
      <c r="S15" s="120"/>
      <c r="T15" s="121"/>
      <c r="U15" s="139"/>
      <c r="V15" s="140"/>
      <c r="W15" s="140"/>
      <c r="X15" s="125">
        <f>IF('2. Opbrengst per locatie'!V43&lt;&gt;'1. Tarievenblad'!M15,'2. Opbrengst per locatie'!V43,"0")</f>
        <v>38712.488032317298</v>
      </c>
      <c r="Y15" s="126">
        <f>IF('2. Opbrengst per locatie'!V43&lt;&gt;'1. Tarievenblad'!M15,'2. Opbrengst per locatie'!V43-'1. Tarievenblad'!M15,"0")</f>
        <v>220.00776895217859</v>
      </c>
      <c r="Z15" s="1"/>
      <c r="AA15" s="127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</row>
    <row r="16" spans="1:111" ht="15" customHeight="1">
      <c r="B16" s="78">
        <v>2</v>
      </c>
      <c r="C16" s="22" t="s">
        <v>138</v>
      </c>
      <c r="D16" s="110">
        <v>0</v>
      </c>
      <c r="E16" s="111">
        <v>0</v>
      </c>
      <c r="F16" s="112" t="s">
        <v>131</v>
      </c>
      <c r="G16" s="113" t="str">
        <f>IFERROR(IF(F16="Ja",SUM((M16+Y16)/($R$36)),"0"),"0")</f>
        <v>0</v>
      </c>
      <c r="H16" s="114">
        <f>E16*D16*1000</f>
        <v>0</v>
      </c>
      <c r="I16" s="113">
        <v>7.0000000000000001E-3</v>
      </c>
      <c r="J16" s="115">
        <v>5</v>
      </c>
      <c r="K16" s="115">
        <v>-40</v>
      </c>
      <c r="L16" s="116">
        <f>INDEX(hespul,MATCH(J16,gradenhespul,0),MATCH(K16,orientatiehespul,0))</f>
        <v>1028</v>
      </c>
      <c r="M16" s="116">
        <f>+'2. Opbrengst per locatie'!V16</f>
        <v>0</v>
      </c>
      <c r="N16" s="117"/>
      <c r="O16" s="117"/>
      <c r="P16" s="118">
        <v>0</v>
      </c>
      <c r="Q16" s="119"/>
      <c r="R16" s="120"/>
      <c r="S16" s="120"/>
      <c r="T16" s="121"/>
      <c r="U16" s="122">
        <f>L16</f>
        <v>1028</v>
      </c>
      <c r="V16" s="123">
        <v>0.75</v>
      </c>
      <c r="W16" s="124">
        <v>7.0000000000000001E-3</v>
      </c>
      <c r="X16" s="125" t="str">
        <f>IF('2. Opbrengst per locatie'!V44&lt;&gt;'1. Tarievenblad'!M16,'2. Opbrengst per locatie'!V44,"0")</f>
        <v>0</v>
      </c>
      <c r="Y16" s="126" t="str">
        <f>IF('2. Opbrengst per locatie'!V44&lt;&gt;'1. Tarievenblad'!M16,'2. Opbrengst per locatie'!V44-'1. Tarievenblad'!M16,"0")</f>
        <v>0</v>
      </c>
      <c r="Z16" s="141"/>
      <c r="AA16" s="127"/>
      <c r="AB16" s="1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</row>
    <row r="17" spans="1:111" ht="15" customHeight="1" thickBot="1">
      <c r="B17" s="78">
        <v>2</v>
      </c>
      <c r="C17" s="22" t="s">
        <v>139</v>
      </c>
      <c r="D17" s="110">
        <v>0</v>
      </c>
      <c r="E17" s="111">
        <v>0</v>
      </c>
      <c r="F17" s="112" t="s">
        <v>131</v>
      </c>
      <c r="G17" s="113" t="str">
        <f>IFERROR(IF(F17="Ja",SUM((M17+Y17)/($R$36)),"0"),"0")</f>
        <v>0</v>
      </c>
      <c r="H17" s="114">
        <f>E17*D17*1000</f>
        <v>0</v>
      </c>
      <c r="I17" s="113">
        <v>7.0000000000000001E-3</v>
      </c>
      <c r="J17" s="115">
        <v>15</v>
      </c>
      <c r="K17" s="115">
        <v>-90</v>
      </c>
      <c r="L17" s="116">
        <f>INDEX(hespul,MATCH(J17,gradenhespul,0),MATCH(K17,orientatiehespul,0))</f>
        <v>994</v>
      </c>
      <c r="M17" s="130">
        <f>+'2. Opbrengst per locatie'!V17</f>
        <v>0</v>
      </c>
      <c r="N17" s="129"/>
      <c r="O17" s="129"/>
      <c r="P17" s="132">
        <v>0</v>
      </c>
      <c r="Q17" s="119"/>
      <c r="R17" s="120"/>
      <c r="S17" s="120"/>
      <c r="T17" s="121"/>
      <c r="U17" s="122">
        <f>L17</f>
        <v>994</v>
      </c>
      <c r="V17" s="123">
        <v>0.75</v>
      </c>
      <c r="W17" s="124">
        <v>7.0000000000000001E-3</v>
      </c>
      <c r="X17" s="125" t="str">
        <f>IF('2. Opbrengst per locatie'!V45&lt;&gt;'1. Tarievenblad'!M17,'2. Opbrengst per locatie'!V45,"0")</f>
        <v>0</v>
      </c>
      <c r="Y17" s="126" t="str">
        <f>IF('2. Opbrengst per locatie'!V45&lt;&gt;'1. Tarievenblad'!M17,'2. Opbrengst per locatie'!V45-'1. Tarievenblad'!M17,"0")</f>
        <v>0</v>
      </c>
      <c r="Z17" s="1"/>
      <c r="AA17" s="127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</row>
    <row r="18" spans="1:111" ht="15" customHeight="1" thickTop="1">
      <c r="B18" s="78">
        <v>2</v>
      </c>
      <c r="C18" s="22" t="s">
        <v>137</v>
      </c>
      <c r="D18" s="133"/>
      <c r="E18" s="134"/>
      <c r="F18" s="134"/>
      <c r="G18" s="134"/>
      <c r="H18" s="134"/>
      <c r="I18" s="134"/>
      <c r="J18" s="134"/>
      <c r="K18" s="134"/>
      <c r="L18" s="135"/>
      <c r="M18" s="136">
        <f>SUM(M16:M17)</f>
        <v>0</v>
      </c>
      <c r="N18" s="137">
        <v>33000</v>
      </c>
      <c r="O18" s="137">
        <v>179000</v>
      </c>
      <c r="P18" s="138"/>
      <c r="Q18" s="119"/>
      <c r="R18" s="120"/>
      <c r="S18" s="120"/>
      <c r="T18" s="121"/>
      <c r="U18" s="139"/>
      <c r="V18" s="140"/>
      <c r="W18" s="142"/>
      <c r="X18" s="125" t="str">
        <f>IF('2. Opbrengst per locatie'!V46&lt;&gt;'1. Tarievenblad'!M18,'2. Opbrengst per locatie'!V46,"0")</f>
        <v>0</v>
      </c>
      <c r="Y18" s="126" t="str">
        <f>IF('2. Opbrengst per locatie'!V46&lt;&gt;'1. Tarievenblad'!M18,'2. Opbrengst per locatie'!V46-'1. Tarievenblad'!M18,"0")</f>
        <v>0</v>
      </c>
      <c r="Z18" s="1"/>
      <c r="AA18" s="127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</row>
    <row r="19" spans="1:111" ht="15" customHeight="1">
      <c r="B19" s="78">
        <v>3</v>
      </c>
      <c r="C19" s="22" t="s">
        <v>114</v>
      </c>
      <c r="D19" s="110">
        <v>0</v>
      </c>
      <c r="E19" s="111">
        <v>0</v>
      </c>
      <c r="F19" s="112" t="s">
        <v>131</v>
      </c>
      <c r="G19" s="113" t="str">
        <f t="shared" ref="G19:G24" si="0">IFERROR(IF(F19="Ja",SUM((M19+Y19)/($R$36)),"0"),"0")</f>
        <v>0</v>
      </c>
      <c r="H19" s="114">
        <f t="shared" ref="H19:H28" si="1">E19*D19*1000</f>
        <v>0</v>
      </c>
      <c r="I19" s="113">
        <v>7.0000000000000001E-3</v>
      </c>
      <c r="J19" s="115">
        <v>15</v>
      </c>
      <c r="K19" s="115">
        <v>-5</v>
      </c>
      <c r="L19" s="116">
        <f t="shared" ref="L19:L28" si="2">INDEX(hespul,MATCH(J19,gradenhespul,0),MATCH(K19,orientatiehespul,0))</f>
        <v>1096</v>
      </c>
      <c r="M19" s="116">
        <f>+'2. Opbrengst per locatie'!V19</f>
        <v>0</v>
      </c>
      <c r="N19" s="137">
        <v>16500</v>
      </c>
      <c r="O19" s="137">
        <v>67000</v>
      </c>
      <c r="P19" s="118">
        <v>0</v>
      </c>
      <c r="Q19" s="119"/>
      <c r="R19" s="120"/>
      <c r="S19" s="120"/>
      <c r="T19" s="121"/>
      <c r="U19" s="122">
        <f t="shared" ref="U19" si="3">L19</f>
        <v>1096</v>
      </c>
      <c r="V19" s="123">
        <v>0.75</v>
      </c>
      <c r="W19" s="124">
        <v>7.0000000000000001E-3</v>
      </c>
      <c r="X19" s="125" t="str">
        <f>IF('2. Opbrengst per locatie'!V47&lt;&gt;'1. Tarievenblad'!M19,'2. Opbrengst per locatie'!V47,"0")</f>
        <v>0</v>
      </c>
      <c r="Y19" s="126" t="str">
        <f>IF('2. Opbrengst per locatie'!V47&lt;&gt;'1. Tarievenblad'!M19,'2. Opbrengst per locatie'!V47-'1. Tarievenblad'!M19,"0")</f>
        <v>0</v>
      </c>
      <c r="Z19" s="141"/>
      <c r="AA19" s="127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</row>
    <row r="20" spans="1:111" ht="15" customHeight="1">
      <c r="B20" s="78">
        <v>4</v>
      </c>
      <c r="C20" s="22" t="s">
        <v>156</v>
      </c>
      <c r="D20" s="110">
        <v>0</v>
      </c>
      <c r="E20" s="111">
        <v>0</v>
      </c>
      <c r="F20" s="112" t="s">
        <v>131</v>
      </c>
      <c r="G20" s="113" t="str">
        <f t="shared" si="0"/>
        <v>0</v>
      </c>
      <c r="H20" s="114">
        <f t="shared" si="1"/>
        <v>0</v>
      </c>
      <c r="I20" s="113">
        <v>7.0000000000000001E-3</v>
      </c>
      <c r="J20" s="115">
        <v>15</v>
      </c>
      <c r="K20" s="115">
        <v>-30</v>
      </c>
      <c r="L20" s="116">
        <f t="shared" si="2"/>
        <v>1085</v>
      </c>
      <c r="M20" s="116">
        <f>+'2. Opbrengst per locatie'!V20</f>
        <v>0</v>
      </c>
      <c r="N20" s="137">
        <v>68000</v>
      </c>
      <c r="O20" s="137">
        <v>70200</v>
      </c>
      <c r="P20" s="118">
        <v>0</v>
      </c>
      <c r="Q20" s="119"/>
      <c r="R20" s="120"/>
      <c r="S20" s="120"/>
      <c r="T20" s="121"/>
      <c r="U20" s="122">
        <f>L20</f>
        <v>1085</v>
      </c>
      <c r="V20" s="123">
        <v>0.75</v>
      </c>
      <c r="W20" s="124">
        <v>7.0000000000000001E-3</v>
      </c>
      <c r="X20" s="125" t="str">
        <f>IF('2. Opbrengst per locatie'!V48&lt;&gt;'1. Tarievenblad'!M20,'2. Opbrengst per locatie'!V48,"0")</f>
        <v>0</v>
      </c>
      <c r="Y20" s="126" t="str">
        <f>IF('2. Opbrengst per locatie'!V48&lt;&gt;'1. Tarievenblad'!M20,'2. Opbrengst per locatie'!V48-'1. Tarievenblad'!M20,"0")</f>
        <v>0</v>
      </c>
      <c r="Z20" s="141"/>
      <c r="AA20" s="127"/>
      <c r="AB20" s="143"/>
      <c r="AC20" s="1"/>
      <c r="AD20" s="144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</row>
    <row r="21" spans="1:111" ht="15" customHeight="1">
      <c r="B21" s="78">
        <v>5</v>
      </c>
      <c r="C21" s="22" t="s">
        <v>61</v>
      </c>
      <c r="D21" s="110">
        <v>0</v>
      </c>
      <c r="E21" s="111">
        <v>0</v>
      </c>
      <c r="F21" s="112" t="s">
        <v>131</v>
      </c>
      <c r="G21" s="113" t="str">
        <f t="shared" si="0"/>
        <v>0</v>
      </c>
      <c r="H21" s="114">
        <f t="shared" si="1"/>
        <v>0</v>
      </c>
      <c r="I21" s="113">
        <v>7.0000000000000001E-3</v>
      </c>
      <c r="J21" s="115">
        <v>15</v>
      </c>
      <c r="K21" s="115">
        <v>5</v>
      </c>
      <c r="L21" s="116">
        <f t="shared" si="2"/>
        <v>1096</v>
      </c>
      <c r="M21" s="116">
        <f>+'2. Opbrengst per locatie'!V21</f>
        <v>0</v>
      </c>
      <c r="N21" s="137">
        <v>48000</v>
      </c>
      <c r="O21" s="137">
        <v>53900</v>
      </c>
      <c r="P21" s="118">
        <v>0</v>
      </c>
      <c r="Q21" s="119"/>
      <c r="R21" s="120"/>
      <c r="S21" s="120"/>
      <c r="T21" s="121"/>
      <c r="U21" s="122">
        <f t="shared" ref="U21" si="4">L21</f>
        <v>1096</v>
      </c>
      <c r="V21" s="123">
        <v>0.75</v>
      </c>
      <c r="W21" s="124">
        <v>7.0000000000000001E-3</v>
      </c>
      <c r="X21" s="125" t="str">
        <f>IF('2. Opbrengst per locatie'!V49&lt;&gt;'1. Tarievenblad'!M21,'2. Opbrengst per locatie'!V49,"0")</f>
        <v>0</v>
      </c>
      <c r="Y21" s="126" t="str">
        <f>IF('2. Opbrengst per locatie'!V49&lt;&gt;'1. Tarievenblad'!M21,'2. Opbrengst per locatie'!V49-'1. Tarievenblad'!M21,"0")</f>
        <v>0</v>
      </c>
      <c r="Z21" s="141"/>
      <c r="AA21" s="127"/>
      <c r="AB21" s="143"/>
      <c r="AC21" s="1"/>
      <c r="AD21" s="144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</row>
    <row r="22" spans="1:111" ht="15" customHeight="1">
      <c r="B22" s="78">
        <v>6</v>
      </c>
      <c r="C22" s="22" t="s">
        <v>62</v>
      </c>
      <c r="D22" s="110">
        <v>0</v>
      </c>
      <c r="E22" s="111">
        <v>0</v>
      </c>
      <c r="F22" s="112" t="s">
        <v>131</v>
      </c>
      <c r="G22" s="113" t="str">
        <f t="shared" si="0"/>
        <v>0</v>
      </c>
      <c r="H22" s="114">
        <f t="shared" si="1"/>
        <v>0</v>
      </c>
      <c r="I22" s="113">
        <v>7.0000000000000001E-3</v>
      </c>
      <c r="J22" s="115">
        <v>15</v>
      </c>
      <c r="K22" s="115">
        <v>25</v>
      </c>
      <c r="L22" s="116">
        <f t="shared" si="2"/>
        <v>1085</v>
      </c>
      <c r="M22" s="116">
        <f>+'2. Opbrengst per locatie'!V22</f>
        <v>0</v>
      </c>
      <c r="N22" s="137">
        <v>127000</v>
      </c>
      <c r="O22" s="137">
        <v>500000</v>
      </c>
      <c r="P22" s="118">
        <v>0</v>
      </c>
      <c r="Q22" s="119"/>
      <c r="R22" s="120"/>
      <c r="S22" s="120"/>
      <c r="T22" s="121"/>
      <c r="U22" s="122">
        <f>L22</f>
        <v>1085</v>
      </c>
      <c r="V22" s="123">
        <v>0.75</v>
      </c>
      <c r="W22" s="124">
        <v>7.0000000000000001E-3</v>
      </c>
      <c r="X22" s="125" t="str">
        <f>IF('2. Opbrengst per locatie'!V50&lt;&gt;'1. Tarievenblad'!M22,'2. Opbrengst per locatie'!V50,"0")</f>
        <v>0</v>
      </c>
      <c r="Y22" s="126" t="str">
        <f>IF('2. Opbrengst per locatie'!V50&lt;&gt;'1. Tarievenblad'!M22,'2. Opbrengst per locatie'!V50-'1. Tarievenblad'!M22,"0")</f>
        <v>0</v>
      </c>
      <c r="Z22" s="141"/>
      <c r="AA22" s="127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</row>
    <row r="23" spans="1:111" ht="15" customHeight="1">
      <c r="B23" s="78">
        <v>7</v>
      </c>
      <c r="C23" s="145" t="s">
        <v>162</v>
      </c>
      <c r="D23" s="110">
        <v>0</v>
      </c>
      <c r="E23" s="111">
        <v>0</v>
      </c>
      <c r="F23" s="112" t="s">
        <v>131</v>
      </c>
      <c r="G23" s="113" t="str">
        <f t="shared" si="0"/>
        <v>0</v>
      </c>
      <c r="H23" s="146">
        <f>E23*D23*1000</f>
        <v>0</v>
      </c>
      <c r="I23" s="113">
        <v>7.0000000000000001E-3</v>
      </c>
      <c r="J23" s="115">
        <v>15</v>
      </c>
      <c r="K23" s="115">
        <v>55</v>
      </c>
      <c r="L23" s="116">
        <f t="shared" si="2"/>
        <v>1062</v>
      </c>
      <c r="M23" s="116">
        <f>+'2. Opbrengst per locatie'!V23</f>
        <v>0</v>
      </c>
      <c r="N23" s="117"/>
      <c r="O23" s="117"/>
      <c r="P23" s="118">
        <v>0</v>
      </c>
      <c r="Q23" s="119"/>
      <c r="R23" s="120"/>
      <c r="S23" s="120"/>
      <c r="T23" s="121"/>
      <c r="U23" s="122">
        <f>L23</f>
        <v>1062</v>
      </c>
      <c r="V23" s="123">
        <v>0.75</v>
      </c>
      <c r="W23" s="124">
        <v>7.0000000000000001E-3</v>
      </c>
      <c r="X23" s="125" t="str">
        <f>IF('2. Opbrengst per locatie'!V51&lt;&gt;'1. Tarievenblad'!M23,'2. Opbrengst per locatie'!V51,"0")</f>
        <v>0</v>
      </c>
      <c r="Y23" s="126" t="str">
        <f>IF('2. Opbrengst per locatie'!V51&lt;&gt;'1. Tarievenblad'!M23,'2. Opbrengst per locatie'!V51-'1. Tarievenblad'!M23,"0")</f>
        <v>0</v>
      </c>
      <c r="Z23" s="141"/>
      <c r="AA23" s="127"/>
      <c r="AB23" s="1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</row>
    <row r="24" spans="1:111" ht="15" customHeight="1" thickBot="1">
      <c r="B24" s="78">
        <v>7</v>
      </c>
      <c r="C24" s="145" t="s">
        <v>163</v>
      </c>
      <c r="D24" s="110">
        <v>0</v>
      </c>
      <c r="E24" s="111">
        <v>0</v>
      </c>
      <c r="F24" s="112" t="s">
        <v>131</v>
      </c>
      <c r="G24" s="113" t="str">
        <f t="shared" si="0"/>
        <v>0</v>
      </c>
      <c r="H24" s="146">
        <f>E24*D24*1000</f>
        <v>0</v>
      </c>
      <c r="I24" s="113">
        <v>7.0000000000000001E-3</v>
      </c>
      <c r="J24" s="115">
        <v>15</v>
      </c>
      <c r="K24" s="115">
        <v>-125</v>
      </c>
      <c r="L24" s="116">
        <f>INDEX(hespul,MATCH(J24,gradenhespul,0),MATCH(K24,orientatiehespul,0))</f>
        <v>870</v>
      </c>
      <c r="M24" s="130">
        <f>+'2. Opbrengst per locatie'!V24</f>
        <v>0</v>
      </c>
      <c r="N24" s="129"/>
      <c r="O24" s="129"/>
      <c r="P24" s="147">
        <v>0</v>
      </c>
      <c r="Q24" s="119"/>
      <c r="R24" s="120"/>
      <c r="S24" s="120"/>
      <c r="T24" s="121"/>
      <c r="U24" s="122">
        <f>L24</f>
        <v>870</v>
      </c>
      <c r="V24" s="123">
        <v>0.75</v>
      </c>
      <c r="W24" s="124">
        <v>7.0000000000000001E-3</v>
      </c>
      <c r="X24" s="125" t="str">
        <f>IF('2. Opbrengst per locatie'!V52&lt;&gt;'1. Tarievenblad'!M24,'2. Opbrengst per locatie'!V52,"0")</f>
        <v>0</v>
      </c>
      <c r="Y24" s="126" t="str">
        <f>IF('2. Opbrengst per locatie'!V52&lt;&gt;'1. Tarievenblad'!M24,'2. Opbrengst per locatie'!V52-'1. Tarievenblad'!M24,"0")</f>
        <v>0</v>
      </c>
      <c r="Z24" s="1"/>
      <c r="AA24" s="127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</row>
    <row r="25" spans="1:111" ht="15" customHeight="1" thickTop="1">
      <c r="B25" s="78">
        <v>7</v>
      </c>
      <c r="C25" s="145" t="s">
        <v>161</v>
      </c>
      <c r="D25" s="133"/>
      <c r="E25" s="134"/>
      <c r="F25" s="134"/>
      <c r="G25" s="134"/>
      <c r="H25" s="134"/>
      <c r="I25" s="134"/>
      <c r="J25" s="134"/>
      <c r="K25" s="134"/>
      <c r="L25" s="135"/>
      <c r="M25" s="136">
        <f>SUM(M23:M24)</f>
        <v>0</v>
      </c>
      <c r="N25" s="137">
        <v>29300</v>
      </c>
      <c r="O25" s="137">
        <v>100000</v>
      </c>
      <c r="P25" s="138"/>
      <c r="Q25" s="119"/>
      <c r="R25" s="120"/>
      <c r="S25" s="120"/>
      <c r="T25" s="121"/>
      <c r="U25" s="139"/>
      <c r="V25" s="140"/>
      <c r="W25" s="142"/>
      <c r="X25" s="125">
        <f>SUM(X23:X24)</f>
        <v>0</v>
      </c>
      <c r="Y25" s="126" t="str">
        <f>IF('2. Opbrengst per locatie'!V53&lt;&gt;'1. Tarievenblad'!M25,'2. Opbrengst per locatie'!V53-'1. Tarievenblad'!M25,"0")</f>
        <v>0</v>
      </c>
      <c r="Z25" s="1"/>
      <c r="AA25" s="127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</row>
    <row r="26" spans="1:111" ht="15" customHeight="1">
      <c r="B26" s="78">
        <v>8</v>
      </c>
      <c r="C26" s="145" t="s">
        <v>148</v>
      </c>
      <c r="D26" s="110">
        <v>0</v>
      </c>
      <c r="E26" s="111">
        <v>0</v>
      </c>
      <c r="F26" s="112" t="s">
        <v>131</v>
      </c>
      <c r="G26" s="113" t="str">
        <f>IFERROR(IF(F26="Ja",SUM((M26+Y26)/($R$36)),"0"),"0")</f>
        <v>0</v>
      </c>
      <c r="H26" s="146">
        <f t="shared" si="1"/>
        <v>0</v>
      </c>
      <c r="I26" s="113">
        <v>7.0000000000000001E-3</v>
      </c>
      <c r="J26" s="115">
        <v>15</v>
      </c>
      <c r="K26" s="115">
        <v>0</v>
      </c>
      <c r="L26" s="116">
        <f t="shared" si="2"/>
        <v>1096</v>
      </c>
      <c r="M26" s="116">
        <f>+'2. Opbrengst per locatie'!V26</f>
        <v>0</v>
      </c>
      <c r="N26" s="137">
        <v>14200</v>
      </c>
      <c r="O26" s="137">
        <v>27500</v>
      </c>
      <c r="P26" s="148">
        <v>0</v>
      </c>
      <c r="Q26" s="119"/>
      <c r="R26" s="120"/>
      <c r="S26" s="120"/>
      <c r="T26" s="121"/>
      <c r="U26" s="122">
        <f t="shared" ref="U26" si="5">L26</f>
        <v>1096</v>
      </c>
      <c r="V26" s="123">
        <v>0.75</v>
      </c>
      <c r="W26" s="124">
        <v>7.0000000000000001E-3</v>
      </c>
      <c r="X26" s="125" t="str">
        <f>IF('2. Opbrengst per locatie'!V54&lt;&gt;'1. Tarievenblad'!M26,'2. Opbrengst per locatie'!V54,"0")</f>
        <v>0</v>
      </c>
      <c r="Y26" s="126" t="str">
        <f>IF('2. Opbrengst per locatie'!V54&lt;&gt;'1. Tarievenblad'!M26,'2. Opbrengst per locatie'!V54-'1. Tarievenblad'!M26,"0")</f>
        <v>0</v>
      </c>
      <c r="Z26" s="141"/>
      <c r="AA26" s="127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</row>
    <row r="27" spans="1:111" ht="15" customHeight="1">
      <c r="B27" s="78">
        <v>9</v>
      </c>
      <c r="C27" s="22" t="s">
        <v>149</v>
      </c>
      <c r="D27" s="110">
        <v>0</v>
      </c>
      <c r="E27" s="111">
        <v>0</v>
      </c>
      <c r="F27" s="112" t="s">
        <v>131</v>
      </c>
      <c r="G27" s="113" t="str">
        <f>IFERROR(IF(F27="Ja",SUM((M27+Y27)/($R$36)),"0"),"0")</f>
        <v>0</v>
      </c>
      <c r="H27" s="114">
        <f t="shared" si="1"/>
        <v>0</v>
      </c>
      <c r="I27" s="113">
        <v>7.0000000000000001E-3</v>
      </c>
      <c r="J27" s="115">
        <v>15</v>
      </c>
      <c r="K27" s="115">
        <v>85</v>
      </c>
      <c r="L27" s="116">
        <f t="shared" si="2"/>
        <v>1017</v>
      </c>
      <c r="M27" s="116">
        <f>+'2. Opbrengst per locatie'!V27</f>
        <v>0</v>
      </c>
      <c r="N27" s="137">
        <v>78000</v>
      </c>
      <c r="O27" s="137">
        <v>144900</v>
      </c>
      <c r="P27" s="118">
        <v>0</v>
      </c>
      <c r="Q27" s="119"/>
      <c r="R27" s="149" t="s">
        <v>153</v>
      </c>
      <c r="S27" s="150"/>
      <c r="T27" s="121"/>
      <c r="U27" s="122">
        <f t="shared" ref="U27" si="6">L27</f>
        <v>1017</v>
      </c>
      <c r="V27" s="123">
        <v>0.75</v>
      </c>
      <c r="W27" s="124">
        <v>7.0000000000000001E-3</v>
      </c>
      <c r="X27" s="125" t="str">
        <f>IF('2. Opbrengst per locatie'!V55&lt;&gt;'1. Tarievenblad'!M27,'2. Opbrengst per locatie'!V55,"0")</f>
        <v>0</v>
      </c>
      <c r="Y27" s="126" t="str">
        <f>IF('2. Opbrengst per locatie'!V55&lt;&gt;'1. Tarievenblad'!M27,'2. Opbrengst per locatie'!V55-'1. Tarievenblad'!M27,"0")</f>
        <v>0</v>
      </c>
      <c r="Z27" s="141"/>
      <c r="AA27" s="127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</row>
    <row r="28" spans="1:111" ht="15" customHeight="1">
      <c r="B28" s="78">
        <v>9</v>
      </c>
      <c r="C28" s="22" t="s">
        <v>150</v>
      </c>
      <c r="D28" s="110">
        <v>0</v>
      </c>
      <c r="E28" s="111">
        <v>0</v>
      </c>
      <c r="F28" s="112" t="s">
        <v>131</v>
      </c>
      <c r="G28" s="113" t="str">
        <f>IFERROR(IF(F28="Ja",SUM((M28+Y28)/($R$36)),"0"),"0")</f>
        <v>0</v>
      </c>
      <c r="H28" s="114">
        <f t="shared" si="1"/>
        <v>0</v>
      </c>
      <c r="I28" s="113">
        <v>7.0000000000000001E-3</v>
      </c>
      <c r="J28" s="115">
        <v>15</v>
      </c>
      <c r="K28" s="115">
        <v>85</v>
      </c>
      <c r="L28" s="116">
        <f t="shared" si="2"/>
        <v>1017</v>
      </c>
      <c r="M28" s="116">
        <f>+'2. Opbrengst per locatie'!V28</f>
        <v>0</v>
      </c>
      <c r="N28" s="137">
        <v>0</v>
      </c>
      <c r="O28" s="137">
        <v>144900</v>
      </c>
      <c r="P28" s="151">
        <v>0</v>
      </c>
      <c r="Q28" s="119"/>
      <c r="R28" s="149" t="s">
        <v>152</v>
      </c>
      <c r="S28" s="150"/>
      <c r="T28" s="121"/>
      <c r="U28" s="122">
        <f t="shared" ref="U28" si="7">L28</f>
        <v>1017</v>
      </c>
      <c r="V28" s="123">
        <v>0.75</v>
      </c>
      <c r="W28" s="124">
        <v>7.0000000000000001E-3</v>
      </c>
      <c r="X28" s="125" t="str">
        <f>IF('2. Opbrengst per locatie'!V56&lt;&gt;'1. Tarievenblad'!M28,'2. Opbrengst per locatie'!V56,"0")</f>
        <v>0</v>
      </c>
      <c r="Y28" s="126" t="str">
        <f>IF('2. Opbrengst per locatie'!V56&lt;&gt;'1. Tarievenblad'!M28,'2. Opbrengst per locatie'!V56-'1. Tarievenblad'!M28,"0")</f>
        <v>0</v>
      </c>
      <c r="Z28" s="141"/>
      <c r="AA28" s="127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</row>
    <row r="29" spans="1:111" ht="13.5" thickBot="1">
      <c r="A29" s="29"/>
      <c r="B29" s="152"/>
      <c r="C29" s="153"/>
      <c r="D29" s="153"/>
      <c r="E29" s="154" t="s">
        <v>131</v>
      </c>
      <c r="F29" s="154" t="s">
        <v>118</v>
      </c>
      <c r="G29" s="154" t="s">
        <v>119</v>
      </c>
      <c r="H29" s="155">
        <v>0.105</v>
      </c>
      <c r="I29" s="155">
        <f>SUM(I11:I28)</f>
        <v>0.10500000000000004</v>
      </c>
      <c r="J29" s="156"/>
      <c r="K29" s="156"/>
      <c r="L29" s="156"/>
      <c r="M29" s="153"/>
      <c r="N29" s="139"/>
      <c r="O29" s="139"/>
      <c r="P29" s="157"/>
      <c r="Q29" s="158"/>
      <c r="R29" s="159"/>
      <c r="S29" s="159"/>
      <c r="T29" s="121"/>
      <c r="U29" s="160"/>
      <c r="V29" s="155">
        <v>0.105</v>
      </c>
      <c r="W29" s="155">
        <f>SUM(W11:W28)</f>
        <v>0.10200000000000004</v>
      </c>
      <c r="X29" s="161"/>
      <c r="Y29" s="161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</row>
    <row r="30" spans="1:111" s="42" customFormat="1" ht="32.25" customHeight="1" thickBot="1">
      <c r="A30" s="34"/>
      <c r="B30" s="162"/>
      <c r="C30" s="36" t="s">
        <v>4</v>
      </c>
      <c r="D30" s="163">
        <f>IF(AND(SUM(D11:D14)&lt;='3. Beschikbare ruimte'!D8,D16&lt;='3. Beschikbare ruimte'!D9,D19&lt;='3. Beschikbare ruimte'!D10,D20&lt;='3. Beschikbare ruimte'!D11,D21&lt;='3. Beschikbare ruimte'!D12,D22&lt;='3. Beschikbare ruimte'!D13,D23&lt;='3. Beschikbare ruimte'!D14,D24&lt;='3. Beschikbare ruimte'!D14,D26&lt;='3. Beschikbare ruimte'!D15,D27&lt;='3. Beschikbare ruimte'!D16,D28&lt;='3. Beschikbare ruimte'!D17),SUM(D11:D28),"max BVO overschreden")</f>
        <v>306</v>
      </c>
      <c r="E30" s="164"/>
      <c r="F30" s="144"/>
      <c r="G30" s="165">
        <f>SUM(G11:G14,G16:G28)</f>
        <v>0</v>
      </c>
      <c r="H30" s="37">
        <f>SUM(H11:H28)</f>
        <v>58293</v>
      </c>
      <c r="I30" s="166" t="str">
        <f>IF(AND(H29&gt;=I29),"degradatie max. 0,7% per jaar","LET OP: degradatie mag max. 0,7% per jaar zijn")</f>
        <v>degradatie max. 0,7% per jaar</v>
      </c>
      <c r="J30" s="167"/>
      <c r="K30" s="168"/>
      <c r="L30" s="169"/>
      <c r="M30" s="37">
        <f>SUM(M18:M22,M15,M25:M28)</f>
        <v>38492.48026336512</v>
      </c>
      <c r="N30" s="146" t="str">
        <f>IF(AND(M15+Y15&gt;=N15,M18+Y18&gt;=N18,M19+Y19&gt;=N19,M20+Y20&gt;=N20,M21+Y21&gt;=N21,M22+Y22&gt;=N22,M25+Y23&gt;=N25,M26+Y26&gt;=N26,M27+Y27&gt;=N27,M28+Y28&gt;=N28,H23&gt;=42000,H24&gt;=27000,H26&gt;=30000,P11&lt;=0.4,P12&lt;=0.4,P13&lt;=0.4,P14&lt;=0.4,P16&lt;=0.4,P17&lt;=0.4,P19&lt;=0.4,P20&lt;=0.4,P21&lt;=0.4,P22&lt;=0.4,P23&lt;=0.4,P24&lt;=0.4,P26&lt;=0.4,P27&lt;=0.4,P28&lt;=0.4), "Minimumgarantie behaald","Minimumgarantie nog niet behaald")</f>
        <v>Minimumgarantie nog niet behaald</v>
      </c>
      <c r="O30" s="146" t="str">
        <f>IF(AND(SUM(M15+Y15)&lt;=O15,SUM(M18+Y18)&lt;=O18,SUM(M19+Y19)&lt;=O19,SUM(M20+Y20)&lt;=O20,SUM(M21+Y21)&lt;=O21,SUM(M22+Y22)&lt;=O22,SUM(M25+Y23)&lt;=O25,SUM(M26+Y26)&lt;=O26,SUM(M27+Y27+M28+Y28)&lt;=O28), "binnen gestelde waardes","Maximum kWh overschreden")</f>
        <v>binnen gestelde waardes</v>
      </c>
      <c r="P30" s="170"/>
      <c r="Q30" s="171"/>
      <c r="R30" s="172">
        <f>+'4. Investering +Service-kosten'!D26</f>
        <v>80000</v>
      </c>
      <c r="S30" s="172">
        <f>+'4. Investering +Service-kosten'!U26</f>
        <v>10697.880759597563</v>
      </c>
      <c r="T30" s="173"/>
      <c r="U30" s="174"/>
      <c r="V30" s="166" t="str">
        <f>IF(AND(V29&gt;=W29),"degradatie max. 0,7% per jaar","LET OP: degradatie mag max. 0,7% per jaar zijn")</f>
        <v>degradatie max. 0,7% per jaar</v>
      </c>
      <c r="W30" s="167"/>
      <c r="X30" s="37">
        <f>SUM(X18:X28,X15)</f>
        <v>38712.488032317298</v>
      </c>
      <c r="Y30" s="175">
        <f>IF(N30="minimumgarantie nog niet behaald",0,IF(SUM(Y18:Y22,Y15,Y25:Y28)&lt;&gt;0,CONCATENATE(" ",ROUNDDOWN(SUM(Y18:Y22,Y15,Y25:Y28),0), " kWh/jaar"),"0"))</f>
        <v>0</v>
      </c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</row>
    <row r="31" spans="1:111">
      <c r="A31" s="29"/>
      <c r="B31" s="4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</row>
    <row r="32" spans="1:111">
      <c r="A32" s="29"/>
      <c r="B32" s="43"/>
      <c r="C32" s="176" t="s">
        <v>3</v>
      </c>
      <c r="D32" s="177">
        <v>0.75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</row>
    <row r="33" spans="1:111" ht="30" customHeight="1">
      <c r="A33" s="29"/>
      <c r="B33" s="4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78">
        <f>IFERROR(R36/'3. Beschikbare ruimte'!F19,0)</f>
        <v>0</v>
      </c>
      <c r="S33" s="179" t="s">
        <v>45</v>
      </c>
      <c r="T33" s="180"/>
      <c r="U33" s="180"/>
      <c r="V33" s="181"/>
      <c r="W33" s="182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</row>
    <row r="34" spans="1:111" ht="29.25" customHeight="1">
      <c r="A34" s="29"/>
      <c r="B34" s="183"/>
      <c r="E34" s="1"/>
      <c r="F34" s="1"/>
      <c r="G34" s="1"/>
      <c r="H34" s="1"/>
      <c r="I34" s="1"/>
      <c r="J34" s="1"/>
      <c r="K34" s="1"/>
      <c r="L34" s="1"/>
      <c r="M34" s="184"/>
      <c r="N34" s="185"/>
      <c r="O34" s="185"/>
      <c r="P34" s="185"/>
      <c r="Q34" s="1"/>
      <c r="R34" s="186">
        <f>IFERROR(R30/R36,0)</f>
        <v>0</v>
      </c>
      <c r="S34" s="187" t="s">
        <v>135</v>
      </c>
      <c r="T34" s="187"/>
      <c r="U34" s="187"/>
      <c r="V34" s="187"/>
      <c r="W34" s="182"/>
      <c r="X34" s="29"/>
      <c r="Y34" s="29"/>
      <c r="Z34" s="188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</row>
    <row r="35" spans="1:111" ht="29.25" customHeight="1">
      <c r="A35" s="29"/>
      <c r="B35" s="44"/>
      <c r="C35" s="45" t="s">
        <v>5</v>
      </c>
      <c r="D35" s="44"/>
      <c r="E35" s="44"/>
      <c r="F35" s="44"/>
      <c r="G35" s="44"/>
      <c r="H35" s="44"/>
      <c r="I35" s="44"/>
      <c r="J35" s="44"/>
      <c r="K35" s="1"/>
      <c r="L35" s="144"/>
      <c r="M35" s="189"/>
      <c r="N35" s="190"/>
      <c r="O35" s="190"/>
      <c r="P35" s="190"/>
      <c r="R35" s="186">
        <f>IFERROR(S30/R36,0)</f>
        <v>0</v>
      </c>
      <c r="S35" s="187" t="s">
        <v>136</v>
      </c>
      <c r="T35" s="187"/>
      <c r="U35" s="187"/>
      <c r="V35" s="187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</row>
    <row r="36" spans="1:111" ht="15">
      <c r="A36" s="29"/>
      <c r="B36" s="191"/>
      <c r="C36" s="192" t="s">
        <v>14</v>
      </c>
      <c r="D36" s="44"/>
      <c r="E36" s="44"/>
      <c r="F36" s="44"/>
      <c r="G36" s="44"/>
      <c r="H36" s="44"/>
      <c r="I36" s="44"/>
      <c r="J36" s="44"/>
      <c r="K36" s="1"/>
      <c r="L36" s="1"/>
      <c r="M36" s="1"/>
      <c r="N36" s="1"/>
      <c r="O36" s="1"/>
      <c r="P36" s="1"/>
      <c r="Q36" s="1"/>
      <c r="R36" s="193">
        <f>IF(OR(N30="minimumgarantie nog niet behaald",O30="Maximum kWh overschreden"),0,IF(SUM(Y18:Y28,Y15)&lt;&gt;0,SUM(M30)+SUM(Y18:Y28,Y15),SUM(M30)))</f>
        <v>0</v>
      </c>
      <c r="S36" s="194" t="s">
        <v>53</v>
      </c>
      <c r="T36" s="195"/>
      <c r="U36" s="195"/>
      <c r="V36" s="195"/>
      <c r="W36" s="195"/>
      <c r="X36" s="195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</row>
    <row r="37" spans="1:111" ht="15">
      <c r="B37" s="196"/>
      <c r="C37" s="192" t="s">
        <v>15</v>
      </c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197"/>
      <c r="S37" s="194"/>
      <c r="T37" s="195"/>
      <c r="U37" s="195"/>
      <c r="V37" s="195"/>
      <c r="W37" s="195"/>
      <c r="X37" s="195"/>
      <c r="Y37" s="198"/>
      <c r="Z37" s="198"/>
      <c r="AA37" s="198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</row>
    <row r="38" spans="1:111" ht="15">
      <c r="B38" s="199"/>
      <c r="C38" s="49" t="s">
        <v>13</v>
      </c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198"/>
      <c r="Z38" s="198"/>
      <c r="AA38" s="198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</row>
    <row r="39" spans="1:111" ht="15">
      <c r="B39" s="272"/>
      <c r="C39" s="49" t="s">
        <v>12</v>
      </c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198"/>
      <c r="Z39" s="198"/>
      <c r="AA39" s="198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</row>
    <row r="40" spans="1:111" ht="15">
      <c r="B40" s="273"/>
      <c r="C40" s="49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198"/>
      <c r="Z40" s="198"/>
      <c r="AA40" s="198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</row>
    <row r="41" spans="1:111" ht="15">
      <c r="B41" s="278"/>
      <c r="C41" s="270" t="s">
        <v>171</v>
      </c>
      <c r="D41" s="271"/>
      <c r="E41" s="271"/>
      <c r="F41" s="271"/>
      <c r="G41" s="271"/>
      <c r="H41" s="271"/>
      <c r="I41" s="271"/>
      <c r="J41" s="271"/>
      <c r="K41" s="271"/>
      <c r="L41" s="271"/>
      <c r="M41" s="271"/>
      <c r="N41" s="271"/>
      <c r="O41" s="271"/>
      <c r="P41" s="44"/>
      <c r="Q41" s="44"/>
      <c r="R41" s="44"/>
      <c r="S41" s="44"/>
      <c r="T41" s="44"/>
      <c r="U41" s="44"/>
      <c r="V41" s="44"/>
      <c r="W41" s="44"/>
      <c r="X41" s="44"/>
      <c r="Y41" s="198"/>
      <c r="Z41" s="198"/>
      <c r="AA41" s="198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29"/>
    </row>
    <row r="42" spans="1:111" ht="15">
      <c r="B42" s="279"/>
      <c r="C42" s="277"/>
      <c r="D42" s="271"/>
      <c r="E42" s="271"/>
      <c r="F42" s="271"/>
      <c r="G42" s="271"/>
      <c r="H42" s="271"/>
      <c r="I42" s="271"/>
      <c r="J42" s="271"/>
      <c r="K42" s="271"/>
      <c r="L42" s="271"/>
      <c r="M42" s="271"/>
      <c r="N42" s="271"/>
      <c r="O42" s="271"/>
      <c r="P42" s="44"/>
      <c r="Q42" s="44"/>
      <c r="R42" s="44"/>
      <c r="S42" s="44"/>
      <c r="T42" s="44"/>
      <c r="U42" s="44"/>
      <c r="V42" s="44"/>
      <c r="W42" s="44"/>
      <c r="X42" s="44"/>
      <c r="Y42" s="198"/>
      <c r="Z42" s="198"/>
      <c r="AA42" s="198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29"/>
    </row>
    <row r="43" spans="1:111" ht="15">
      <c r="B43" s="276"/>
      <c r="C43" s="274"/>
      <c r="D43" s="275"/>
      <c r="E43" s="275"/>
      <c r="F43" s="275"/>
      <c r="G43" s="275"/>
      <c r="H43" s="275"/>
      <c r="I43" s="275"/>
      <c r="J43" s="275"/>
      <c r="K43" s="275"/>
      <c r="L43" s="275"/>
      <c r="M43" s="275"/>
      <c r="N43" s="275"/>
      <c r="O43" s="275"/>
      <c r="P43" s="44"/>
      <c r="Q43" s="44"/>
      <c r="R43" s="44"/>
      <c r="S43" s="44"/>
      <c r="T43" s="44"/>
      <c r="U43" s="44"/>
      <c r="V43" s="44"/>
      <c r="W43" s="44"/>
      <c r="X43" s="44"/>
      <c r="Y43" s="198"/>
      <c r="Z43" s="198"/>
      <c r="AA43" s="198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29"/>
      <c r="DG43" s="29"/>
    </row>
    <row r="44" spans="1:111" s="85" customFormat="1">
      <c r="A44" s="176"/>
      <c r="B44" s="200" t="s">
        <v>6</v>
      </c>
      <c r="C44" s="201" t="s">
        <v>132</v>
      </c>
      <c r="D44" s="176"/>
      <c r="E44" s="176"/>
      <c r="F44" s="176"/>
      <c r="G44" s="176"/>
      <c r="H44" s="176"/>
      <c r="I44" s="176"/>
      <c r="J44" s="176"/>
      <c r="K44" s="176"/>
      <c r="L44" s="176"/>
      <c r="M44" s="176"/>
      <c r="N44" s="176"/>
      <c r="O44" s="176"/>
      <c r="P44" s="176"/>
      <c r="Q44" s="202"/>
      <c r="R44" s="203"/>
      <c r="T44" s="176"/>
      <c r="U44" s="176"/>
      <c r="V44" s="176"/>
      <c r="W44" s="176"/>
      <c r="X44" s="176"/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4"/>
      <c r="BJ44" s="204"/>
      <c r="BK44" s="204"/>
      <c r="BL44" s="204"/>
      <c r="BM44" s="204"/>
      <c r="BN44" s="204"/>
      <c r="BO44" s="204"/>
      <c r="BP44" s="204"/>
      <c r="BQ44" s="204"/>
      <c r="BR44" s="204"/>
      <c r="BS44" s="204"/>
      <c r="BT44" s="204"/>
      <c r="BU44" s="204"/>
      <c r="BV44" s="204"/>
      <c r="BW44" s="204"/>
      <c r="BX44" s="204"/>
      <c r="BY44" s="204"/>
      <c r="BZ44" s="204"/>
      <c r="CA44" s="204"/>
      <c r="CB44" s="204"/>
      <c r="CC44" s="204"/>
      <c r="CD44" s="204"/>
      <c r="CE44" s="204"/>
      <c r="CF44" s="204"/>
      <c r="CG44" s="204"/>
      <c r="CH44" s="204"/>
      <c r="CI44" s="204"/>
      <c r="CJ44" s="204"/>
      <c r="CK44" s="204"/>
      <c r="CL44" s="204"/>
      <c r="CM44" s="204"/>
      <c r="CN44" s="204"/>
      <c r="CO44" s="204"/>
      <c r="CP44" s="204"/>
      <c r="CQ44" s="204"/>
      <c r="CR44" s="204"/>
      <c r="CS44" s="204"/>
      <c r="CT44" s="204"/>
      <c r="CU44" s="204"/>
      <c r="CV44" s="204"/>
      <c r="CW44" s="204"/>
      <c r="CX44" s="204"/>
      <c r="CY44" s="204"/>
      <c r="CZ44" s="204"/>
      <c r="DA44" s="204"/>
      <c r="DB44" s="204"/>
      <c r="DC44" s="204"/>
      <c r="DD44" s="204"/>
      <c r="DE44" s="204"/>
      <c r="DF44" s="204"/>
      <c r="DG44" s="204"/>
    </row>
    <row r="45" spans="1:111" s="85" customFormat="1">
      <c r="A45" s="176"/>
      <c r="B45" s="200">
        <v>2</v>
      </c>
      <c r="C45" s="201" t="s">
        <v>11</v>
      </c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203"/>
      <c r="T45" s="176"/>
      <c r="U45" s="176"/>
      <c r="V45" s="176"/>
      <c r="W45" s="176"/>
      <c r="X45" s="176"/>
      <c r="Y45" s="204"/>
      <c r="Z45" s="204"/>
      <c r="AA45" s="204"/>
      <c r="AB45" s="204"/>
      <c r="AC45" s="204"/>
      <c r="AD45" s="204"/>
      <c r="AE45" s="204"/>
      <c r="AF45" s="204"/>
      <c r="AG45" s="204"/>
      <c r="AH45" s="204"/>
      <c r="AI45" s="204"/>
      <c r="AJ45" s="204"/>
      <c r="AK45" s="204"/>
      <c r="AL45" s="204"/>
      <c r="AM45" s="204"/>
      <c r="AN45" s="204"/>
      <c r="AO45" s="204"/>
      <c r="AP45" s="204"/>
      <c r="AQ45" s="204"/>
      <c r="AR45" s="204"/>
      <c r="AS45" s="204"/>
      <c r="AT45" s="204"/>
      <c r="AU45" s="204"/>
      <c r="AV45" s="204"/>
      <c r="AW45" s="204"/>
      <c r="AX45" s="204"/>
      <c r="AY45" s="204"/>
      <c r="AZ45" s="204"/>
      <c r="BA45" s="204"/>
      <c r="BB45" s="204"/>
      <c r="BC45" s="204"/>
      <c r="BD45" s="204"/>
      <c r="BE45" s="204"/>
      <c r="BF45" s="204"/>
      <c r="BG45" s="204"/>
      <c r="BH45" s="204"/>
      <c r="BI45" s="204"/>
      <c r="BJ45" s="204"/>
      <c r="BK45" s="204"/>
      <c r="BL45" s="204"/>
      <c r="BM45" s="204"/>
      <c r="BN45" s="204"/>
      <c r="BO45" s="204"/>
      <c r="BP45" s="204"/>
      <c r="BQ45" s="204"/>
      <c r="BR45" s="204"/>
      <c r="BS45" s="204"/>
      <c r="BT45" s="204"/>
      <c r="BU45" s="204"/>
      <c r="BV45" s="204"/>
      <c r="BW45" s="204"/>
      <c r="BX45" s="204"/>
      <c r="BY45" s="204"/>
      <c r="BZ45" s="204"/>
      <c r="CA45" s="204"/>
      <c r="CB45" s="204"/>
      <c r="CC45" s="204"/>
      <c r="CD45" s="204"/>
      <c r="CE45" s="204"/>
      <c r="CF45" s="204"/>
      <c r="CG45" s="204"/>
      <c r="CH45" s="204"/>
      <c r="CI45" s="204"/>
      <c r="CJ45" s="204"/>
      <c r="CK45" s="204"/>
      <c r="CL45" s="204"/>
      <c r="CM45" s="204"/>
      <c r="CN45" s="204"/>
      <c r="CO45" s="204"/>
      <c r="CP45" s="204"/>
      <c r="CQ45" s="204"/>
      <c r="CR45" s="204"/>
      <c r="CS45" s="204"/>
      <c r="CT45" s="204"/>
      <c r="CU45" s="204"/>
      <c r="CV45" s="204"/>
      <c r="CW45" s="204"/>
      <c r="CX45" s="204"/>
      <c r="CY45" s="204"/>
      <c r="CZ45" s="204"/>
      <c r="DA45" s="204"/>
      <c r="DB45" s="204"/>
      <c r="DC45" s="204"/>
      <c r="DD45" s="204"/>
      <c r="DE45" s="204"/>
      <c r="DF45" s="204"/>
      <c r="DG45" s="204"/>
    </row>
    <row r="46" spans="1:111" s="85" customFormat="1">
      <c r="A46" s="176"/>
      <c r="B46" s="200">
        <v>3</v>
      </c>
      <c r="C46" s="201" t="s">
        <v>133</v>
      </c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/>
      <c r="P46" s="176"/>
      <c r="Q46" s="176"/>
      <c r="R46" s="203"/>
      <c r="T46" s="176"/>
      <c r="U46" s="176"/>
      <c r="V46" s="176"/>
      <c r="W46" s="176"/>
      <c r="X46" s="176"/>
      <c r="Y46" s="204"/>
      <c r="Z46" s="204"/>
      <c r="AA46" s="204"/>
      <c r="AB46" s="204"/>
      <c r="AC46" s="204"/>
      <c r="AD46" s="204"/>
      <c r="AE46" s="204"/>
      <c r="AF46" s="204"/>
      <c r="AG46" s="204"/>
      <c r="AH46" s="204"/>
      <c r="AI46" s="204"/>
      <c r="AJ46" s="204"/>
      <c r="AK46" s="204"/>
      <c r="AL46" s="204"/>
      <c r="AM46" s="204"/>
      <c r="AN46" s="204"/>
      <c r="AO46" s="204"/>
      <c r="AP46" s="204"/>
      <c r="AQ46" s="204"/>
      <c r="AR46" s="204"/>
      <c r="AS46" s="204"/>
      <c r="AT46" s="204"/>
      <c r="AU46" s="204"/>
      <c r="AV46" s="204"/>
      <c r="AW46" s="204"/>
      <c r="AX46" s="204"/>
      <c r="AY46" s="204"/>
      <c r="AZ46" s="204"/>
      <c r="BA46" s="204"/>
      <c r="BB46" s="204"/>
      <c r="BC46" s="204"/>
      <c r="BD46" s="204"/>
      <c r="BE46" s="204"/>
      <c r="BF46" s="204"/>
      <c r="BG46" s="204"/>
      <c r="BH46" s="204"/>
      <c r="BI46" s="204"/>
      <c r="BJ46" s="204"/>
      <c r="BK46" s="204"/>
      <c r="BL46" s="204"/>
      <c r="BM46" s="204"/>
      <c r="BN46" s="204"/>
      <c r="BO46" s="204"/>
      <c r="BP46" s="204"/>
      <c r="BQ46" s="204"/>
      <c r="BR46" s="204"/>
      <c r="BS46" s="204"/>
      <c r="BT46" s="204"/>
      <c r="BU46" s="204"/>
      <c r="BV46" s="204"/>
      <c r="BW46" s="204"/>
      <c r="BX46" s="204"/>
      <c r="BY46" s="204"/>
      <c r="BZ46" s="204"/>
      <c r="CA46" s="204"/>
      <c r="CB46" s="204"/>
      <c r="CC46" s="204"/>
      <c r="CD46" s="204"/>
      <c r="CE46" s="204"/>
      <c r="CF46" s="204"/>
      <c r="CG46" s="204"/>
      <c r="CH46" s="204"/>
      <c r="CI46" s="204"/>
      <c r="CJ46" s="204"/>
      <c r="CK46" s="204"/>
      <c r="CL46" s="204"/>
      <c r="CM46" s="204"/>
      <c r="CN46" s="204"/>
      <c r="CO46" s="204"/>
      <c r="CP46" s="204"/>
      <c r="CQ46" s="204"/>
      <c r="CR46" s="204"/>
      <c r="CS46" s="204"/>
      <c r="CT46" s="204"/>
      <c r="CU46" s="204"/>
      <c r="CV46" s="204"/>
      <c r="CW46" s="204"/>
      <c r="CX46" s="204"/>
      <c r="CY46" s="204"/>
      <c r="CZ46" s="204"/>
      <c r="DA46" s="204"/>
      <c r="DB46" s="204"/>
      <c r="DC46" s="204"/>
      <c r="DD46" s="204"/>
      <c r="DE46" s="204"/>
      <c r="DF46" s="204"/>
      <c r="DG46" s="204"/>
    </row>
    <row r="47" spans="1:111" s="176" customFormat="1">
      <c r="B47" s="200">
        <v>4</v>
      </c>
      <c r="C47" s="201" t="s">
        <v>19</v>
      </c>
      <c r="Y47" s="204"/>
      <c r="Z47" s="204"/>
      <c r="AA47" s="204"/>
      <c r="AB47" s="204"/>
      <c r="AC47" s="204"/>
      <c r="AD47" s="204"/>
      <c r="AE47" s="204"/>
      <c r="AF47" s="204"/>
      <c r="AG47" s="204"/>
      <c r="AH47" s="204"/>
      <c r="AI47" s="204"/>
      <c r="AJ47" s="204"/>
      <c r="AK47" s="204"/>
      <c r="AL47" s="204"/>
      <c r="AM47" s="204"/>
      <c r="AN47" s="204"/>
      <c r="AO47" s="204"/>
      <c r="AP47" s="204"/>
      <c r="AQ47" s="204"/>
      <c r="AR47" s="204"/>
      <c r="AS47" s="204"/>
      <c r="AT47" s="204"/>
      <c r="AU47" s="204"/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  <c r="BI47" s="204"/>
      <c r="BJ47" s="204"/>
      <c r="BK47" s="204"/>
      <c r="BL47" s="204"/>
      <c r="BM47" s="204"/>
      <c r="BN47" s="204"/>
      <c r="BO47" s="204"/>
      <c r="BP47" s="204"/>
      <c r="BQ47" s="204"/>
      <c r="BR47" s="204"/>
      <c r="BS47" s="204"/>
      <c r="BT47" s="204"/>
      <c r="BU47" s="204"/>
      <c r="BV47" s="204"/>
      <c r="BW47" s="204"/>
      <c r="BX47" s="204"/>
      <c r="BY47" s="204"/>
      <c r="BZ47" s="204"/>
      <c r="CA47" s="204"/>
      <c r="CB47" s="204"/>
      <c r="CC47" s="204"/>
      <c r="CD47" s="204"/>
      <c r="CE47" s="204"/>
      <c r="CF47" s="204"/>
      <c r="CG47" s="204"/>
      <c r="CH47" s="204"/>
      <c r="CI47" s="204"/>
      <c r="CJ47" s="204"/>
      <c r="CK47" s="204"/>
      <c r="CL47" s="204"/>
      <c r="CM47" s="204"/>
      <c r="CN47" s="204"/>
      <c r="CO47" s="204"/>
      <c r="CP47" s="204"/>
      <c r="CQ47" s="204"/>
      <c r="CR47" s="204"/>
      <c r="CS47" s="204"/>
      <c r="CT47" s="204"/>
      <c r="CU47" s="204"/>
      <c r="CV47" s="204"/>
      <c r="CW47" s="204"/>
      <c r="CX47" s="204"/>
      <c r="CY47" s="204"/>
      <c r="CZ47" s="204"/>
      <c r="DA47" s="204"/>
      <c r="DB47" s="204"/>
      <c r="DC47" s="204"/>
      <c r="DD47" s="204"/>
      <c r="DE47" s="204"/>
      <c r="DF47" s="204"/>
      <c r="DG47" s="204"/>
    </row>
    <row r="48" spans="1:111" s="176" customFormat="1">
      <c r="B48" s="200">
        <v>5</v>
      </c>
      <c r="C48" s="201" t="s">
        <v>157</v>
      </c>
      <c r="Q48" s="202" t="s">
        <v>16</v>
      </c>
      <c r="R48" s="203" t="s">
        <v>92</v>
      </c>
      <c r="Y48" s="204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204"/>
      <c r="BM48" s="204"/>
      <c r="BN48" s="204"/>
      <c r="BO48" s="204"/>
      <c r="BP48" s="204"/>
      <c r="BQ48" s="204"/>
      <c r="BR48" s="204"/>
      <c r="BS48" s="204"/>
      <c r="BT48" s="204"/>
      <c r="BU48" s="204"/>
      <c r="BV48" s="204"/>
      <c r="BW48" s="204"/>
      <c r="BX48" s="204"/>
      <c r="BY48" s="204"/>
      <c r="BZ48" s="204"/>
      <c r="CA48" s="204"/>
      <c r="CB48" s="204"/>
      <c r="CC48" s="204"/>
      <c r="CD48" s="204"/>
      <c r="CE48" s="204"/>
      <c r="CF48" s="204"/>
      <c r="CG48" s="204"/>
      <c r="CH48" s="204"/>
      <c r="CI48" s="204"/>
      <c r="CJ48" s="204"/>
      <c r="CK48" s="204"/>
      <c r="CL48" s="204"/>
      <c r="CM48" s="204"/>
      <c r="CN48" s="204"/>
      <c r="CO48" s="204"/>
      <c r="CP48" s="204"/>
      <c r="CQ48" s="204"/>
      <c r="CR48" s="204"/>
      <c r="CS48" s="204"/>
      <c r="CT48" s="204"/>
      <c r="CU48" s="204"/>
      <c r="CV48" s="204"/>
      <c r="CW48" s="204"/>
      <c r="CX48" s="204"/>
      <c r="CY48" s="204"/>
      <c r="CZ48" s="204"/>
      <c r="DA48" s="204"/>
      <c r="DB48" s="204"/>
      <c r="DC48" s="204"/>
      <c r="DD48" s="204"/>
      <c r="DE48" s="204"/>
      <c r="DF48" s="204"/>
      <c r="DG48" s="204"/>
    </row>
    <row r="49" spans="2:111" s="176" customFormat="1">
      <c r="B49" s="200">
        <v>6</v>
      </c>
      <c r="C49" s="201" t="s">
        <v>20</v>
      </c>
      <c r="R49" s="203" t="s">
        <v>93</v>
      </c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4"/>
      <c r="BN49" s="204"/>
      <c r="BO49" s="204"/>
      <c r="BP49" s="204"/>
      <c r="BQ49" s="204"/>
      <c r="BR49" s="204"/>
      <c r="BS49" s="204"/>
      <c r="BT49" s="204"/>
      <c r="BU49" s="204"/>
      <c r="BV49" s="204"/>
      <c r="BW49" s="204"/>
      <c r="BX49" s="204"/>
      <c r="BY49" s="204"/>
      <c r="BZ49" s="204"/>
      <c r="CA49" s="204"/>
      <c r="CB49" s="204"/>
      <c r="CC49" s="204"/>
      <c r="CD49" s="204"/>
      <c r="CE49" s="204"/>
      <c r="CF49" s="204"/>
      <c r="CG49" s="204"/>
      <c r="CH49" s="204"/>
      <c r="CI49" s="204"/>
      <c r="CJ49" s="204"/>
      <c r="CK49" s="204"/>
      <c r="CL49" s="204"/>
      <c r="CM49" s="204"/>
      <c r="CN49" s="204"/>
      <c r="CO49" s="204"/>
      <c r="CP49" s="204"/>
      <c r="CQ49" s="204"/>
      <c r="CR49" s="204"/>
      <c r="CS49" s="204"/>
      <c r="CT49" s="204"/>
      <c r="CU49" s="204"/>
      <c r="CV49" s="204"/>
      <c r="CW49" s="204"/>
      <c r="CX49" s="204"/>
      <c r="CY49" s="204"/>
      <c r="CZ49" s="204"/>
      <c r="DA49" s="204"/>
      <c r="DB49" s="204"/>
      <c r="DC49" s="204"/>
      <c r="DD49" s="204"/>
      <c r="DE49" s="204"/>
      <c r="DF49" s="204"/>
      <c r="DG49" s="204"/>
    </row>
    <row r="50" spans="2:111" s="176" customFormat="1">
      <c r="B50" s="200">
        <v>7</v>
      </c>
      <c r="C50" s="201" t="s">
        <v>21</v>
      </c>
      <c r="Y50" s="204"/>
      <c r="Z50" s="204"/>
      <c r="AA50" s="204"/>
      <c r="AB50" s="204"/>
      <c r="AC50" s="204"/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  <c r="BI50" s="204"/>
      <c r="BJ50" s="204"/>
      <c r="BK50" s="204"/>
      <c r="BL50" s="204"/>
      <c r="BM50" s="204"/>
      <c r="BN50" s="204"/>
      <c r="BO50" s="204"/>
      <c r="BP50" s="204"/>
      <c r="BQ50" s="204"/>
      <c r="BR50" s="204"/>
      <c r="BS50" s="204"/>
      <c r="BT50" s="204"/>
      <c r="BU50" s="204"/>
      <c r="BV50" s="204"/>
      <c r="BW50" s="204"/>
      <c r="BX50" s="204"/>
      <c r="BY50" s="204"/>
      <c r="BZ50" s="204"/>
      <c r="CA50" s="204"/>
      <c r="CB50" s="204"/>
      <c r="CC50" s="204"/>
      <c r="CD50" s="204"/>
      <c r="CE50" s="204"/>
      <c r="CF50" s="204"/>
      <c r="CG50" s="204"/>
      <c r="CH50" s="204"/>
      <c r="CI50" s="204"/>
      <c r="CJ50" s="204"/>
      <c r="CK50" s="204"/>
      <c r="CL50" s="204"/>
      <c r="CM50" s="204"/>
      <c r="CN50" s="204"/>
      <c r="CO50" s="204"/>
      <c r="CP50" s="204"/>
      <c r="CQ50" s="204"/>
      <c r="CR50" s="204"/>
      <c r="CS50" s="204"/>
      <c r="CT50" s="204"/>
      <c r="CU50" s="204"/>
      <c r="CV50" s="204"/>
      <c r="CW50" s="204"/>
      <c r="CX50" s="204"/>
      <c r="CY50" s="204"/>
      <c r="CZ50" s="204"/>
      <c r="DA50" s="204"/>
      <c r="DB50" s="204"/>
      <c r="DC50" s="204"/>
      <c r="DD50" s="204"/>
      <c r="DE50" s="204"/>
      <c r="DF50" s="204"/>
      <c r="DG50" s="204"/>
    </row>
    <row r="51" spans="2:111" s="176" customFormat="1">
      <c r="B51" s="200" t="s">
        <v>142</v>
      </c>
      <c r="C51" s="201" t="s">
        <v>88</v>
      </c>
      <c r="Q51" s="205"/>
      <c r="R51" s="205"/>
      <c r="S51" s="205"/>
      <c r="T51" s="205"/>
      <c r="U51" s="205"/>
      <c r="V51" s="205"/>
      <c r="W51" s="205"/>
      <c r="X51" s="205"/>
      <c r="Y51" s="204"/>
      <c r="Z51" s="204"/>
      <c r="AA51" s="204"/>
      <c r="AB51" s="204"/>
      <c r="AC51" s="204"/>
      <c r="AD51" s="204"/>
      <c r="AE51" s="204"/>
      <c r="AF51" s="204"/>
      <c r="AG51" s="204"/>
      <c r="AH51" s="204"/>
      <c r="AI51" s="204"/>
      <c r="AJ51" s="204"/>
      <c r="AK51" s="204"/>
      <c r="AL51" s="204"/>
      <c r="AM51" s="204"/>
      <c r="AN51" s="204"/>
      <c r="AO51" s="204"/>
      <c r="AP51" s="204"/>
      <c r="AQ51" s="204"/>
      <c r="AR51" s="204"/>
      <c r="AS51" s="204"/>
      <c r="AT51" s="204"/>
      <c r="AU51" s="204"/>
      <c r="AV51" s="204"/>
      <c r="AW51" s="204"/>
      <c r="AX51" s="204"/>
      <c r="AY51" s="204"/>
      <c r="AZ51" s="204"/>
      <c r="BA51" s="204"/>
      <c r="BB51" s="204"/>
      <c r="BC51" s="204"/>
      <c r="BD51" s="204"/>
      <c r="BE51" s="204"/>
      <c r="BF51" s="204"/>
      <c r="BG51" s="204"/>
      <c r="BH51" s="204"/>
      <c r="BI51" s="204"/>
      <c r="BJ51" s="204"/>
      <c r="BK51" s="204"/>
      <c r="BL51" s="204"/>
      <c r="BM51" s="204"/>
      <c r="BN51" s="204"/>
      <c r="BO51" s="204"/>
      <c r="BP51" s="204"/>
      <c r="BQ51" s="204"/>
      <c r="BR51" s="204"/>
      <c r="BS51" s="204"/>
      <c r="BT51" s="204"/>
      <c r="BU51" s="204"/>
      <c r="BV51" s="204"/>
      <c r="BW51" s="204"/>
      <c r="BX51" s="204"/>
      <c r="BY51" s="204"/>
      <c r="BZ51" s="204"/>
      <c r="CA51" s="204"/>
      <c r="CB51" s="204"/>
      <c r="CC51" s="204"/>
      <c r="CD51" s="204"/>
      <c r="CE51" s="204"/>
      <c r="CF51" s="204"/>
      <c r="CG51" s="204"/>
      <c r="CH51" s="204"/>
      <c r="CI51" s="204"/>
      <c r="CJ51" s="204"/>
      <c r="CK51" s="204"/>
      <c r="CL51" s="204"/>
      <c r="CM51" s="204"/>
      <c r="CN51" s="204"/>
      <c r="CO51" s="204"/>
      <c r="CP51" s="204"/>
      <c r="CQ51" s="204"/>
      <c r="CR51" s="204"/>
      <c r="CS51" s="204"/>
      <c r="CT51" s="204"/>
      <c r="CU51" s="204"/>
      <c r="CV51" s="204"/>
      <c r="CW51" s="204"/>
      <c r="CX51" s="204"/>
      <c r="CY51" s="204"/>
      <c r="CZ51" s="204"/>
      <c r="DA51" s="204"/>
      <c r="DB51" s="204"/>
      <c r="DC51" s="204"/>
      <c r="DD51" s="204"/>
      <c r="DE51" s="204"/>
      <c r="DF51" s="204"/>
      <c r="DG51" s="204"/>
    </row>
    <row r="52" spans="2:111" s="176" customFormat="1">
      <c r="B52" s="200" t="s">
        <v>141</v>
      </c>
      <c r="C52" s="201" t="s">
        <v>145</v>
      </c>
      <c r="Q52" s="205"/>
      <c r="R52" s="205"/>
      <c r="S52" s="205"/>
      <c r="T52" s="205"/>
      <c r="U52" s="205"/>
      <c r="V52" s="205"/>
      <c r="W52" s="205"/>
      <c r="X52" s="205"/>
      <c r="Y52" s="204"/>
      <c r="Z52" s="204"/>
      <c r="AA52" s="204"/>
      <c r="AB52" s="204"/>
      <c r="AC52" s="204"/>
      <c r="AD52" s="204"/>
      <c r="AE52" s="204"/>
      <c r="AF52" s="204"/>
      <c r="AG52" s="204"/>
      <c r="AH52" s="204"/>
      <c r="AI52" s="204"/>
      <c r="AJ52" s="204"/>
      <c r="AK52" s="204"/>
      <c r="AL52" s="204"/>
      <c r="AM52" s="204"/>
      <c r="AN52" s="204"/>
      <c r="AO52" s="204"/>
      <c r="AP52" s="204"/>
      <c r="AQ52" s="204"/>
      <c r="AR52" s="204"/>
      <c r="AS52" s="204"/>
      <c r="AT52" s="204"/>
      <c r="AU52" s="204"/>
      <c r="AV52" s="204"/>
      <c r="AW52" s="204"/>
      <c r="AX52" s="204"/>
      <c r="AY52" s="204"/>
      <c r="AZ52" s="204"/>
      <c r="BA52" s="204"/>
      <c r="BB52" s="204"/>
      <c r="BC52" s="204"/>
      <c r="BD52" s="204"/>
      <c r="BE52" s="204"/>
      <c r="BF52" s="204"/>
      <c r="BG52" s="204"/>
      <c r="BH52" s="204"/>
      <c r="BI52" s="204"/>
      <c r="BJ52" s="204"/>
      <c r="BK52" s="204"/>
      <c r="BL52" s="204"/>
      <c r="BM52" s="204"/>
      <c r="BN52" s="204"/>
      <c r="BO52" s="204"/>
      <c r="BP52" s="204"/>
      <c r="BQ52" s="204"/>
      <c r="BR52" s="204"/>
      <c r="BS52" s="204"/>
      <c r="BT52" s="204"/>
      <c r="BU52" s="204"/>
      <c r="BV52" s="204"/>
      <c r="BW52" s="204"/>
      <c r="BX52" s="204"/>
      <c r="BY52" s="204"/>
      <c r="BZ52" s="204"/>
      <c r="CA52" s="204"/>
      <c r="CB52" s="204"/>
      <c r="CC52" s="204"/>
      <c r="CD52" s="204"/>
      <c r="CE52" s="204"/>
      <c r="CF52" s="204"/>
      <c r="CG52" s="204"/>
      <c r="CH52" s="204"/>
      <c r="CI52" s="204"/>
      <c r="CJ52" s="204"/>
      <c r="CK52" s="204"/>
      <c r="CL52" s="204"/>
      <c r="CM52" s="204"/>
      <c r="CN52" s="204"/>
      <c r="CO52" s="204"/>
      <c r="CP52" s="204"/>
      <c r="CQ52" s="204"/>
      <c r="CR52" s="204"/>
      <c r="CS52" s="204"/>
      <c r="CT52" s="204"/>
      <c r="CU52" s="204"/>
      <c r="CV52" s="204"/>
      <c r="CW52" s="204"/>
      <c r="CX52" s="204"/>
      <c r="CY52" s="204"/>
      <c r="CZ52" s="204"/>
      <c r="DA52" s="204"/>
      <c r="DB52" s="204"/>
      <c r="DC52" s="204"/>
      <c r="DD52" s="204"/>
      <c r="DE52" s="204"/>
      <c r="DF52" s="204"/>
      <c r="DG52" s="204"/>
    </row>
    <row r="53" spans="2:111" s="176" customFormat="1">
      <c r="B53" s="200" t="s">
        <v>166</v>
      </c>
      <c r="C53" s="201" t="s">
        <v>168</v>
      </c>
      <c r="Q53" s="205"/>
      <c r="R53" s="205"/>
      <c r="S53" s="205"/>
      <c r="T53" s="205"/>
      <c r="U53" s="205"/>
      <c r="V53" s="205"/>
      <c r="W53" s="205"/>
      <c r="X53" s="205"/>
      <c r="Y53" s="204"/>
      <c r="Z53" s="204"/>
      <c r="AA53" s="204"/>
      <c r="AB53" s="204"/>
      <c r="AC53" s="204"/>
      <c r="AD53" s="204"/>
      <c r="AE53" s="204"/>
      <c r="AF53" s="204"/>
      <c r="AG53" s="204"/>
      <c r="AH53" s="204"/>
      <c r="AI53" s="204"/>
      <c r="AJ53" s="204"/>
      <c r="AK53" s="204"/>
      <c r="AL53" s="204"/>
      <c r="AM53" s="204"/>
      <c r="AN53" s="204"/>
      <c r="AO53" s="204"/>
      <c r="AP53" s="204"/>
      <c r="AQ53" s="204"/>
      <c r="AR53" s="204"/>
      <c r="AS53" s="204"/>
      <c r="AT53" s="204"/>
      <c r="AU53" s="204"/>
      <c r="AV53" s="204"/>
      <c r="AW53" s="204"/>
      <c r="AX53" s="204"/>
      <c r="AY53" s="204"/>
      <c r="AZ53" s="204"/>
      <c r="BA53" s="204"/>
      <c r="BB53" s="204"/>
      <c r="BC53" s="204"/>
      <c r="BD53" s="204"/>
      <c r="BE53" s="204"/>
      <c r="BF53" s="204"/>
      <c r="BG53" s="204"/>
      <c r="BH53" s="204"/>
      <c r="BI53" s="204"/>
      <c r="BJ53" s="204"/>
      <c r="BK53" s="204"/>
      <c r="BL53" s="204"/>
      <c r="BM53" s="204"/>
      <c r="BN53" s="204"/>
      <c r="BO53" s="204"/>
      <c r="BP53" s="204"/>
      <c r="BQ53" s="204"/>
      <c r="BR53" s="204"/>
      <c r="BS53" s="204"/>
      <c r="BT53" s="204"/>
      <c r="BU53" s="204"/>
      <c r="BV53" s="204"/>
      <c r="BW53" s="204"/>
      <c r="BX53" s="204"/>
      <c r="BY53" s="204"/>
      <c r="BZ53" s="204"/>
      <c r="CA53" s="204"/>
      <c r="CB53" s="204"/>
      <c r="CC53" s="204"/>
      <c r="CD53" s="204"/>
      <c r="CE53" s="204"/>
      <c r="CF53" s="204"/>
      <c r="CG53" s="204"/>
      <c r="CH53" s="204"/>
      <c r="CI53" s="204"/>
      <c r="CJ53" s="204"/>
      <c r="CK53" s="204"/>
      <c r="CL53" s="204"/>
      <c r="CM53" s="204"/>
      <c r="CN53" s="204"/>
      <c r="CO53" s="204"/>
      <c r="CP53" s="204"/>
      <c r="CQ53" s="204"/>
      <c r="CR53" s="204"/>
      <c r="CS53" s="204"/>
      <c r="CT53" s="204"/>
      <c r="CU53" s="204"/>
      <c r="CV53" s="204"/>
      <c r="CW53" s="204"/>
      <c r="CX53" s="204"/>
      <c r="CY53" s="204"/>
      <c r="CZ53" s="204"/>
      <c r="DA53" s="204"/>
      <c r="DB53" s="204"/>
      <c r="DC53" s="204"/>
      <c r="DD53" s="204"/>
      <c r="DE53" s="204"/>
      <c r="DF53" s="204"/>
      <c r="DG53" s="204"/>
    </row>
    <row r="54" spans="2:111" s="176" customFormat="1">
      <c r="B54" s="200">
        <v>9</v>
      </c>
      <c r="C54" s="206" t="s">
        <v>54</v>
      </c>
      <c r="D54" s="205"/>
      <c r="E54" s="205"/>
      <c r="F54" s="205"/>
      <c r="G54" s="205"/>
      <c r="H54" s="205"/>
      <c r="I54" s="205"/>
      <c r="J54" s="205"/>
      <c r="K54" s="205"/>
      <c r="L54" s="205"/>
      <c r="M54" s="205"/>
      <c r="N54" s="205"/>
      <c r="O54" s="205"/>
      <c r="P54" s="205"/>
    </row>
    <row r="55" spans="2:111" s="176" customFormat="1">
      <c r="B55" s="200">
        <v>10</v>
      </c>
      <c r="C55" s="206" t="s">
        <v>125</v>
      </c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</row>
    <row r="56" spans="2:111" s="176" customFormat="1">
      <c r="B56" s="200">
        <v>11</v>
      </c>
      <c r="C56" s="201" t="s">
        <v>89</v>
      </c>
    </row>
    <row r="57" spans="2:111" s="176" customFormat="1">
      <c r="B57" s="200">
        <v>12</v>
      </c>
      <c r="C57" s="201" t="s">
        <v>90</v>
      </c>
    </row>
    <row r="58" spans="2:111" s="176" customFormat="1">
      <c r="B58" s="200">
        <v>13</v>
      </c>
      <c r="C58" s="201" t="s">
        <v>134</v>
      </c>
    </row>
    <row r="59" spans="2:111" s="176" customFormat="1">
      <c r="B59" s="200">
        <v>14</v>
      </c>
      <c r="C59" s="201" t="s">
        <v>55</v>
      </c>
    </row>
    <row r="60" spans="2:111" s="176" customFormat="1">
      <c r="B60" s="200">
        <v>15</v>
      </c>
      <c r="C60" s="201" t="s">
        <v>91</v>
      </c>
    </row>
    <row r="61" spans="2:111" s="176" customFormat="1">
      <c r="B61" s="200"/>
      <c r="C61" s="201"/>
    </row>
    <row r="62" spans="2:111" s="176" customFormat="1">
      <c r="B62" s="207"/>
      <c r="C62" s="201"/>
    </row>
    <row r="63" spans="2:111" s="176" customFormat="1"/>
    <row r="64" spans="2:111" s="176" customFormat="1"/>
    <row r="65" spans="2:20" s="176" customFormat="1">
      <c r="B65" s="183"/>
      <c r="N65" s="208"/>
      <c r="O65" s="208"/>
      <c r="P65" s="208"/>
      <c r="Q65" s="208"/>
      <c r="R65" s="208"/>
      <c r="S65" s="208"/>
      <c r="T65" s="208"/>
    </row>
    <row r="66" spans="2:20" s="176" customFormat="1"/>
    <row r="67" spans="2:20" s="176" customFormat="1">
      <c r="B67" s="183"/>
    </row>
    <row r="68" spans="2:20" s="1" customFormat="1">
      <c r="B68" s="43"/>
    </row>
    <row r="69" spans="2:20" s="1" customFormat="1">
      <c r="B69" s="43"/>
    </row>
    <row r="70" spans="2:20" s="1" customFormat="1">
      <c r="B70" s="43"/>
    </row>
    <row r="71" spans="2:20" s="1" customFormat="1">
      <c r="B71" s="43"/>
    </row>
    <row r="72" spans="2:20" s="1" customFormat="1">
      <c r="B72" s="43"/>
    </row>
    <row r="73" spans="2:20" s="1" customFormat="1">
      <c r="B73" s="43"/>
    </row>
    <row r="74" spans="2:20" s="1" customFormat="1">
      <c r="B74" s="43"/>
    </row>
    <row r="75" spans="2:20" s="1" customFormat="1">
      <c r="B75" s="43"/>
    </row>
    <row r="76" spans="2:20" s="1" customFormat="1">
      <c r="B76" s="43"/>
    </row>
    <row r="77" spans="2:20" s="1" customFormat="1">
      <c r="B77" s="43"/>
    </row>
    <row r="78" spans="2:20" s="1" customFormat="1">
      <c r="B78" s="43"/>
      <c r="E78" s="209"/>
      <c r="F78" s="209"/>
      <c r="G78" s="209"/>
      <c r="H78" s="209"/>
      <c r="I78" s="209"/>
    </row>
    <row r="79" spans="2:20" s="1" customFormat="1">
      <c r="B79" s="43"/>
    </row>
    <row r="80" spans="2:20" s="1" customFormat="1">
      <c r="B80" s="43"/>
    </row>
    <row r="81" spans="2:2" s="1" customFormat="1">
      <c r="B81" s="43"/>
    </row>
    <row r="82" spans="2:2" s="1" customFormat="1">
      <c r="B82" s="43"/>
    </row>
    <row r="83" spans="2:2" s="1" customFormat="1">
      <c r="B83" s="43"/>
    </row>
    <row r="84" spans="2:2" s="1" customFormat="1">
      <c r="B84" s="43"/>
    </row>
    <row r="85" spans="2:2" s="1" customFormat="1">
      <c r="B85" s="43"/>
    </row>
    <row r="86" spans="2:2" s="1" customFormat="1">
      <c r="B86" s="43"/>
    </row>
    <row r="87" spans="2:2" s="1" customFormat="1">
      <c r="B87" s="43"/>
    </row>
    <row r="88" spans="2:2" s="1" customFormat="1">
      <c r="B88" s="43"/>
    </row>
    <row r="89" spans="2:2" s="1" customFormat="1">
      <c r="B89" s="43"/>
    </row>
    <row r="90" spans="2:2" s="1" customFormat="1">
      <c r="B90" s="43"/>
    </row>
    <row r="91" spans="2:2" s="1" customFormat="1">
      <c r="B91" s="43"/>
    </row>
    <row r="92" spans="2:2" s="1" customFormat="1">
      <c r="B92" s="43"/>
    </row>
    <row r="93" spans="2:2" s="1" customFormat="1">
      <c r="B93" s="43"/>
    </row>
    <row r="94" spans="2:2" s="1" customFormat="1">
      <c r="B94" s="43"/>
    </row>
    <row r="95" spans="2:2" s="1" customFormat="1">
      <c r="B95" s="43"/>
    </row>
    <row r="96" spans="2:2" s="1" customFormat="1">
      <c r="B96" s="43"/>
    </row>
    <row r="97" spans="2:111" s="1" customFormat="1">
      <c r="B97" s="43"/>
    </row>
    <row r="98" spans="2:111" s="1" customFormat="1">
      <c r="B98" s="43"/>
    </row>
    <row r="99" spans="2:111">
      <c r="B99" s="4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</row>
    <row r="100" spans="2:111">
      <c r="B100" s="4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</row>
    <row r="101" spans="2:111">
      <c r="B101" s="4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</row>
    <row r="102" spans="2:111">
      <c r="B102" s="4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</row>
    <row r="103" spans="2:111">
      <c r="B103" s="4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</row>
    <row r="104" spans="2:111">
      <c r="B104" s="4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</row>
    <row r="105" spans="2:111">
      <c r="B105" s="4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</row>
    <row r="106" spans="2:111">
      <c r="B106" s="4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</row>
    <row r="107" spans="2:111">
      <c r="B107" s="4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</row>
    <row r="108" spans="2:111">
      <c r="B108" s="4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</row>
    <row r="109" spans="2:111">
      <c r="B109" s="4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</row>
    <row r="110" spans="2:111">
      <c r="B110" s="4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</row>
    <row r="111" spans="2:111">
      <c r="B111" s="4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</row>
    <row r="112" spans="2:111">
      <c r="B112" s="4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</row>
    <row r="113" spans="2:111">
      <c r="B113" s="4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</row>
    <row r="114" spans="2:111">
      <c r="B114" s="4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</row>
    <row r="115" spans="2:111">
      <c r="B115" s="4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</row>
    <row r="116" spans="2:111">
      <c r="B116" s="4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</row>
    <row r="117" spans="2:111">
      <c r="B117" s="4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</row>
    <row r="118" spans="2:111">
      <c r="B118" s="4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</row>
    <row r="119" spans="2:111">
      <c r="B119" s="4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</row>
    <row r="120" spans="2:111">
      <c r="B120" s="4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</row>
    <row r="121" spans="2:111">
      <c r="B121" s="4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</row>
    <row r="122" spans="2:111">
      <c r="B122" s="4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</row>
    <row r="123" spans="2:111">
      <c r="B123" s="4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</row>
    <row r="124" spans="2:111">
      <c r="B124" s="4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</row>
    <row r="125" spans="2:111">
      <c r="B125" s="4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</row>
    <row r="126" spans="2:111">
      <c r="B126" s="4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</row>
    <row r="127" spans="2:111">
      <c r="B127" s="4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</row>
    <row r="128" spans="2:111">
      <c r="B128" s="4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</row>
    <row r="129" spans="2:111">
      <c r="B129" s="4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</row>
    <row r="130" spans="2:111">
      <c r="B130" s="4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</row>
    <row r="131" spans="2:111">
      <c r="B131" s="4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</row>
    <row r="132" spans="2:111">
      <c r="B132" s="4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</row>
    <row r="133" spans="2:111">
      <c r="B133" s="4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</row>
    <row r="134" spans="2:111">
      <c r="B134" s="4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</row>
    <row r="135" spans="2:111">
      <c r="B135" s="4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</row>
    <row r="136" spans="2:111">
      <c r="B136" s="4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</row>
    <row r="137" spans="2:111">
      <c r="B137" s="4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</row>
    <row r="138" spans="2:111">
      <c r="B138" s="4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</row>
    <row r="139" spans="2:111">
      <c r="B139" s="4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</row>
    <row r="140" spans="2:111">
      <c r="B140" s="4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</row>
    <row r="141" spans="2:111">
      <c r="B141" s="4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</row>
    <row r="142" spans="2:111">
      <c r="B142" s="4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</row>
    <row r="143" spans="2:111">
      <c r="B143" s="4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</row>
    <row r="144" spans="2:111">
      <c r="B144" s="4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</row>
    <row r="145" spans="2:111">
      <c r="B145" s="4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</row>
    <row r="146" spans="2:111">
      <c r="B146" s="4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</row>
    <row r="147" spans="2:111">
      <c r="B147" s="4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</row>
    <row r="148" spans="2:111">
      <c r="B148" s="4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</row>
    <row r="149" spans="2:111">
      <c r="B149" s="4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</row>
    <row r="150" spans="2:111">
      <c r="B150" s="4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</row>
    <row r="151" spans="2:111">
      <c r="B151" s="4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</row>
    <row r="152" spans="2:111">
      <c r="B152" s="4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</row>
    <row r="153" spans="2:111">
      <c r="B153" s="4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</row>
    <row r="154" spans="2:111">
      <c r="B154" s="4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</row>
    <row r="155" spans="2:111">
      <c r="B155" s="4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</row>
    <row r="156" spans="2:111">
      <c r="B156" s="4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</row>
    <row r="157" spans="2:111">
      <c r="B157" s="4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</row>
    <row r="158" spans="2:111">
      <c r="B158" s="4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</row>
    <row r="159" spans="2:111">
      <c r="B159" s="4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</row>
    <row r="160" spans="2:111">
      <c r="B160" s="4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</row>
    <row r="161" spans="2:111">
      <c r="B161" s="4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</row>
    <row r="162" spans="2:111">
      <c r="B162" s="4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</row>
    <row r="163" spans="2:111">
      <c r="B163" s="4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</row>
    <row r="164" spans="2:111">
      <c r="B164" s="4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</row>
    <row r="165" spans="2:111">
      <c r="B165" s="4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</row>
    <row r="166" spans="2:111">
      <c r="B166" s="4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</row>
    <row r="167" spans="2:111">
      <c r="B167" s="4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</row>
    <row r="168" spans="2:111">
      <c r="B168" s="4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</row>
    <row r="169" spans="2:111">
      <c r="B169" s="4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</row>
    <row r="170" spans="2:111">
      <c r="B170" s="4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</row>
    <row r="171" spans="2:111">
      <c r="B171" s="4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</row>
    <row r="172" spans="2:111">
      <c r="B172" s="4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</row>
    <row r="173" spans="2:111">
      <c r="B173" s="4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</row>
    <row r="174" spans="2:111">
      <c r="B174" s="4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</row>
    <row r="175" spans="2:111">
      <c r="B175" s="4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</row>
    <row r="176" spans="2:111">
      <c r="B176" s="4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</row>
    <row r="177" spans="2:111">
      <c r="B177" s="4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</row>
    <row r="178" spans="2:111">
      <c r="B178" s="4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</row>
    <row r="179" spans="2:111">
      <c r="B179" s="4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</row>
    <row r="180" spans="2:111">
      <c r="B180" s="4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</row>
    <row r="181" spans="2:111">
      <c r="B181" s="4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</row>
    <row r="182" spans="2:111">
      <c r="B182" s="4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</row>
    <row r="183" spans="2:111">
      <c r="B183" s="4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</row>
    <row r="184" spans="2:111">
      <c r="B184" s="4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</row>
    <row r="185" spans="2:111">
      <c r="B185" s="4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</row>
    <row r="186" spans="2:111">
      <c r="B186" s="4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</row>
    <row r="187" spans="2:111">
      <c r="B187" s="4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</row>
    <row r="188" spans="2:111">
      <c r="B188" s="4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</row>
    <row r="189" spans="2:111">
      <c r="B189" s="4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</row>
    <row r="190" spans="2:111">
      <c r="B190" s="4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</row>
    <row r="191" spans="2:111">
      <c r="B191" s="4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</row>
    <row r="192" spans="2:111">
      <c r="B192" s="4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</row>
    <row r="193" spans="2:111">
      <c r="B193" s="4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</row>
    <row r="194" spans="2:111">
      <c r="B194" s="4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</row>
    <row r="195" spans="2:111">
      <c r="B195" s="4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</row>
    <row r="196" spans="2:111">
      <c r="B196" s="4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</row>
    <row r="197" spans="2:111">
      <c r="B197" s="4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</row>
    <row r="198" spans="2:111">
      <c r="B198" s="4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</row>
    <row r="199" spans="2:111">
      <c r="B199" s="4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</row>
    <row r="200" spans="2:111">
      <c r="B200" s="4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</row>
    <row r="201" spans="2:111"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</row>
    <row r="202" spans="2:111"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</row>
    <row r="203" spans="2:111"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</row>
    <row r="204" spans="2:111"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</row>
    <row r="205" spans="2:111"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</row>
    <row r="206" spans="2:111"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</row>
    <row r="207" spans="2:111"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</row>
    <row r="208" spans="2:111">
      <c r="B208" s="4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</row>
    <row r="209" spans="2:111">
      <c r="B209" s="4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</row>
    <row r="210" spans="2:111">
      <c r="B210" s="4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</row>
    <row r="211" spans="2:111">
      <c r="B211" s="4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</row>
    <row r="212" spans="2:111">
      <c r="B212" s="4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</row>
    <row r="213" spans="2:111">
      <c r="B213" s="4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</row>
    <row r="214" spans="2:111">
      <c r="B214" s="4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</row>
    <row r="215" spans="2:111">
      <c r="B215" s="4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</row>
    <row r="216" spans="2:111">
      <c r="B216" s="4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</row>
    <row r="217" spans="2:111">
      <c r="B217" s="4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</row>
    <row r="218" spans="2:111">
      <c r="B218" s="4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</row>
    <row r="219" spans="2:111">
      <c r="B219" s="4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</row>
    <row r="220" spans="2:111">
      <c r="B220" s="4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</row>
    <row r="221" spans="2:111">
      <c r="B221" s="4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</row>
    <row r="222" spans="2:111">
      <c r="B222" s="4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</row>
    <row r="223" spans="2:111">
      <c r="B223" s="4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</row>
    <row r="224" spans="2:111">
      <c r="B224" s="4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</row>
    <row r="225" spans="2:111">
      <c r="B225" s="4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</row>
    <row r="226" spans="2:111">
      <c r="B226" s="4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</row>
    <row r="227" spans="2:111">
      <c r="B227" s="4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</row>
    <row r="228" spans="2:111">
      <c r="B228" s="4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</row>
    <row r="229" spans="2:111">
      <c r="B229" s="4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</row>
    <row r="230" spans="2:111">
      <c r="B230" s="4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</row>
    <row r="231" spans="2:111">
      <c r="B231" s="4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</row>
    <row r="232" spans="2:111">
      <c r="B232" s="4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</row>
    <row r="233" spans="2:111">
      <c r="B233" s="4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</row>
    <row r="234" spans="2:111">
      <c r="B234" s="4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</row>
    <row r="235" spans="2:111">
      <c r="B235" s="4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</row>
    <row r="236" spans="2:111">
      <c r="B236" s="4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</row>
    <row r="237" spans="2:111">
      <c r="B237" s="4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</row>
    <row r="238" spans="2:111">
      <c r="B238" s="4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</row>
    <row r="239" spans="2:111">
      <c r="B239" s="4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</row>
    <row r="240" spans="2:111">
      <c r="B240" s="4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</row>
    <row r="241" spans="2:111">
      <c r="B241" s="4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</row>
    <row r="242" spans="2:111">
      <c r="B242" s="4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</row>
    <row r="243" spans="2:111">
      <c r="B243" s="4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</row>
    <row r="244" spans="2:111">
      <c r="B244" s="4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</row>
    <row r="245" spans="2:111">
      <c r="B245" s="4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</row>
    <row r="246" spans="2:111">
      <c r="B246" s="4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</row>
    <row r="247" spans="2:111">
      <c r="B247" s="4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</row>
    <row r="248" spans="2:111">
      <c r="B248" s="4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</row>
    <row r="249" spans="2:111">
      <c r="B249" s="4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</row>
    <row r="250" spans="2:111">
      <c r="B250" s="4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</row>
    <row r="251" spans="2:111">
      <c r="B251" s="4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</row>
    <row r="252" spans="2:111">
      <c r="B252" s="4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</row>
    <row r="253" spans="2:111">
      <c r="B253" s="4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</row>
    <row r="254" spans="2:111">
      <c r="B254" s="4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</row>
    <row r="255" spans="2:111">
      <c r="B255" s="4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</row>
    <row r="256" spans="2:111">
      <c r="B256" s="4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</row>
    <row r="257" spans="2:111">
      <c r="B257" s="4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</row>
    <row r="258" spans="2:111">
      <c r="B258" s="4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</row>
    <row r="259" spans="2:111">
      <c r="B259" s="4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</row>
    <row r="260" spans="2:111">
      <c r="B260" s="4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</row>
    <row r="261" spans="2:111">
      <c r="B261" s="4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</row>
    <row r="262" spans="2:111">
      <c r="B262" s="4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</row>
    <row r="263" spans="2:111">
      <c r="B263" s="4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</row>
    <row r="264" spans="2:111">
      <c r="B264" s="4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</row>
    <row r="265" spans="2:111">
      <c r="B265" s="4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</row>
    <row r="266" spans="2:111">
      <c r="B266" s="4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</row>
    <row r="267" spans="2:111">
      <c r="B267" s="4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</row>
    <row r="268" spans="2:111">
      <c r="B268" s="4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</row>
    <row r="269" spans="2:111">
      <c r="B269" s="4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</row>
    <row r="270" spans="2:111">
      <c r="B270" s="4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</row>
    <row r="271" spans="2:111">
      <c r="B271" s="4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</row>
    <row r="272" spans="2:111">
      <c r="B272" s="4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</row>
    <row r="273" spans="2:111">
      <c r="B273" s="4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</row>
    <row r="274" spans="2:111">
      <c r="B274" s="4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</row>
    <row r="275" spans="2:111">
      <c r="B275" s="4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</row>
    <row r="276" spans="2:111">
      <c r="B276" s="4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</row>
    <row r="277" spans="2:111">
      <c r="B277" s="4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</row>
    <row r="278" spans="2:111">
      <c r="B278" s="4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</row>
    <row r="279" spans="2:111">
      <c r="B279" s="4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</row>
    <row r="280" spans="2:111">
      <c r="B280" s="4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</row>
    <row r="281" spans="2:111">
      <c r="B281" s="4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</row>
    <row r="282" spans="2:111">
      <c r="B282" s="4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</row>
    <row r="283" spans="2:111">
      <c r="B283" s="4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</row>
    <row r="284" spans="2:111">
      <c r="B284" s="4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</row>
    <row r="285" spans="2:111">
      <c r="B285" s="4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</row>
    <row r="286" spans="2:111">
      <c r="B286" s="4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</row>
    <row r="287" spans="2:111">
      <c r="B287" s="4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</row>
    <row r="288" spans="2:111">
      <c r="B288" s="4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</row>
    <row r="289" spans="2:111">
      <c r="B289" s="4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</row>
    <row r="290" spans="2:111">
      <c r="B290" s="4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</row>
    <row r="291" spans="2:111">
      <c r="B291" s="4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</row>
    <row r="292" spans="2:111">
      <c r="B292" s="4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</row>
    <row r="293" spans="2:111">
      <c r="B293" s="4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</row>
    <row r="294" spans="2:111">
      <c r="B294" s="4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</row>
    <row r="295" spans="2:111">
      <c r="B295" s="4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</row>
    <row r="296" spans="2:111">
      <c r="B296" s="4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</row>
    <row r="297" spans="2:111">
      <c r="B297" s="4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</row>
    <row r="298" spans="2:111">
      <c r="B298" s="4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</row>
    <row r="299" spans="2:111">
      <c r="B299" s="4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</row>
    <row r="300" spans="2:111">
      <c r="B300" s="4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</row>
    <row r="301" spans="2:111">
      <c r="B301" s="4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</row>
    <row r="302" spans="2:111">
      <c r="B302" s="4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</row>
    <row r="303" spans="2:111">
      <c r="B303" s="4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</row>
    <row r="304" spans="2:111">
      <c r="B304" s="4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</row>
    <row r="305" spans="2:111">
      <c r="B305" s="4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</row>
    <row r="306" spans="2:111">
      <c r="B306" s="4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</row>
    <row r="307" spans="2:111">
      <c r="B307" s="4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</row>
    <row r="308" spans="2:111">
      <c r="B308" s="4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</row>
    <row r="309" spans="2:111">
      <c r="B309" s="4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</row>
    <row r="310" spans="2:111">
      <c r="B310" s="4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</row>
    <row r="311" spans="2:111">
      <c r="B311" s="4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</row>
    <row r="312" spans="2:111">
      <c r="B312" s="4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</row>
    <row r="313" spans="2:111">
      <c r="B313" s="4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</row>
    <row r="314" spans="2:111">
      <c r="B314" s="4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</row>
    <row r="315" spans="2:111">
      <c r="B315" s="4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</row>
    <row r="316" spans="2:111">
      <c r="B316" s="4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</row>
    <row r="317" spans="2:111">
      <c r="B317" s="4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</row>
    <row r="318" spans="2:111">
      <c r="B318" s="4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</row>
    <row r="319" spans="2:111">
      <c r="B319" s="4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</row>
    <row r="320" spans="2:111">
      <c r="B320" s="4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</row>
    <row r="321" spans="2:111">
      <c r="B321" s="4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</row>
    <row r="322" spans="2:111">
      <c r="B322" s="4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</row>
    <row r="323" spans="2:111">
      <c r="B323" s="4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</row>
    <row r="324" spans="2:111">
      <c r="B324" s="4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</row>
    <row r="325" spans="2:111">
      <c r="B325" s="4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</row>
    <row r="326" spans="2:111">
      <c r="B326" s="4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</row>
    <row r="327" spans="2:111">
      <c r="B327" s="4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</row>
    <row r="328" spans="2:111">
      <c r="B328" s="4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</row>
    <row r="329" spans="2:111">
      <c r="B329" s="4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</row>
    <row r="330" spans="2:111">
      <c r="B330" s="4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</row>
    <row r="331" spans="2:111">
      <c r="B331" s="4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</row>
    <row r="332" spans="2:111">
      <c r="B332" s="4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</row>
    <row r="333" spans="2:111">
      <c r="B333" s="4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</row>
    <row r="334" spans="2:111">
      <c r="B334" s="4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</row>
    <row r="335" spans="2:111">
      <c r="B335" s="4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</row>
    <row r="336" spans="2:111">
      <c r="B336" s="4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</row>
    <row r="337" spans="2:111">
      <c r="B337" s="4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</row>
    <row r="338" spans="2:111">
      <c r="B338" s="4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</row>
    <row r="339" spans="2:111">
      <c r="B339" s="4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</row>
    <row r="340" spans="2:111">
      <c r="B340" s="4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</row>
    <row r="341" spans="2:111">
      <c r="B341" s="4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</row>
    <row r="342" spans="2:111">
      <c r="B342" s="4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</row>
    <row r="343" spans="2:111">
      <c r="B343" s="4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</row>
    <row r="344" spans="2:111">
      <c r="B344" s="4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</row>
    <row r="345" spans="2:111">
      <c r="B345" s="4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</row>
    <row r="346" spans="2:111">
      <c r="B346" s="4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</row>
    <row r="347" spans="2:111">
      <c r="B347" s="4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</row>
    <row r="348" spans="2:111">
      <c r="B348" s="4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</row>
    <row r="349" spans="2:111">
      <c r="B349" s="4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</row>
    <row r="350" spans="2:111">
      <c r="B350" s="4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</row>
    <row r="351" spans="2:111">
      <c r="B351" s="4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</row>
    <row r="352" spans="2:111">
      <c r="B352" s="4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</row>
    <row r="353" spans="2:111">
      <c r="B353" s="4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</row>
    <row r="354" spans="2:111">
      <c r="B354" s="4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</row>
    <row r="355" spans="2:111">
      <c r="B355" s="4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</row>
    <row r="356" spans="2:111">
      <c r="B356" s="4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</row>
    <row r="357" spans="2:111">
      <c r="B357" s="4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</row>
    <row r="358" spans="2:111">
      <c r="B358" s="4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</row>
    <row r="359" spans="2:111">
      <c r="B359" s="4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</row>
    <row r="360" spans="2:111">
      <c r="B360" s="4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</row>
    <row r="361" spans="2:111">
      <c r="B361" s="4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</row>
    <row r="362" spans="2:111">
      <c r="B362" s="4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</row>
    <row r="363" spans="2:111">
      <c r="B363" s="4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</row>
    <row r="364" spans="2:111">
      <c r="B364" s="4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</row>
    <row r="365" spans="2:111">
      <c r="B365" s="4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</row>
    <row r="366" spans="2:111">
      <c r="B366" s="4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</row>
    <row r="367" spans="2:111">
      <c r="B367" s="4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</row>
    <row r="368" spans="2:111">
      <c r="B368" s="4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</row>
    <row r="369" spans="2:111">
      <c r="B369" s="4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</row>
    <row r="370" spans="2:111">
      <c r="B370" s="4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</row>
    <row r="371" spans="2:111">
      <c r="B371" s="4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</row>
    <row r="372" spans="2:111">
      <c r="B372" s="4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</row>
    <row r="373" spans="2:111">
      <c r="B373" s="4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</row>
    <row r="374" spans="2:111">
      <c r="B374" s="4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</row>
    <row r="375" spans="2:111">
      <c r="B375" s="4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</row>
    <row r="376" spans="2:111">
      <c r="B376" s="4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</row>
    <row r="377" spans="2:111">
      <c r="B377" s="4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</row>
    <row r="378" spans="2:111">
      <c r="B378" s="4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</row>
    <row r="379" spans="2:111">
      <c r="B379" s="4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</row>
    <row r="380" spans="2:111">
      <c r="B380" s="4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</row>
    <row r="381" spans="2:111">
      <c r="B381" s="4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</row>
    <row r="382" spans="2:111">
      <c r="B382" s="4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</row>
    <row r="383" spans="2:111">
      <c r="B383" s="4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</row>
    <row r="384" spans="2:111">
      <c r="B384" s="4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</row>
    <row r="385" spans="2:111">
      <c r="B385" s="4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</row>
    <row r="386" spans="2:111">
      <c r="B386" s="4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</row>
    <row r="387" spans="2:111">
      <c r="B387" s="4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</row>
    <row r="388" spans="2:111">
      <c r="B388" s="4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</row>
    <row r="389" spans="2:111">
      <c r="B389" s="4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</row>
    <row r="390" spans="2:111">
      <c r="B390" s="4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</row>
    <row r="391" spans="2:111">
      <c r="B391" s="4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</row>
    <row r="392" spans="2:111">
      <c r="B392" s="4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</row>
    <row r="393" spans="2:111">
      <c r="B393" s="4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</row>
    <row r="394" spans="2:111">
      <c r="B394" s="4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</row>
    <row r="395" spans="2:111">
      <c r="B395" s="4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</row>
    <row r="396" spans="2:111">
      <c r="B396" s="4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</row>
    <row r="397" spans="2:111">
      <c r="B397" s="4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</row>
    <row r="398" spans="2:111">
      <c r="B398" s="4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</row>
    <row r="399" spans="2:111">
      <c r="B399" s="4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</row>
    <row r="400" spans="2:111">
      <c r="B400" s="4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</row>
    <row r="401" spans="2:111">
      <c r="B401" s="4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</row>
    <row r="402" spans="2:111">
      <c r="B402" s="4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</row>
    <row r="403" spans="2:111">
      <c r="B403" s="4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</row>
    <row r="404" spans="2:111">
      <c r="B404" s="4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</row>
    <row r="405" spans="2:111">
      <c r="B405" s="4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</row>
    <row r="406" spans="2:111">
      <c r="B406" s="4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</row>
    <row r="407" spans="2:111">
      <c r="B407" s="4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</row>
    <row r="408" spans="2:111">
      <c r="B408" s="4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</row>
    <row r="409" spans="2:111">
      <c r="B409" s="4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</row>
    <row r="410" spans="2:111">
      <c r="B410" s="4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</row>
    <row r="411" spans="2:111">
      <c r="B411" s="4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</row>
    <row r="412" spans="2:111">
      <c r="B412" s="4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</row>
    <row r="413" spans="2:111">
      <c r="B413" s="4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</row>
    <row r="414" spans="2:111">
      <c r="B414" s="4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</row>
    <row r="415" spans="2:111">
      <c r="B415" s="4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</row>
    <row r="416" spans="2:111">
      <c r="B416" s="4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</row>
    <row r="417" spans="2:111">
      <c r="B417" s="4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</row>
    <row r="418" spans="2:111">
      <c r="B418" s="4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</row>
    <row r="419" spans="2:111">
      <c r="B419" s="4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</row>
    <row r="420" spans="2:111">
      <c r="B420" s="4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</row>
    <row r="421" spans="2:111">
      <c r="B421" s="4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</row>
    <row r="422" spans="2:111">
      <c r="B422" s="4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</row>
    <row r="423" spans="2:111">
      <c r="B423" s="4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</row>
    <row r="424" spans="2:111">
      <c r="B424" s="4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</row>
    <row r="425" spans="2:111">
      <c r="B425" s="4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</row>
    <row r="426" spans="2:111">
      <c r="B426" s="4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</row>
    <row r="427" spans="2:111">
      <c r="B427" s="4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</row>
    <row r="428" spans="2:111"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</row>
    <row r="429" spans="2:111"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</row>
    <row r="430" spans="2:111"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</row>
    <row r="431" spans="2:111"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</row>
    <row r="432" spans="2:111"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</row>
    <row r="433" spans="13:111"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</row>
    <row r="434" spans="13:111"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</row>
    <row r="435" spans="13:111"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</row>
    <row r="436" spans="13:111"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</row>
    <row r="437" spans="13:111"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</row>
    <row r="438" spans="13:111"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</row>
    <row r="439" spans="13:111"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</row>
    <row r="440" spans="13:111"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</row>
    <row r="441" spans="13:111"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</row>
    <row r="442" spans="13:111"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</row>
    <row r="443" spans="13:111"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</row>
    <row r="444" spans="13:111"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</row>
    <row r="445" spans="13:111"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</row>
    <row r="446" spans="13:111"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</row>
    <row r="447" spans="13:111"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</row>
    <row r="448" spans="13:111"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</row>
    <row r="449" spans="13:111"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</row>
    <row r="450" spans="13:111"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</row>
    <row r="451" spans="13:111"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</row>
    <row r="452" spans="13:111"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</row>
    <row r="453" spans="13:111"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</row>
    <row r="454" spans="13:111"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</row>
    <row r="455" spans="13:111"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</row>
    <row r="456" spans="13:111"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</row>
    <row r="457" spans="13:111"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</row>
    <row r="458" spans="13:111"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</row>
    <row r="459" spans="13:111"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</row>
    <row r="460" spans="13:111"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</row>
    <row r="461" spans="13:111"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</row>
    <row r="462" spans="13:111"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</row>
    <row r="463" spans="13:111"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</row>
    <row r="464" spans="13:111"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</row>
    <row r="465" spans="13:111"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</row>
    <row r="466" spans="13:111"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</row>
    <row r="467" spans="13:111"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</row>
    <row r="468" spans="13:111"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</row>
    <row r="469" spans="13:111"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</row>
    <row r="470" spans="13:111"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</row>
    <row r="471" spans="13:111"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</row>
    <row r="472" spans="13:111"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</row>
    <row r="473" spans="13:111"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</row>
    <row r="474" spans="13:111"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</row>
    <row r="475" spans="13:111"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</row>
    <row r="476" spans="13:111"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</row>
    <row r="477" spans="13:111"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</row>
    <row r="478" spans="13:111"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</row>
    <row r="479" spans="13:111"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</row>
    <row r="480" spans="13:111"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</row>
    <row r="481" spans="13:111"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</row>
    <row r="482" spans="13:111"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</row>
    <row r="483" spans="13:111"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</row>
    <row r="484" spans="13:111"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</row>
    <row r="485" spans="13:111"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</row>
    <row r="486" spans="13:111"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</row>
    <row r="487" spans="13:111"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</row>
    <row r="488" spans="13:111"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</row>
    <row r="489" spans="13:111"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</row>
    <row r="490" spans="13:111"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</row>
    <row r="491" spans="13:111"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</row>
    <row r="492" spans="13:111"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</row>
    <row r="493" spans="13:111"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</row>
    <row r="494" spans="13:111"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</row>
    <row r="495" spans="13:111"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</row>
    <row r="496" spans="13:111"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</row>
    <row r="497" spans="13:111"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</row>
    <row r="498" spans="13:111"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</row>
    <row r="499" spans="13:111"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</row>
    <row r="500" spans="13:111"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</row>
    <row r="501" spans="13:111"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</row>
    <row r="502" spans="13:111"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</row>
    <row r="503" spans="13:111"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</row>
    <row r="504" spans="13:111"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</row>
    <row r="505" spans="13:111"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</row>
    <row r="506" spans="13:111"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</row>
    <row r="507" spans="13:111"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</row>
    <row r="508" spans="13:111"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</row>
    <row r="509" spans="13:111"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</row>
    <row r="510" spans="13:111"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</row>
    <row r="511" spans="13:111"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</row>
    <row r="512" spans="13:111"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</row>
    <row r="513" spans="13:111"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</row>
    <row r="514" spans="13:111"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</row>
    <row r="515" spans="13:111"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</row>
    <row r="516" spans="13:111"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</row>
    <row r="517" spans="13:111"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</row>
    <row r="518" spans="13:111"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</row>
    <row r="519" spans="13:111"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</row>
    <row r="520" spans="13:111"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</row>
    <row r="521" spans="13:111"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</row>
    <row r="522" spans="13:111"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</row>
    <row r="523" spans="13:111"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</row>
    <row r="524" spans="13:111"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</row>
    <row r="525" spans="13:111"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</row>
    <row r="526" spans="13:111"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</row>
    <row r="527" spans="13:111"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</row>
    <row r="528" spans="13:111"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</row>
    <row r="529" spans="13:111"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</row>
    <row r="530" spans="13:111"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</row>
    <row r="531" spans="13:111"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</row>
    <row r="532" spans="13:111"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</row>
    <row r="533" spans="13:111"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</row>
    <row r="534" spans="13:111"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</row>
    <row r="535" spans="13:111"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</row>
    <row r="536" spans="13:111"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</row>
    <row r="537" spans="13:111"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</row>
    <row r="538" spans="13:111"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</row>
    <row r="539" spans="13:111"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</row>
    <row r="540" spans="13:111"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</row>
    <row r="541" spans="13:111"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</row>
    <row r="542" spans="13:111"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</row>
    <row r="543" spans="13:111"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</row>
    <row r="544" spans="13:111"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</row>
    <row r="545" spans="13:111"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</row>
    <row r="546" spans="13:111"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</row>
    <row r="547" spans="13:111"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</row>
    <row r="548" spans="13:111"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</row>
    <row r="549" spans="13:111"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</row>
    <row r="550" spans="13:111"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</row>
    <row r="551" spans="13:111"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</row>
    <row r="552" spans="13:111"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</row>
    <row r="553" spans="13:111"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</row>
    <row r="554" spans="13:111"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</row>
    <row r="555" spans="13:111"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</row>
    <row r="556" spans="13:111"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</row>
    <row r="557" spans="13:111"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</row>
    <row r="558" spans="13:111"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</row>
    <row r="559" spans="13:111"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</row>
    <row r="560" spans="13:111"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</row>
    <row r="561" spans="13:111"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</row>
    <row r="562" spans="13:111"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</row>
    <row r="563" spans="13:111"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</row>
    <row r="564" spans="13:111"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</row>
    <row r="565" spans="13:111"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</row>
    <row r="566" spans="13:111"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</row>
    <row r="567" spans="13:111"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</row>
    <row r="568" spans="13:111"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</row>
    <row r="569" spans="13:111"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</row>
    <row r="570" spans="13:111"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</row>
    <row r="571" spans="13:111"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</row>
    <row r="572" spans="13:111"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</row>
    <row r="573" spans="13:111"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</row>
    <row r="574" spans="13:111"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</row>
    <row r="575" spans="13:111"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</row>
    <row r="576" spans="13:111"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</row>
    <row r="577" spans="13:111"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</row>
    <row r="578" spans="13:111"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</row>
    <row r="579" spans="13:111"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</row>
    <row r="580" spans="13:111"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</row>
    <row r="581" spans="13:111"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</row>
    <row r="582" spans="13:111"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</row>
    <row r="583" spans="13:111"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</row>
    <row r="584" spans="13:111"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</row>
    <row r="585" spans="13:111"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</row>
    <row r="586" spans="13:111"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</row>
    <row r="587" spans="13:111"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</row>
    <row r="588" spans="13:111"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</row>
    <row r="589" spans="13:111"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</row>
    <row r="590" spans="13:111"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</row>
    <row r="591" spans="13:111"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</row>
    <row r="592" spans="13:111"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</row>
    <row r="593" spans="13:111"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</row>
    <row r="594" spans="13:111"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</row>
    <row r="595" spans="13:111"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</row>
    <row r="596" spans="13:111"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</row>
    <row r="597" spans="13:111"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</row>
    <row r="598" spans="13:111"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</row>
    <row r="599" spans="13:111"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</row>
    <row r="600" spans="13:111"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</row>
    <row r="601" spans="13:111"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</row>
    <row r="602" spans="13:111"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</row>
    <row r="603" spans="13:111"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</row>
    <row r="604" spans="13:111"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</row>
    <row r="605" spans="13:111"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</row>
    <row r="606" spans="13:111"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</row>
    <row r="607" spans="13:111"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</row>
    <row r="608" spans="13:111"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</row>
    <row r="609" spans="13:111"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</row>
    <row r="610" spans="13:111"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</row>
    <row r="611" spans="13:111"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</row>
    <row r="612" spans="13:111"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</row>
    <row r="613" spans="13:111"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</row>
    <row r="614" spans="13:111"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</row>
    <row r="615" spans="13:111"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</row>
    <row r="616" spans="13:111"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</row>
    <row r="617" spans="13:111"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</row>
    <row r="618" spans="13:111"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</row>
    <row r="619" spans="13:111"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</row>
    <row r="620" spans="13:111"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</row>
    <row r="621" spans="13:111"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</row>
    <row r="622" spans="13:111"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</row>
    <row r="623" spans="13:111"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</row>
    <row r="624" spans="13:111"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</row>
    <row r="625" spans="13:111"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</row>
    <row r="626" spans="13:111"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</row>
    <row r="627" spans="13:111"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</row>
    <row r="628" spans="13:111"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</row>
    <row r="629" spans="13:111"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</row>
    <row r="630" spans="13:111"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</row>
    <row r="631" spans="13:111"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</row>
    <row r="632" spans="13:111"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</row>
    <row r="633" spans="13:111"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</row>
    <row r="634" spans="13:111"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</row>
    <row r="635" spans="13:111"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</row>
    <row r="636" spans="13:111"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</row>
    <row r="637" spans="13:111"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</row>
    <row r="638" spans="13:111"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</row>
    <row r="639" spans="13:111"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</row>
    <row r="640" spans="13:111"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</row>
    <row r="641" spans="13:111"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</row>
    <row r="642" spans="13:111"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</row>
    <row r="643" spans="13:111"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</row>
    <row r="644" spans="13:111"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</row>
    <row r="645" spans="13:111"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</row>
    <row r="646" spans="13:111"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</row>
    <row r="647" spans="13:111"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</row>
    <row r="648" spans="13:111"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</row>
    <row r="649" spans="13:111"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</row>
    <row r="650" spans="13:111"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</row>
    <row r="651" spans="13:111"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</row>
    <row r="652" spans="13:111"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</row>
    <row r="653" spans="13:111"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</row>
    <row r="654" spans="13:111"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</row>
    <row r="655" spans="13:111"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</row>
    <row r="656" spans="13:111"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</row>
    <row r="657" spans="13:111"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</row>
    <row r="658" spans="13:111"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</row>
    <row r="659" spans="13:111"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</row>
    <row r="660" spans="13:111"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</row>
    <row r="661" spans="13:111"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</row>
    <row r="662" spans="13:111"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</row>
    <row r="663" spans="13:111"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</row>
    <row r="664" spans="13:111"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</row>
    <row r="665" spans="13:111"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</row>
    <row r="666" spans="13:111"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</row>
    <row r="667" spans="13:111"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</row>
    <row r="668" spans="13:111"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</row>
    <row r="669" spans="13:111"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</row>
    <row r="670" spans="13:111"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</row>
    <row r="671" spans="13:111"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</row>
    <row r="672" spans="13:111"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</row>
    <row r="673" spans="13:111"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</row>
    <row r="674" spans="13:111"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</row>
    <row r="675" spans="13:111"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</row>
    <row r="676" spans="13:111"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</row>
    <row r="677" spans="13:111"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</row>
    <row r="678" spans="13:111"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</row>
    <row r="679" spans="13:111"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</row>
    <row r="680" spans="13:111"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</row>
  </sheetData>
  <sheetProtection password="CC34" sheet="1" objects="1" scenarios="1" formatCells="0" formatColumns="0" formatRows="0" insertColumns="0" insertRows="0" insertHyperlinks="0" deleteColumns="0" deleteRows="0"/>
  <mergeCells count="23">
    <mergeCell ref="C41:O42"/>
    <mergeCell ref="R36:R37"/>
    <mergeCell ref="S36:X37"/>
    <mergeCell ref="S35:V35"/>
    <mergeCell ref="D18:L18"/>
    <mergeCell ref="S34:V34"/>
    <mergeCell ref="Q9:Q30"/>
    <mergeCell ref="T9:T30"/>
    <mergeCell ref="U9:Y9"/>
    <mergeCell ref="S33:V33"/>
    <mergeCell ref="I30:J30"/>
    <mergeCell ref="V30:W30"/>
    <mergeCell ref="N16:N17"/>
    <mergeCell ref="D25:L25"/>
    <mergeCell ref="N23:N24"/>
    <mergeCell ref="O23:O24"/>
    <mergeCell ref="C5:I5"/>
    <mergeCell ref="D15:L15"/>
    <mergeCell ref="N11:N13"/>
    <mergeCell ref="B9:C9"/>
    <mergeCell ref="D9:N9"/>
    <mergeCell ref="O11:O13"/>
    <mergeCell ref="O16:O17"/>
  </mergeCells>
  <conditionalFormatting sqref="S16 S18 S20:S22">
    <cfRule type="cellIs" dxfId="151" priority="219" operator="greaterThan">
      <formula>AB16</formula>
    </cfRule>
  </conditionalFormatting>
  <conditionalFormatting sqref="S16 S18 S20:S22">
    <cfRule type="cellIs" dxfId="150" priority="218" operator="greaterThan">
      <formula>"T4"</formula>
    </cfRule>
  </conditionalFormatting>
  <conditionalFormatting sqref="S16 S18 S20:S22">
    <cfRule type="cellIs" dxfId="149" priority="217" operator="greaterThan">
      <formula>"T4"</formula>
    </cfRule>
  </conditionalFormatting>
  <conditionalFormatting sqref="S16 S18">
    <cfRule type="cellIs" dxfId="148" priority="216" operator="greaterThan">
      <formula>"T5"</formula>
    </cfRule>
  </conditionalFormatting>
  <conditionalFormatting sqref="S20:S21">
    <cfRule type="cellIs" dxfId="147" priority="215" operator="greaterThan">
      <formula>"T6"</formula>
    </cfRule>
  </conditionalFormatting>
  <conditionalFormatting sqref="S22">
    <cfRule type="cellIs" dxfId="146" priority="214" operator="greaterThan">
      <formula>"T7"</formula>
    </cfRule>
  </conditionalFormatting>
  <conditionalFormatting sqref="S22">
    <cfRule type="cellIs" dxfId="145" priority="208" operator="greaterThan">
      <formula>"T6"</formula>
    </cfRule>
  </conditionalFormatting>
  <conditionalFormatting sqref="N30">
    <cfRule type="cellIs" dxfId="144" priority="204" operator="equal">
      <formula>"Minimumgarantie nog niet behaald"</formula>
    </cfRule>
    <cfRule type="cellIs" dxfId="143" priority="205" operator="equal">
      <formula>"Minimumgarantie behaald"</formula>
    </cfRule>
  </conditionalFormatting>
  <conditionalFormatting sqref="S12">
    <cfRule type="cellIs" dxfId="142" priority="195" operator="greaterThan">
      <formula>AB12</formula>
    </cfRule>
  </conditionalFormatting>
  <conditionalFormatting sqref="S12">
    <cfRule type="cellIs" dxfId="141" priority="194" operator="greaterThan">
      <formula>"T4"</formula>
    </cfRule>
  </conditionalFormatting>
  <conditionalFormatting sqref="S12">
    <cfRule type="cellIs" dxfId="140" priority="193" operator="greaterThan">
      <formula>"T4"</formula>
    </cfRule>
  </conditionalFormatting>
  <conditionalFormatting sqref="S12">
    <cfRule type="cellIs" dxfId="139" priority="192" operator="greaterThan">
      <formula>"T5"</formula>
    </cfRule>
  </conditionalFormatting>
  <conditionalFormatting sqref="S13">
    <cfRule type="cellIs" dxfId="138" priority="189" operator="greaterThan">
      <formula>AB13</formula>
    </cfRule>
  </conditionalFormatting>
  <conditionalFormatting sqref="S13">
    <cfRule type="cellIs" dxfId="137" priority="188" operator="greaterThan">
      <formula>"T4"</formula>
    </cfRule>
  </conditionalFormatting>
  <conditionalFormatting sqref="S13">
    <cfRule type="cellIs" dxfId="136" priority="187" operator="greaterThan">
      <formula>"T4"</formula>
    </cfRule>
  </conditionalFormatting>
  <conditionalFormatting sqref="S13">
    <cfRule type="cellIs" dxfId="135" priority="186" operator="greaterThan">
      <formula>"T5"</formula>
    </cfRule>
  </conditionalFormatting>
  <conditionalFormatting sqref="S15">
    <cfRule type="cellIs" dxfId="134" priority="183" operator="greaterThan">
      <formula>AB15</formula>
    </cfRule>
  </conditionalFormatting>
  <conditionalFormatting sqref="S15">
    <cfRule type="cellIs" dxfId="133" priority="182" operator="greaterThan">
      <formula>"T4"</formula>
    </cfRule>
  </conditionalFormatting>
  <conditionalFormatting sqref="S15">
    <cfRule type="cellIs" dxfId="132" priority="181" operator="greaterThan">
      <formula>"T4"</formula>
    </cfRule>
  </conditionalFormatting>
  <conditionalFormatting sqref="S15">
    <cfRule type="cellIs" dxfId="131" priority="180" operator="greaterThan">
      <formula>"T5"</formula>
    </cfRule>
  </conditionalFormatting>
  <conditionalFormatting sqref="S14">
    <cfRule type="cellIs" dxfId="130" priority="179" operator="greaterThan">
      <formula>AB14</formula>
    </cfRule>
  </conditionalFormatting>
  <conditionalFormatting sqref="S14">
    <cfRule type="cellIs" dxfId="129" priority="178" operator="greaterThan">
      <formula>"T4"</formula>
    </cfRule>
  </conditionalFormatting>
  <conditionalFormatting sqref="S14">
    <cfRule type="cellIs" dxfId="128" priority="177" operator="greaterThan">
      <formula>"T4"</formula>
    </cfRule>
  </conditionalFormatting>
  <conditionalFormatting sqref="S14">
    <cfRule type="cellIs" dxfId="127" priority="176" operator="greaterThan">
      <formula>"T5"</formula>
    </cfRule>
  </conditionalFormatting>
  <conditionalFormatting sqref="V30">
    <cfRule type="cellIs" dxfId="126" priority="172" operator="equal">
      <formula>"LET OP: degradatie mag max. 0,7% per jaar zijn"</formula>
    </cfRule>
  </conditionalFormatting>
  <conditionalFormatting sqref="I30">
    <cfRule type="cellIs" dxfId="125" priority="170" operator="equal">
      <formula>"LET OP: degradatie mag max. 0,7% per jaar zijn"</formula>
    </cfRule>
  </conditionalFormatting>
  <conditionalFormatting sqref="S19">
    <cfRule type="cellIs" dxfId="124" priority="167" operator="greaterThan">
      <formula>AB19</formula>
    </cfRule>
  </conditionalFormatting>
  <conditionalFormatting sqref="S19">
    <cfRule type="cellIs" dxfId="123" priority="166" operator="greaterThan">
      <formula>"T4"</formula>
    </cfRule>
  </conditionalFormatting>
  <conditionalFormatting sqref="S19">
    <cfRule type="cellIs" dxfId="122" priority="165" operator="greaterThan">
      <formula>"T4"</formula>
    </cfRule>
  </conditionalFormatting>
  <conditionalFormatting sqref="S19">
    <cfRule type="cellIs" dxfId="121" priority="164" operator="greaterThan">
      <formula>"T5"</formula>
    </cfRule>
  </conditionalFormatting>
  <conditionalFormatting sqref="S17">
    <cfRule type="cellIs" dxfId="120" priority="157" operator="greaterThan">
      <formula>AB17</formula>
    </cfRule>
  </conditionalFormatting>
  <conditionalFormatting sqref="S17">
    <cfRule type="cellIs" dxfId="119" priority="156" operator="greaterThan">
      <formula>"T4"</formula>
    </cfRule>
  </conditionalFormatting>
  <conditionalFormatting sqref="S17">
    <cfRule type="cellIs" dxfId="118" priority="155" operator="greaterThan">
      <formula>"T4"</formula>
    </cfRule>
  </conditionalFormatting>
  <conditionalFormatting sqref="S17">
    <cfRule type="cellIs" dxfId="117" priority="154" operator="greaterThan">
      <formula>"T5"</formula>
    </cfRule>
  </conditionalFormatting>
  <conditionalFormatting sqref="R18 R20:R22">
    <cfRule type="cellIs" dxfId="116" priority="128" operator="greaterThan">
      <formula>AA18</formula>
    </cfRule>
  </conditionalFormatting>
  <conditionalFormatting sqref="R18 R20:R22">
    <cfRule type="cellIs" dxfId="115" priority="127" operator="greaterThan">
      <formula>"T4"</formula>
    </cfRule>
  </conditionalFormatting>
  <conditionalFormatting sqref="R18 R20:R22">
    <cfRule type="cellIs" dxfId="114" priority="126" operator="greaterThan">
      <formula>"T4"</formula>
    </cfRule>
  </conditionalFormatting>
  <conditionalFormatting sqref="R18">
    <cfRule type="cellIs" dxfId="113" priority="125" operator="greaterThan">
      <formula>"T5"</formula>
    </cfRule>
  </conditionalFormatting>
  <conditionalFormatting sqref="R20:R21">
    <cfRule type="cellIs" dxfId="112" priority="124" operator="greaterThan">
      <formula>"T6"</formula>
    </cfRule>
  </conditionalFormatting>
  <conditionalFormatting sqref="R22">
    <cfRule type="cellIs" dxfId="111" priority="123" operator="greaterThan">
      <formula>"T7"</formula>
    </cfRule>
  </conditionalFormatting>
  <conditionalFormatting sqref="R22">
    <cfRule type="cellIs" dxfId="110" priority="121" operator="greaterThan">
      <formula>"T6"</formula>
    </cfRule>
  </conditionalFormatting>
  <conditionalFormatting sqref="R19">
    <cfRule type="cellIs" dxfId="109" priority="120" operator="greaterThan">
      <formula>AA19</formula>
    </cfRule>
  </conditionalFormatting>
  <conditionalFormatting sqref="R19">
    <cfRule type="cellIs" dxfId="108" priority="119" operator="greaterThan">
      <formula>"T4"</formula>
    </cfRule>
  </conditionalFormatting>
  <conditionalFormatting sqref="R19">
    <cfRule type="cellIs" dxfId="107" priority="118" operator="greaterThan">
      <formula>"T4"</formula>
    </cfRule>
  </conditionalFormatting>
  <conditionalFormatting sqref="R19">
    <cfRule type="cellIs" dxfId="106" priority="117" operator="greaterThan">
      <formula>"T5"</formula>
    </cfRule>
  </conditionalFormatting>
  <conditionalFormatting sqref="O30:P30">
    <cfRule type="cellIs" dxfId="105" priority="115" operator="equal">
      <formula>"Maximum kWh overschreden"</formula>
    </cfRule>
    <cfRule type="cellIs" dxfId="104" priority="116" operator="equal">
      <formula>"binnen gestelde waardes"</formula>
    </cfRule>
  </conditionalFormatting>
  <conditionalFormatting sqref="S23:S26">
    <cfRule type="cellIs" dxfId="103" priority="92" operator="greaterThan">
      <formula>AB23</formula>
    </cfRule>
  </conditionalFormatting>
  <conditionalFormatting sqref="S23:S26">
    <cfRule type="cellIs" dxfId="102" priority="91" operator="greaterThan">
      <formula>"T4"</formula>
    </cfRule>
  </conditionalFormatting>
  <conditionalFormatting sqref="S23:S26">
    <cfRule type="cellIs" dxfId="101" priority="90" operator="greaterThan">
      <formula>"T4"</formula>
    </cfRule>
  </conditionalFormatting>
  <conditionalFormatting sqref="S23:S26">
    <cfRule type="cellIs" dxfId="100" priority="89" operator="greaterThan">
      <formula>"T7"</formula>
    </cfRule>
  </conditionalFormatting>
  <conditionalFormatting sqref="R23:R26">
    <cfRule type="cellIs" dxfId="99" priority="86" operator="greaterThan">
      <formula>AA23</formula>
    </cfRule>
  </conditionalFormatting>
  <conditionalFormatting sqref="R23:R26">
    <cfRule type="cellIs" dxfId="98" priority="85" operator="greaterThan">
      <formula>"T4"</formula>
    </cfRule>
  </conditionalFormatting>
  <conditionalFormatting sqref="R23:R26">
    <cfRule type="cellIs" dxfId="97" priority="84" operator="greaterThan">
      <formula>"T4"</formula>
    </cfRule>
  </conditionalFormatting>
  <conditionalFormatting sqref="R23:R26">
    <cfRule type="cellIs" dxfId="96" priority="83" operator="greaterThan">
      <formula>"T7"</formula>
    </cfRule>
  </conditionalFormatting>
  <conditionalFormatting sqref="S27">
    <cfRule type="cellIs" dxfId="95" priority="52" operator="greaterThan">
      <formula>AB27</formula>
    </cfRule>
  </conditionalFormatting>
  <conditionalFormatting sqref="S27">
    <cfRule type="cellIs" dxfId="94" priority="51" operator="greaterThan">
      <formula>"T4"</formula>
    </cfRule>
  </conditionalFormatting>
  <conditionalFormatting sqref="S27">
    <cfRule type="cellIs" dxfId="93" priority="50" operator="greaterThan">
      <formula>"T4"</formula>
    </cfRule>
  </conditionalFormatting>
  <conditionalFormatting sqref="S27">
    <cfRule type="cellIs" dxfId="92" priority="49" operator="greaterThan">
      <formula>"T7"</formula>
    </cfRule>
  </conditionalFormatting>
  <conditionalFormatting sqref="S28">
    <cfRule type="cellIs" dxfId="87" priority="40" operator="greaterThan">
      <formula>AB28</formula>
    </cfRule>
  </conditionalFormatting>
  <conditionalFormatting sqref="S28">
    <cfRule type="cellIs" dxfId="86" priority="39" operator="greaterThan">
      <formula>"T4"</formula>
    </cfRule>
  </conditionalFormatting>
  <conditionalFormatting sqref="S28">
    <cfRule type="cellIs" dxfId="85" priority="38" operator="greaterThan">
      <formula>"T4"</formula>
    </cfRule>
  </conditionalFormatting>
  <conditionalFormatting sqref="S28">
    <cfRule type="cellIs" dxfId="84" priority="37" operator="greaterThan">
      <formula>"T7"</formula>
    </cfRule>
  </conditionalFormatting>
  <conditionalFormatting sqref="N15">
    <cfRule type="expression" dxfId="83" priority="474">
      <formula>$M$15+$Y$15&gt;=$N$15</formula>
    </cfRule>
    <cfRule type="expression" dxfId="82" priority="475">
      <formula>$M$15+$Y$15&lt;$N$15</formula>
    </cfRule>
  </conditionalFormatting>
  <conditionalFormatting sqref="N18">
    <cfRule type="expression" dxfId="81" priority="476">
      <formula>$M$18+$Y$18&gt;=$N$18</formula>
    </cfRule>
    <cfRule type="expression" dxfId="80" priority="477">
      <formula>$M$18+$Y$18&lt;$N$18</formula>
    </cfRule>
  </conditionalFormatting>
  <conditionalFormatting sqref="N19">
    <cfRule type="expression" dxfId="79" priority="478">
      <formula>$M$19+$Y$19&gt;=$N$19</formula>
    </cfRule>
    <cfRule type="expression" dxfId="78" priority="479">
      <formula>$M$19+$Y$19&lt;$N$19</formula>
    </cfRule>
  </conditionalFormatting>
  <conditionalFormatting sqref="N22">
    <cfRule type="expression" dxfId="77" priority="480">
      <formula>$M$22+$Y$22&gt;=$N$22</formula>
    </cfRule>
    <cfRule type="expression" dxfId="76" priority="481">
      <formula>$M$22+$Y$22&lt;$N$22</formula>
    </cfRule>
  </conditionalFormatting>
  <conditionalFormatting sqref="N26">
    <cfRule type="expression" dxfId="75" priority="482">
      <formula>$M$26+$Y$26&gt;=$N$26</formula>
    </cfRule>
    <cfRule type="expression" dxfId="74" priority="483">
      <formula>$M$26+$Y$26&lt;$N$26</formula>
    </cfRule>
  </conditionalFormatting>
  <conditionalFormatting sqref="N20">
    <cfRule type="expression" dxfId="73" priority="484">
      <formula>$M$20+$Y$20&gt;=$N$20</formula>
    </cfRule>
    <cfRule type="expression" dxfId="72" priority="485">
      <formula>$M$20+$Y$20&lt;$N$20</formula>
    </cfRule>
  </conditionalFormatting>
  <conditionalFormatting sqref="N21">
    <cfRule type="expression" dxfId="71" priority="486">
      <formula>$M$21+$Y$21&gt;=$N$21</formula>
    </cfRule>
    <cfRule type="expression" dxfId="70" priority="487">
      <formula>$M$21+$Y$21&lt;$N$21</formula>
    </cfRule>
  </conditionalFormatting>
  <conditionalFormatting sqref="N27">
    <cfRule type="expression" dxfId="69" priority="488">
      <formula>$M$27+$Y$27&gt;=$N$27</formula>
    </cfRule>
    <cfRule type="expression" dxfId="68" priority="489">
      <formula>$M$27+$Y$27&lt;$N$27</formula>
    </cfRule>
  </conditionalFormatting>
  <conditionalFormatting sqref="N28">
    <cfRule type="expression" dxfId="67" priority="490">
      <formula>$M$28+$Y$28&gt;=$N$28</formula>
    </cfRule>
    <cfRule type="expression" dxfId="66" priority="491">
      <formula>$M$28+$Y$28&lt;$N$28</formula>
    </cfRule>
  </conditionalFormatting>
  <conditionalFormatting sqref="N25">
    <cfRule type="expression" dxfId="65" priority="492">
      <formula>$M$25+$Y$25&gt;=$N$25</formula>
    </cfRule>
    <cfRule type="expression" dxfId="64" priority="493">
      <formula>$M$25+$Y$25&lt;$N$25</formula>
    </cfRule>
  </conditionalFormatting>
  <conditionalFormatting sqref="O15">
    <cfRule type="expression" dxfId="63" priority="494">
      <formula>SUM(M15+Y15)&lt;=O15</formula>
    </cfRule>
    <cfRule type="expression" dxfId="62" priority="495">
      <formula>SUM(M15+Y15)&gt;O15</formula>
    </cfRule>
  </conditionalFormatting>
  <conditionalFormatting sqref="O18:O19 O22 O25">
    <cfRule type="expression" dxfId="61" priority="496">
      <formula>SUM(M18+Y18)&lt;=O18</formula>
    </cfRule>
    <cfRule type="expression" dxfId="60" priority="497">
      <formula>SUM(M18+Y18)&gt;O18</formula>
    </cfRule>
  </conditionalFormatting>
  <conditionalFormatting sqref="O26">
    <cfRule type="expression" dxfId="59" priority="502">
      <formula>SUM(M26+Y26)&lt;=O26</formula>
    </cfRule>
    <cfRule type="expression" dxfId="58" priority="503">
      <formula>SUM(M26+Y26)&gt;O26</formula>
    </cfRule>
  </conditionalFormatting>
  <conditionalFormatting sqref="O20">
    <cfRule type="expression" dxfId="57" priority="504">
      <formula>SUM(M20+Y20)&lt;=O20</formula>
    </cfRule>
    <cfRule type="expression" dxfId="56" priority="505">
      <formula>SUM(M20+Y20)&gt;O20</formula>
    </cfRule>
  </conditionalFormatting>
  <conditionalFormatting sqref="O21">
    <cfRule type="expression" dxfId="55" priority="506">
      <formula>SUM(M21+Y21)&lt;=O21</formula>
    </cfRule>
    <cfRule type="expression" dxfId="54" priority="507">
      <formula>SUM(M21+Y21)&gt;O21</formula>
    </cfRule>
  </conditionalFormatting>
  <conditionalFormatting sqref="O27">
    <cfRule type="expression" dxfId="53" priority="508">
      <formula>SUM(M27+Y27+M28+Y28)&lt;=O27</formula>
    </cfRule>
    <cfRule type="expression" dxfId="52" priority="509">
      <formula>SUM(M27+Y27+M28+Y28)&gt;O27</formula>
    </cfRule>
  </conditionalFormatting>
  <conditionalFormatting sqref="O28">
    <cfRule type="expression" dxfId="51" priority="510">
      <formula>SUM(M27+Y27+M28+Y28)&lt;=O28</formula>
    </cfRule>
    <cfRule type="expression" dxfId="50" priority="511">
      <formula>SUM(M27+Y27+M28+Y28)&gt;O28</formula>
    </cfRule>
  </conditionalFormatting>
  <conditionalFormatting sqref="H23">
    <cfRule type="cellIs" dxfId="49" priority="11" operator="lessThan">
      <formula>42000</formula>
    </cfRule>
    <cfRule type="cellIs" dxfId="48" priority="12" operator="greaterThanOrEqual">
      <formula>42000</formula>
    </cfRule>
  </conditionalFormatting>
  <conditionalFormatting sqref="H24">
    <cfRule type="cellIs" dxfId="47" priority="9" operator="lessThan">
      <formula>27000</formula>
    </cfRule>
    <cfRule type="cellIs" dxfId="46" priority="10" operator="greaterThanOrEqual">
      <formula>27000</formula>
    </cfRule>
  </conditionalFormatting>
  <conditionalFormatting sqref="H26">
    <cfRule type="cellIs" dxfId="45" priority="7" operator="lessThan">
      <formula>30000</formula>
    </cfRule>
    <cfRule type="cellIs" dxfId="44" priority="8" operator="greaterThanOrEqual">
      <formula>30000</formula>
    </cfRule>
  </conditionalFormatting>
  <conditionalFormatting sqref="P24">
    <cfRule type="cellIs" dxfId="43" priority="6" operator="greaterThan">
      <formula>0.4</formula>
    </cfRule>
  </conditionalFormatting>
  <conditionalFormatting sqref="P19:P23">
    <cfRule type="cellIs" dxfId="42" priority="5" operator="greaterThan">
      <formula>0.4</formula>
    </cfRule>
  </conditionalFormatting>
  <conditionalFormatting sqref="P16">
    <cfRule type="cellIs" dxfId="41" priority="4" operator="greaterThan">
      <formula>0.4</formula>
    </cfRule>
  </conditionalFormatting>
  <conditionalFormatting sqref="P17">
    <cfRule type="cellIs" dxfId="40" priority="3" operator="greaterThan">
      <formula>0.4</formula>
    </cfRule>
  </conditionalFormatting>
  <conditionalFormatting sqref="P11:P14">
    <cfRule type="cellIs" dxfId="39" priority="2" operator="greaterThan">
      <formula>0.4</formula>
    </cfRule>
  </conditionalFormatting>
  <conditionalFormatting sqref="P26:P28">
    <cfRule type="cellIs" dxfId="38" priority="1" operator="greaterThan">
      <formula>0.4</formula>
    </cfRule>
  </conditionalFormatting>
  <dataValidations count="4">
    <dataValidation type="whole" operator="lessThanOrEqual" allowBlank="1" showInputMessage="1" showErrorMessage="1" errorTitle="Overschrijding budget" error="Pas uw prijs aan aan het maximaal beschikbare budget." sqref="R11:R17 S11:S28">
      <formula1>AA11</formula1>
    </dataValidation>
    <dataValidation type="list" allowBlank="1" showInputMessage="1" showErrorMessage="1" sqref="K11:K14 K16:K17 K19:K24 K26:K28">
      <formula1>orientatiehespul</formula1>
    </dataValidation>
    <dataValidation type="list" allowBlank="1" showInputMessage="1" showErrorMessage="1" sqref="J11:J14 J16:J17 J19:J24 J26:J28">
      <formula1>gradenhespul</formula1>
    </dataValidation>
    <dataValidation type="list" allowBlank="1" showInputMessage="1" showErrorMessage="1" sqref="F11:F14 F16:F17 F19:F24 F26:F28">
      <formula1>$E$29:$G$29</formula1>
    </dataValidation>
  </dataValidations>
  <pageMargins left="0.23622047244094491" right="0.23622047244094491" top="0.74803149606299213" bottom="0.74803149606299213" header="0.31496062992125984" footer="0.31496062992125984"/>
  <pageSetup paperSize="8" scale="51" orientation="landscape" r:id="rId1"/>
  <headerFooter>
    <oddHeader>&amp;CEuropese aanbesteding betreffende het Turn key leveren van zonnepanelen, incl. onderhoud 
Gemeente Barneveld</oddHeader>
  </headerFooter>
  <ignoredErrors>
    <ignoredError sqref="B44" numberStoredAsText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2" id="{730A1A25-08AC-4436-8F37-B8AD23FF7374}">
            <xm:f>S30&gt;'4. Investering +Service-kosten'!$D$6</xm:f>
            <x14:dxf>
              <fill>
                <patternFill>
                  <bgColor rgb="FFFF0000"/>
                </patternFill>
              </fill>
            </x14:dxf>
          </x14:cfRule>
          <x14:cfRule type="expression" priority="163" id="{D1A80D43-D321-46D3-ABDA-7C8244B37A77}">
            <xm:f>S30&lt;= '4. Investering +Service-kosten'!$D$6</xm:f>
            <x14:dxf>
              <fill>
                <patternFill>
                  <bgColor rgb="FF92D050"/>
                </patternFill>
              </fill>
            </x14:dxf>
          </x14:cfRule>
          <xm:sqref>S30</xm:sqref>
        </x14:conditionalFormatting>
        <x14:conditionalFormatting xmlns:xm="http://schemas.microsoft.com/office/excel/2006/main">
          <x14:cfRule type="expression" priority="160" id="{EB67FE7D-9324-478F-8BE5-148F84596F87}">
            <xm:f>R30&gt;'4. Investering +Service-kosten'!$D$5</xm:f>
            <x14:dxf>
              <fill>
                <patternFill>
                  <bgColor rgb="FFFF0000"/>
                </patternFill>
              </fill>
            </x14:dxf>
          </x14:cfRule>
          <x14:cfRule type="expression" priority="161" id="{CD62F4C3-19AA-42C9-9FEA-39DC9A2705E1}">
            <xm:f>R30&lt;= '4. Investering +Service-kosten'!$D$5</xm:f>
            <x14:dxf>
              <fill>
                <patternFill>
                  <bgColor rgb="FF92D050"/>
                </patternFill>
              </fill>
            </x14:dxf>
          </x14:cfRule>
          <xm:sqref>R30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pageSetUpPr fitToPage="1"/>
  </sheetPr>
  <dimension ref="B1:V60"/>
  <sheetViews>
    <sheetView showGridLines="0" view="pageBreakPreview" topLeftCell="A16" zoomScale="70" zoomScaleNormal="55" zoomScaleSheetLayoutView="70" workbookViewId="0">
      <selection activeCell="H16" sqref="H16"/>
    </sheetView>
  </sheetViews>
  <sheetFormatPr defaultRowHeight="12.75"/>
  <cols>
    <col min="1" max="1" width="2.28515625" style="4" customWidth="1" collapsed="1"/>
    <col min="2" max="2" width="20.7109375" style="4" customWidth="1" collapsed="1"/>
    <col min="3" max="3" width="41.28515625" style="4" customWidth="1" collapsed="1"/>
    <col min="4" max="8" width="12.28515625" style="4" customWidth="1" collapsed="1"/>
    <col min="9" max="9" width="12.28515625" style="4" customWidth="1"/>
    <col min="10" max="14" width="12.28515625" style="4" customWidth="1" collapsed="1"/>
    <col min="15" max="15" width="12.28515625" style="4" customWidth="1"/>
    <col min="16" max="20" width="12.28515625" style="4" customWidth="1" collapsed="1"/>
    <col min="21" max="21" width="12.28515625" style="4" customWidth="1"/>
    <col min="22" max="22" width="12.28515625" style="4" customWidth="1" collapsed="1"/>
    <col min="23" max="23" width="12.7109375" style="4" customWidth="1" collapsed="1"/>
    <col min="24" max="16384" width="9.140625" style="4" collapsed="1"/>
  </cols>
  <sheetData>
    <row r="1" spans="2:22" s="4" customFormat="1" ht="12.75" customHeight="1"/>
    <row r="2" spans="2:22" s="4" customFormat="1" ht="12.75" customHeight="1"/>
    <row r="3" spans="2:22" s="4" customFormat="1" ht="21" customHeight="1">
      <c r="B3" s="54" t="s">
        <v>102</v>
      </c>
      <c r="C3" s="6" t="str">
        <f>'1. Tarievenblad'!C5:H5</f>
        <v>Bedrijf X</v>
      </c>
      <c r="D3" s="6"/>
      <c r="E3" s="6"/>
      <c r="F3" s="7"/>
    </row>
    <row r="4" spans="2:22" s="4" customFormat="1" ht="12.75" customHeight="1"/>
    <row r="5" spans="2:22" s="4" customFormat="1" ht="12.75" customHeight="1">
      <c r="B5" s="55" t="s">
        <v>103</v>
      </c>
    </row>
    <row r="6" spans="2:22" s="4" customFormat="1" ht="12.75" customHeight="1">
      <c r="B6" s="55" t="s">
        <v>95</v>
      </c>
    </row>
    <row r="7" spans="2:22" s="4" customFormat="1" ht="28.35" customHeight="1">
      <c r="B7" s="56"/>
      <c r="C7" s="57"/>
      <c r="D7" s="58" t="s">
        <v>87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7"/>
      <c r="T7" s="57"/>
      <c r="U7" s="57"/>
      <c r="V7" s="59"/>
    </row>
    <row r="8" spans="2:22" s="4" customFormat="1" ht="28.35" customHeight="1">
      <c r="B8" s="60" t="s">
        <v>44</v>
      </c>
      <c r="C8" s="61"/>
      <c r="D8" s="62" t="s">
        <v>111</v>
      </c>
      <c r="E8" s="63"/>
      <c r="F8" s="64">
        <v>7.0000000000000001E-3</v>
      </c>
      <c r="G8" s="65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6"/>
      <c r="T8" s="63"/>
      <c r="U8" s="63"/>
      <c r="V8" s="67"/>
    </row>
    <row r="9" spans="2:22" s="4" customFormat="1" ht="78" customHeight="1">
      <c r="B9" s="18" t="s">
        <v>1</v>
      </c>
      <c r="C9" s="19" t="s">
        <v>0</v>
      </c>
      <c r="D9" s="68" t="s">
        <v>28</v>
      </c>
      <c r="E9" s="68" t="s">
        <v>29</v>
      </c>
      <c r="F9" s="68" t="s">
        <v>30</v>
      </c>
      <c r="G9" s="68" t="s">
        <v>31</v>
      </c>
      <c r="H9" s="68" t="s">
        <v>32</v>
      </c>
      <c r="I9" s="69" t="s">
        <v>85</v>
      </c>
      <c r="J9" s="68" t="s">
        <v>33</v>
      </c>
      <c r="K9" s="68" t="s">
        <v>34</v>
      </c>
      <c r="L9" s="68" t="s">
        <v>35</v>
      </c>
      <c r="M9" s="68" t="s">
        <v>36</v>
      </c>
      <c r="N9" s="68" t="s">
        <v>37</v>
      </c>
      <c r="O9" s="69" t="s">
        <v>84</v>
      </c>
      <c r="P9" s="68" t="s">
        <v>38</v>
      </c>
      <c r="Q9" s="68" t="s">
        <v>39</v>
      </c>
      <c r="R9" s="68" t="s">
        <v>40</v>
      </c>
      <c r="S9" s="68" t="s">
        <v>41</v>
      </c>
      <c r="T9" s="68" t="s">
        <v>42</v>
      </c>
      <c r="U9" s="69" t="s">
        <v>86</v>
      </c>
      <c r="V9" s="70" t="s">
        <v>43</v>
      </c>
    </row>
    <row r="10" spans="2:22" s="4" customFormat="1" ht="15" customHeight="1">
      <c r="B10" s="18"/>
      <c r="C10" s="19"/>
      <c r="D10" s="71" t="s">
        <v>27</v>
      </c>
      <c r="E10" s="71" t="s">
        <v>27</v>
      </c>
      <c r="F10" s="71" t="s">
        <v>27</v>
      </c>
      <c r="G10" s="71" t="s">
        <v>27</v>
      </c>
      <c r="H10" s="71" t="s">
        <v>27</v>
      </c>
      <c r="I10" s="72" t="s">
        <v>27</v>
      </c>
      <c r="J10" s="71" t="s">
        <v>27</v>
      </c>
      <c r="K10" s="71" t="s">
        <v>27</v>
      </c>
      <c r="L10" s="71" t="s">
        <v>27</v>
      </c>
      <c r="M10" s="71" t="s">
        <v>27</v>
      </c>
      <c r="N10" s="71" t="s">
        <v>27</v>
      </c>
      <c r="O10" s="72" t="s">
        <v>27</v>
      </c>
      <c r="P10" s="71" t="s">
        <v>27</v>
      </c>
      <c r="Q10" s="71" t="s">
        <v>27</v>
      </c>
      <c r="R10" s="71" t="s">
        <v>27</v>
      </c>
      <c r="S10" s="71" t="s">
        <v>27</v>
      </c>
      <c r="T10" s="71" t="s">
        <v>27</v>
      </c>
      <c r="U10" s="72" t="s">
        <v>27</v>
      </c>
      <c r="V10" s="73" t="s">
        <v>27</v>
      </c>
    </row>
    <row r="11" spans="2:22" s="4" customFormat="1" ht="15" customHeight="1">
      <c r="B11" s="30" t="s">
        <v>6</v>
      </c>
      <c r="C11" s="22" t="str">
        <f>'1. Tarievenblad'!C11</f>
        <v>Gemeentehuis (orientatie gevel 1)</v>
      </c>
      <c r="D11" s="74">
        <f>SUM('1. Tarievenblad'!D11*'1. Tarievenblad'!E11*'1. Tarievenblad'!L11*'1. Tarievenblad'!$D$32)-(SUM('1. Tarievenblad'!D11*'1. Tarievenblad'!E11*'1. Tarievenblad'!L11*'1. Tarievenblad'!$D$32)*'1. Tarievenblad'!P11)</f>
        <v>7285.5105750000002</v>
      </c>
      <c r="E11" s="75">
        <f>D11*(1-'1. Tarievenblad'!$I11)</f>
        <v>7234.5120009749999</v>
      </c>
      <c r="F11" s="75">
        <f>E11*(1-'1. Tarievenblad'!$I11)</f>
        <v>7183.870416968175</v>
      </c>
      <c r="G11" s="75">
        <f>F11*(1-'1. Tarievenblad'!$I11)</f>
        <v>7133.5833240493976</v>
      </c>
      <c r="H11" s="75">
        <f>G11*(1-'1. Tarievenblad'!$I11)</f>
        <v>7083.6482407810518</v>
      </c>
      <c r="I11" s="76"/>
      <c r="J11" s="75">
        <f>H11*(1-'1. Tarievenblad'!$I11)</f>
        <v>7034.0627030955848</v>
      </c>
      <c r="K11" s="75">
        <f>J11*(1-'1. Tarievenblad'!$I11)</f>
        <v>6984.8242641739153</v>
      </c>
      <c r="L11" s="75">
        <f>K11*(1-'1. Tarievenblad'!$I11)</f>
        <v>6935.930494324698</v>
      </c>
      <c r="M11" s="75">
        <f>L11*(1-'1. Tarievenblad'!$I11)</f>
        <v>6887.3789808644251</v>
      </c>
      <c r="N11" s="75">
        <f>M11*(1-'1. Tarievenblad'!$I11)</f>
        <v>6839.1673279983743</v>
      </c>
      <c r="O11" s="76"/>
      <c r="P11" s="75">
        <f>N11*(1-'1. Tarievenblad'!$I11)</f>
        <v>6791.2931567023852</v>
      </c>
      <c r="Q11" s="75">
        <f>P11*(1-'1. Tarievenblad'!$I11)</f>
        <v>6743.7541046054685</v>
      </c>
      <c r="R11" s="75">
        <f>Q11*(1-'1. Tarievenblad'!$I11)</f>
        <v>6696.5478258732301</v>
      </c>
      <c r="S11" s="75">
        <f>R11*(1-'1. Tarievenblad'!$I11)</f>
        <v>6649.6719910921174</v>
      </c>
      <c r="T11" s="75">
        <f>S11*(1-'1. Tarievenblad'!$I11)</f>
        <v>6603.1242871544728</v>
      </c>
      <c r="U11" s="76"/>
      <c r="V11" s="77">
        <f t="shared" ref="V11:V14" si="0">AVERAGE(D11:H11,J11:N11,P11:T11)</f>
        <v>6939.1253129105544</v>
      </c>
    </row>
    <row r="12" spans="2:22" s="4" customFormat="1" ht="15" customHeight="1">
      <c r="B12" s="78">
        <v>1</v>
      </c>
      <c r="C12" s="22" t="str">
        <f>'1. Tarievenblad'!C12</f>
        <v>Gemeentehuis (orientatie gevel 2)</v>
      </c>
      <c r="D12" s="74">
        <f>SUM('1. Tarievenblad'!D12*'1. Tarievenblad'!E12*'1. Tarievenblad'!L12*'1. Tarievenblad'!$D$32)-(SUM('1. Tarievenblad'!D12*'1. Tarievenblad'!E12*'1. Tarievenblad'!L12*'1. Tarievenblad'!$D$32)*'1. Tarievenblad'!P12)</f>
        <v>4601.2893750000003</v>
      </c>
      <c r="E12" s="75">
        <f>D12*(1-'1. Tarievenblad'!$I12)</f>
        <v>4569.080349375</v>
      </c>
      <c r="F12" s="75">
        <f>E12*(1-'1. Tarievenblad'!$I12)</f>
        <v>4537.0967869293745</v>
      </c>
      <c r="G12" s="75">
        <f>F12*(1-'1. Tarievenblad'!$I12)</f>
        <v>4505.3371094208687</v>
      </c>
      <c r="H12" s="75">
        <f>G12*(1-'1. Tarievenblad'!$I12)</f>
        <v>4473.7997496549224</v>
      </c>
      <c r="I12" s="76"/>
      <c r="J12" s="75">
        <f>H12*(1-'1. Tarievenblad'!$I12)</f>
        <v>4442.4831514073376</v>
      </c>
      <c r="K12" s="75">
        <f>J12*(1-'1. Tarievenblad'!$I12)</f>
        <v>4411.3857693474865</v>
      </c>
      <c r="L12" s="75">
        <f>K12*(1-'1. Tarievenblad'!$I12)</f>
        <v>4380.5060689620541</v>
      </c>
      <c r="M12" s="75">
        <f>L12*(1-'1. Tarievenblad'!$I12)</f>
        <v>4349.8425264793195</v>
      </c>
      <c r="N12" s="75">
        <f>M12*(1-'1. Tarievenblad'!$I12)</f>
        <v>4319.3936287939641</v>
      </c>
      <c r="O12" s="76"/>
      <c r="P12" s="75">
        <f>N12*(1-'1. Tarievenblad'!$I12)</f>
        <v>4289.1578733924061</v>
      </c>
      <c r="Q12" s="75">
        <f>P12*(1-'1. Tarievenblad'!$I12)</f>
        <v>4259.1337682786589</v>
      </c>
      <c r="R12" s="75">
        <f>Q12*(1-'1. Tarievenblad'!$I12)</f>
        <v>4229.3198319007079</v>
      </c>
      <c r="S12" s="75">
        <f>R12*(1-'1. Tarievenblad'!$I12)</f>
        <v>4199.7145930774032</v>
      </c>
      <c r="T12" s="75">
        <f>S12*(1-'1. Tarievenblad'!$I12)</f>
        <v>4170.3165909258614</v>
      </c>
      <c r="U12" s="76"/>
      <c r="V12" s="77">
        <f t="shared" si="0"/>
        <v>4382.5238115296916</v>
      </c>
    </row>
    <row r="13" spans="2:22" s="4" customFormat="1" ht="15" customHeight="1">
      <c r="B13" s="78">
        <v>1</v>
      </c>
      <c r="C13" s="22" t="str">
        <f>'1. Tarievenblad'!C13</f>
        <v>Gemeentehuis (orientatie gevel 3 )</v>
      </c>
      <c r="D13" s="74">
        <f>SUM('1. Tarievenblad'!D13*'1. Tarievenblad'!E13*'1. Tarievenblad'!L13*'1. Tarievenblad'!$D$32)-(SUM('1. Tarievenblad'!D13*'1. Tarievenblad'!E13*'1. Tarievenblad'!L13*'1. Tarievenblad'!$D$32)*'1. Tarievenblad'!P13)</f>
        <v>7284.4818750000013</v>
      </c>
      <c r="E13" s="75">
        <f>D13*(1-'1. Tarievenblad'!$I13)</f>
        <v>7233.4905018750014</v>
      </c>
      <c r="F13" s="75">
        <f>E13*(1-'1. Tarievenblad'!$I13)</f>
        <v>7182.8560683618762</v>
      </c>
      <c r="G13" s="75">
        <f>F13*(1-'1. Tarievenblad'!$I13)</f>
        <v>7132.576075883343</v>
      </c>
      <c r="H13" s="75">
        <f>G13*(1-'1. Tarievenblad'!$I13)</f>
        <v>7082.6480433521592</v>
      </c>
      <c r="I13" s="76"/>
      <c r="J13" s="75">
        <f>H13*(1-'1. Tarievenblad'!$I13)</f>
        <v>7033.0695070486945</v>
      </c>
      <c r="K13" s="75">
        <f>J13*(1-'1. Tarievenblad'!$I13)</f>
        <v>6983.8380204993537</v>
      </c>
      <c r="L13" s="75">
        <f>K13*(1-'1. Tarievenblad'!$I13)</f>
        <v>6934.9511543558583</v>
      </c>
      <c r="M13" s="75">
        <f>L13*(1-'1. Tarievenblad'!$I13)</f>
        <v>6886.4064962753673</v>
      </c>
      <c r="N13" s="75">
        <f>M13*(1-'1. Tarievenblad'!$I13)</f>
        <v>6838.2016508014394</v>
      </c>
      <c r="O13" s="76"/>
      <c r="P13" s="75">
        <f>N13*(1-'1. Tarievenblad'!$I13)</f>
        <v>6790.3342392458289</v>
      </c>
      <c r="Q13" s="75">
        <f>P13*(1-'1. Tarievenblad'!$I13)</f>
        <v>6742.8018995711082</v>
      </c>
      <c r="R13" s="75">
        <f>Q13*(1-'1. Tarievenblad'!$I13)</f>
        <v>6695.6022862741102</v>
      </c>
      <c r="S13" s="75">
        <f>R13*(1-'1. Tarievenblad'!$I13)</f>
        <v>6648.7330702701911</v>
      </c>
      <c r="T13" s="75">
        <f>S13*(1-'1. Tarievenblad'!$I13)</f>
        <v>6602.1919387783</v>
      </c>
      <c r="U13" s="76"/>
      <c r="V13" s="77">
        <f t="shared" si="0"/>
        <v>6938.1455218395085</v>
      </c>
    </row>
    <row r="14" spans="2:22" s="4" customFormat="1" ht="15" customHeight="1">
      <c r="B14" s="78">
        <v>1</v>
      </c>
      <c r="C14" s="22" t="str">
        <f>'1. Tarievenblad'!C14</f>
        <v>Gemeentehuis (orientatie gevel 4 )</v>
      </c>
      <c r="D14" s="74">
        <f>SUM('1. Tarievenblad'!D14*'1. Tarievenblad'!E14*'1. Tarievenblad'!L14*'1. Tarievenblad'!$D$32)-(SUM('1. Tarievenblad'!D14*'1. Tarievenblad'!E14*'1. Tarievenblad'!L14*'1. Tarievenblad'!$D$32)*'1. Tarievenblad'!P14)</f>
        <v>21242.654999999999</v>
      </c>
      <c r="E14" s="75">
        <f>D14*(1-'1. Tarievenblad'!$I14)</f>
        <v>21093.956414999997</v>
      </c>
      <c r="F14" s="75">
        <f>E14*(1-'1. Tarievenblad'!$I14)</f>
        <v>20946.298720094997</v>
      </c>
      <c r="G14" s="75">
        <f>F14*(1-'1. Tarievenblad'!$I14)</f>
        <v>20799.674629054331</v>
      </c>
      <c r="H14" s="75">
        <f>G14*(1-'1. Tarievenblad'!$I14)</f>
        <v>20654.076906650949</v>
      </c>
      <c r="I14" s="76"/>
      <c r="J14" s="75">
        <f>H14*(1-'1. Tarievenblad'!$I14)</f>
        <v>20509.498368304394</v>
      </c>
      <c r="K14" s="75">
        <f>J14*(1-'1. Tarievenblad'!$I14)</f>
        <v>20365.931879726264</v>
      </c>
      <c r="L14" s="75">
        <f>K14*(1-'1. Tarievenblad'!$I14)</f>
        <v>20223.370356568179</v>
      </c>
      <c r="M14" s="75">
        <f>L14*(1-'1. Tarievenblad'!$I14)</f>
        <v>20081.8067640722</v>
      </c>
      <c r="N14" s="75">
        <f>M14*(1-'1. Tarievenblad'!$I14)</f>
        <v>19941.234116723695</v>
      </c>
      <c r="O14" s="76"/>
      <c r="P14" s="75">
        <f>N14*(1-'1. Tarievenblad'!$I14)</f>
        <v>19801.64547790663</v>
      </c>
      <c r="Q14" s="75">
        <f>P14*(1-'1. Tarievenblad'!$I14)</f>
        <v>19663.033959561282</v>
      </c>
      <c r="R14" s="75">
        <f>Q14*(1-'1. Tarievenblad'!$I14)</f>
        <v>19525.392721844353</v>
      </c>
      <c r="S14" s="75">
        <f>R14*(1-'1. Tarievenblad'!$I14)</f>
        <v>19388.714972791444</v>
      </c>
      <c r="T14" s="75">
        <f>S14*(1-'1. Tarievenblad'!$I14)</f>
        <v>19252.993967981904</v>
      </c>
      <c r="U14" s="76"/>
      <c r="V14" s="77">
        <f t="shared" si="0"/>
        <v>20232.685617085375</v>
      </c>
    </row>
    <row r="15" spans="2:22" s="4" customFormat="1" ht="15" customHeight="1">
      <c r="B15" s="78">
        <v>1</v>
      </c>
      <c r="C15" s="79" t="str">
        <f>'1. Tarievenblad'!C15</f>
        <v>Gemeentehuis (Totaal)</v>
      </c>
      <c r="D15" s="80">
        <f>SUM(D11:D14)</f>
        <v>40413.936824999997</v>
      </c>
      <c r="E15" s="80">
        <f t="shared" ref="E15:H15" si="1">SUM(E11:E14)</f>
        <v>40131.039267225002</v>
      </c>
      <c r="F15" s="80">
        <f t="shared" si="1"/>
        <v>39850.121992354427</v>
      </c>
      <c r="G15" s="80">
        <f t="shared" si="1"/>
        <v>39571.171138407939</v>
      </c>
      <c r="H15" s="80">
        <f t="shared" si="1"/>
        <v>39294.172940439079</v>
      </c>
      <c r="I15" s="76">
        <f>AVERAGE(D15:H15)</f>
        <v>39852.088432685283</v>
      </c>
      <c r="J15" s="80">
        <f>SUM(J11:J14)</f>
        <v>39019.113729856006</v>
      </c>
      <c r="K15" s="80">
        <f t="shared" ref="K15:N15" si="2">SUM(K11:K14)</f>
        <v>38745.979933747018</v>
      </c>
      <c r="L15" s="80">
        <f t="shared" si="2"/>
        <v>38474.758074210789</v>
      </c>
      <c r="M15" s="80">
        <f t="shared" si="2"/>
        <v>38205.434767691309</v>
      </c>
      <c r="N15" s="80">
        <f t="shared" si="2"/>
        <v>37937.996724317476</v>
      </c>
      <c r="O15" s="76">
        <f>AVERAGE(J15:N15)</f>
        <v>38476.656645964518</v>
      </c>
      <c r="P15" s="80">
        <f>SUM(P11:P14)</f>
        <v>37672.43074724725</v>
      </c>
      <c r="Q15" s="80">
        <f t="shared" ref="Q15:T15" si="3">SUM(Q11:Q14)</f>
        <v>37408.723732016515</v>
      </c>
      <c r="R15" s="80">
        <f t="shared" si="3"/>
        <v>37146.862665892404</v>
      </c>
      <c r="S15" s="80">
        <f t="shared" si="3"/>
        <v>36886.834627231154</v>
      </c>
      <c r="T15" s="80">
        <f t="shared" si="3"/>
        <v>36628.62678484054</v>
      </c>
      <c r="U15" s="76">
        <f>AVERAGE(P15:T15)</f>
        <v>37148.695711445573</v>
      </c>
      <c r="V15" s="77">
        <f>AVERAGE(D15:H15,J15:N15,P15:T15)</f>
        <v>38492.48026336512</v>
      </c>
    </row>
    <row r="16" spans="2:22" s="4" customFormat="1" ht="15" customHeight="1">
      <c r="B16" s="30" t="s">
        <v>7</v>
      </c>
      <c r="C16" s="22" t="str">
        <f>'1. Tarievenblad'!C16</f>
        <v>HVC, hellend dak</v>
      </c>
      <c r="D16" s="74">
        <f>SUM('1. Tarievenblad'!D16*'1. Tarievenblad'!E16*'1. Tarievenblad'!L16*'1. Tarievenblad'!$D$32)-(SUM('1. Tarievenblad'!D16*'1. Tarievenblad'!E16*'1. Tarievenblad'!L16*'1. Tarievenblad'!$D$32)*'1. Tarievenblad'!P16)</f>
        <v>0</v>
      </c>
      <c r="E16" s="75">
        <f>D16*(1-'1. Tarievenblad'!$I16)</f>
        <v>0</v>
      </c>
      <c r="F16" s="75">
        <f>E16*(1-'1. Tarievenblad'!$I16)</f>
        <v>0</v>
      </c>
      <c r="G16" s="75">
        <f>F16*(1-'1. Tarievenblad'!$I16)</f>
        <v>0</v>
      </c>
      <c r="H16" s="75">
        <f>G16*(1-'1. Tarievenblad'!$I16)</f>
        <v>0</v>
      </c>
      <c r="I16" s="76"/>
      <c r="J16" s="75">
        <f>H16*(1-'1. Tarievenblad'!$I16)</f>
        <v>0</v>
      </c>
      <c r="K16" s="75">
        <f>J16*(1-'1. Tarievenblad'!$I16)</f>
        <v>0</v>
      </c>
      <c r="L16" s="75">
        <f>K16*(1-'1. Tarievenblad'!$I16)</f>
        <v>0</v>
      </c>
      <c r="M16" s="75">
        <f>L16*(1-'1. Tarievenblad'!$I16)</f>
        <v>0</v>
      </c>
      <c r="N16" s="75">
        <f>M16*(1-'1. Tarievenblad'!$I16)</f>
        <v>0</v>
      </c>
      <c r="O16" s="76"/>
      <c r="P16" s="75">
        <f>N16*(1-'1. Tarievenblad'!$I16)</f>
        <v>0</v>
      </c>
      <c r="Q16" s="75">
        <f>P16*(1-'1. Tarievenblad'!$I16)</f>
        <v>0</v>
      </c>
      <c r="R16" s="75">
        <f>Q16*(1-'1. Tarievenblad'!$I16)</f>
        <v>0</v>
      </c>
      <c r="S16" s="75">
        <f>R16*(1-'1. Tarievenblad'!$I16)</f>
        <v>0</v>
      </c>
      <c r="T16" s="75">
        <f>S16*(1-'1. Tarievenblad'!$I16)</f>
        <v>0</v>
      </c>
      <c r="U16" s="76"/>
      <c r="V16" s="77">
        <f t="shared" ref="V16:V26" si="4">AVERAGE(D16:H16,J16:N16,P16:T16)</f>
        <v>0</v>
      </c>
    </row>
    <row r="17" spans="2:22" s="4" customFormat="1" ht="15" customHeight="1">
      <c r="B17" s="30" t="s">
        <v>7</v>
      </c>
      <c r="C17" s="22" t="str">
        <f>'1. Tarievenblad'!C17</f>
        <v>HVC, mogelijke buitenopstelling</v>
      </c>
      <c r="D17" s="74">
        <f>SUM('1. Tarievenblad'!D17*'1. Tarievenblad'!E17*'1. Tarievenblad'!L17*'1. Tarievenblad'!$D$32)-(SUM('1. Tarievenblad'!D17*'1. Tarievenblad'!E17*'1. Tarievenblad'!L17*'1. Tarievenblad'!$D$32)*'1. Tarievenblad'!P17)</f>
        <v>0</v>
      </c>
      <c r="E17" s="75">
        <f>D17*(1-'1. Tarievenblad'!$I17)</f>
        <v>0</v>
      </c>
      <c r="F17" s="75">
        <f>E17*(1-'1. Tarievenblad'!$I17)</f>
        <v>0</v>
      </c>
      <c r="G17" s="75">
        <f>F17*(1-'1. Tarievenblad'!$I17)</f>
        <v>0</v>
      </c>
      <c r="H17" s="75">
        <f>G17*(1-'1. Tarievenblad'!$I17)</f>
        <v>0</v>
      </c>
      <c r="I17" s="76"/>
      <c r="J17" s="75">
        <f>H17*(1-'1. Tarievenblad'!$I17)</f>
        <v>0</v>
      </c>
      <c r="K17" s="75">
        <f>J17*(1-'1. Tarievenblad'!$I17)</f>
        <v>0</v>
      </c>
      <c r="L17" s="75">
        <f>K17*(1-'1. Tarievenblad'!$I17)</f>
        <v>0</v>
      </c>
      <c r="M17" s="75">
        <f>L17*(1-'1. Tarievenblad'!$I17)</f>
        <v>0</v>
      </c>
      <c r="N17" s="75">
        <f>M17*(1-'1. Tarievenblad'!$I17)</f>
        <v>0</v>
      </c>
      <c r="O17" s="76"/>
      <c r="P17" s="75">
        <f>N17*(1-'1. Tarievenblad'!$I17)</f>
        <v>0</v>
      </c>
      <c r="Q17" s="75">
        <f>P17*(1-'1. Tarievenblad'!$I17)</f>
        <v>0</v>
      </c>
      <c r="R17" s="75">
        <f>Q17*(1-'1. Tarievenblad'!$I17)</f>
        <v>0</v>
      </c>
      <c r="S17" s="75">
        <f>R17*(1-'1. Tarievenblad'!$I17)</f>
        <v>0</v>
      </c>
      <c r="T17" s="75">
        <f>S17*(1-'1. Tarievenblad'!$I17)</f>
        <v>0</v>
      </c>
      <c r="U17" s="76"/>
      <c r="V17" s="77">
        <f t="shared" ref="V17:V18" si="5">AVERAGE(D17:H17,J17:N17,P17:T17)</f>
        <v>0</v>
      </c>
    </row>
    <row r="18" spans="2:22" s="4" customFormat="1" ht="15" customHeight="1">
      <c r="B18" s="30" t="s">
        <v>7</v>
      </c>
      <c r="C18" s="79" t="str">
        <f>'1. Tarievenblad'!C18</f>
        <v>HVC (Totaal)</v>
      </c>
      <c r="D18" s="80">
        <f>SUM(D16:D17)</f>
        <v>0</v>
      </c>
      <c r="E18" s="80">
        <f>SUM(E16:E17)</f>
        <v>0</v>
      </c>
      <c r="F18" s="80">
        <f>SUM(F16:F17)</f>
        <v>0</v>
      </c>
      <c r="G18" s="80">
        <f>SUM(G16:G17)</f>
        <v>0</v>
      </c>
      <c r="H18" s="80">
        <f>SUM(H16:H17)</f>
        <v>0</v>
      </c>
      <c r="I18" s="76">
        <f t="shared" ref="I18" si="6">AVERAGE(D18:H18)</f>
        <v>0</v>
      </c>
      <c r="J18" s="80">
        <f>SUM(J16:J17)</f>
        <v>0</v>
      </c>
      <c r="K18" s="80">
        <f>SUM(K16:K17)</f>
        <v>0</v>
      </c>
      <c r="L18" s="80">
        <f>SUM(L16:L17)</f>
        <v>0</v>
      </c>
      <c r="M18" s="80">
        <f>SUM(M16:M17)</f>
        <v>0</v>
      </c>
      <c r="N18" s="80">
        <f>SUM(N16:N17)</f>
        <v>0</v>
      </c>
      <c r="O18" s="76">
        <f t="shared" ref="O18" si="7">AVERAGE(J18:N18)</f>
        <v>0</v>
      </c>
      <c r="P18" s="80">
        <f>SUM(P16:P17)</f>
        <v>0</v>
      </c>
      <c r="Q18" s="80">
        <f>SUM(Q16:Q17)</f>
        <v>0</v>
      </c>
      <c r="R18" s="80">
        <f>SUM(R16:R17)</f>
        <v>0</v>
      </c>
      <c r="S18" s="80">
        <f>SUM(S16:S17)</f>
        <v>0</v>
      </c>
      <c r="T18" s="80">
        <f>SUM(T16:T17)</f>
        <v>0</v>
      </c>
      <c r="U18" s="76">
        <f t="shared" ref="U18" si="8">AVERAGE(P18:T18)</f>
        <v>0</v>
      </c>
      <c r="V18" s="77">
        <f t="shared" si="5"/>
        <v>0</v>
      </c>
    </row>
    <row r="19" spans="2:22" s="4" customFormat="1" ht="15" customHeight="1">
      <c r="B19" s="30" t="s">
        <v>8</v>
      </c>
      <c r="C19" s="22" t="str">
        <f>'1. Tarievenblad'!C19</f>
        <v>De Voorde</v>
      </c>
      <c r="D19" s="74">
        <f>SUM('1. Tarievenblad'!D19*'1. Tarievenblad'!E19*'1. Tarievenblad'!L19*'1. Tarievenblad'!$D$32)-(SUM('1. Tarievenblad'!D19*'1. Tarievenblad'!E19*'1. Tarievenblad'!L19*'1. Tarievenblad'!$D$32)*'1. Tarievenblad'!P19)</f>
        <v>0</v>
      </c>
      <c r="E19" s="75">
        <f>D19*(1-'1. Tarievenblad'!$I19)</f>
        <v>0</v>
      </c>
      <c r="F19" s="75">
        <f>E19*(1-'1. Tarievenblad'!$I19)</f>
        <v>0</v>
      </c>
      <c r="G19" s="75">
        <f>F19*(1-'1. Tarievenblad'!$I19)</f>
        <v>0</v>
      </c>
      <c r="H19" s="75">
        <f>G19*(1-'1. Tarievenblad'!$I19)</f>
        <v>0</v>
      </c>
      <c r="I19" s="76">
        <f t="shared" ref="I19" si="9">AVERAGE(D19:H19)</f>
        <v>0</v>
      </c>
      <c r="J19" s="75">
        <f>H19*(1-'1. Tarievenblad'!$I19)</f>
        <v>0</v>
      </c>
      <c r="K19" s="75">
        <f>J19*(1-'1. Tarievenblad'!$I19)</f>
        <v>0</v>
      </c>
      <c r="L19" s="75">
        <f>K19*(1-'1. Tarievenblad'!$I19)</f>
        <v>0</v>
      </c>
      <c r="M19" s="75">
        <f>L19*(1-'1. Tarievenblad'!$I19)</f>
        <v>0</v>
      </c>
      <c r="N19" s="75">
        <f>M19*(1-'1. Tarievenblad'!$I19)</f>
        <v>0</v>
      </c>
      <c r="O19" s="76">
        <f t="shared" ref="O19" si="10">AVERAGE(J19:N19)</f>
        <v>0</v>
      </c>
      <c r="P19" s="75">
        <f>N19*(1-'1. Tarievenblad'!$I19)</f>
        <v>0</v>
      </c>
      <c r="Q19" s="75">
        <f>P19*(1-'1. Tarievenblad'!$I19)</f>
        <v>0</v>
      </c>
      <c r="R19" s="75">
        <f>Q19*(1-'1. Tarievenblad'!$I19)</f>
        <v>0</v>
      </c>
      <c r="S19" s="75">
        <f>R19*(1-'1. Tarievenblad'!$I19)</f>
        <v>0</v>
      </c>
      <c r="T19" s="75">
        <f>S19*(1-'1. Tarievenblad'!$I19)</f>
        <v>0</v>
      </c>
      <c r="U19" s="76">
        <f t="shared" ref="U19" si="11">AVERAGE(P19:T19)</f>
        <v>0</v>
      </c>
      <c r="V19" s="77">
        <f t="shared" ref="V19" si="12">AVERAGE(D19:H19,J19:N19,P19:T19)</f>
        <v>0</v>
      </c>
    </row>
    <row r="20" spans="2:22" s="4" customFormat="1" ht="15" customHeight="1">
      <c r="B20" s="30" t="s">
        <v>9</v>
      </c>
      <c r="C20" s="22" t="str">
        <f>'1. Tarievenblad'!C20</f>
        <v>Sporthal Oosterbos</v>
      </c>
      <c r="D20" s="74">
        <f>SUM('1. Tarievenblad'!D20*'1. Tarievenblad'!E20*'1. Tarievenblad'!L20*'1. Tarievenblad'!$D$32)-(SUM('1. Tarievenblad'!D20*'1. Tarievenblad'!E20*'1. Tarievenblad'!L20*'1. Tarievenblad'!$D$32)*'1. Tarievenblad'!P20)</f>
        <v>0</v>
      </c>
      <c r="E20" s="75">
        <f>D20*(1-'1. Tarievenblad'!$I20)</f>
        <v>0</v>
      </c>
      <c r="F20" s="75">
        <f>E20*(1-'1. Tarievenblad'!$I20)</f>
        <v>0</v>
      </c>
      <c r="G20" s="75">
        <f>F20*(1-'1. Tarievenblad'!$I20)</f>
        <v>0</v>
      </c>
      <c r="H20" s="75">
        <f>G20*(1-'1. Tarievenblad'!$I20)</f>
        <v>0</v>
      </c>
      <c r="I20" s="76">
        <f t="shared" ref="I20:I21" si="13">AVERAGE(D20:H20)</f>
        <v>0</v>
      </c>
      <c r="J20" s="75">
        <f>H20*(1-'1. Tarievenblad'!$I20)</f>
        <v>0</v>
      </c>
      <c r="K20" s="75">
        <f>J20*(1-'1. Tarievenblad'!$I20)</f>
        <v>0</v>
      </c>
      <c r="L20" s="75">
        <f>K20*(1-'1. Tarievenblad'!$I20)</f>
        <v>0</v>
      </c>
      <c r="M20" s="75">
        <f>L20*(1-'1. Tarievenblad'!$I20)</f>
        <v>0</v>
      </c>
      <c r="N20" s="75">
        <f>M20*(1-'1. Tarievenblad'!$I20)</f>
        <v>0</v>
      </c>
      <c r="O20" s="76">
        <f t="shared" ref="O20:O21" si="14">AVERAGE(J20:N20)</f>
        <v>0</v>
      </c>
      <c r="P20" s="75">
        <f>N20*(1-'1. Tarievenblad'!$I20)</f>
        <v>0</v>
      </c>
      <c r="Q20" s="75">
        <f>P20*(1-'1. Tarievenblad'!$I20)</f>
        <v>0</v>
      </c>
      <c r="R20" s="75">
        <f>Q20*(1-'1. Tarievenblad'!$I20)</f>
        <v>0</v>
      </c>
      <c r="S20" s="75">
        <f>R20*(1-'1. Tarievenblad'!$I20)</f>
        <v>0</v>
      </c>
      <c r="T20" s="75">
        <f>S20*(1-'1. Tarievenblad'!$I20)</f>
        <v>0</v>
      </c>
      <c r="U20" s="76">
        <f t="shared" ref="U20:U21" si="15">AVERAGE(P20:T20)</f>
        <v>0</v>
      </c>
      <c r="V20" s="77">
        <f t="shared" si="4"/>
        <v>0</v>
      </c>
    </row>
    <row r="21" spans="2:22" s="4" customFormat="1" ht="15" customHeight="1">
      <c r="B21" s="30" t="s">
        <v>10</v>
      </c>
      <c r="C21" s="22" t="str">
        <f>'1. Tarievenblad'!C21</f>
        <v>Sporthal de Burghthof</v>
      </c>
      <c r="D21" s="74">
        <f>SUM('1. Tarievenblad'!D21*'1. Tarievenblad'!E21*'1. Tarievenblad'!L21*'1. Tarievenblad'!$D$32)-(SUM('1. Tarievenblad'!D21*'1. Tarievenblad'!E21*'1. Tarievenblad'!L21*'1. Tarievenblad'!$D$32)*'1. Tarievenblad'!P21)</f>
        <v>0</v>
      </c>
      <c r="E21" s="75">
        <f>D21*(1-'1. Tarievenblad'!$I21)</f>
        <v>0</v>
      </c>
      <c r="F21" s="75">
        <f>E21*(1-'1. Tarievenblad'!$I21)</f>
        <v>0</v>
      </c>
      <c r="G21" s="75">
        <f>F21*(1-'1. Tarievenblad'!$I21)</f>
        <v>0</v>
      </c>
      <c r="H21" s="75">
        <f>G21*(1-'1. Tarievenblad'!$I21)</f>
        <v>0</v>
      </c>
      <c r="I21" s="76">
        <f t="shared" si="13"/>
        <v>0</v>
      </c>
      <c r="J21" s="75">
        <f>H21*(1-'1. Tarievenblad'!$I21)</f>
        <v>0</v>
      </c>
      <c r="K21" s="75">
        <f>J21*(1-'1. Tarievenblad'!$I21)</f>
        <v>0</v>
      </c>
      <c r="L21" s="75">
        <f>K21*(1-'1. Tarievenblad'!$I21)</f>
        <v>0</v>
      </c>
      <c r="M21" s="75">
        <f>L21*(1-'1. Tarievenblad'!$I21)</f>
        <v>0</v>
      </c>
      <c r="N21" s="75">
        <f>M21*(1-'1. Tarievenblad'!$I21)</f>
        <v>0</v>
      </c>
      <c r="O21" s="76">
        <f t="shared" si="14"/>
        <v>0</v>
      </c>
      <c r="P21" s="75">
        <f>N21*(1-'1. Tarievenblad'!$I21)</f>
        <v>0</v>
      </c>
      <c r="Q21" s="75">
        <f>P21*(1-'1. Tarievenblad'!$I21)</f>
        <v>0</v>
      </c>
      <c r="R21" s="75">
        <f>Q21*(1-'1. Tarievenblad'!$I21)</f>
        <v>0</v>
      </c>
      <c r="S21" s="75">
        <f>R21*(1-'1. Tarievenblad'!$I21)</f>
        <v>0</v>
      </c>
      <c r="T21" s="75">
        <f>S21*(1-'1. Tarievenblad'!$I21)</f>
        <v>0</v>
      </c>
      <c r="U21" s="76">
        <f t="shared" si="15"/>
        <v>0</v>
      </c>
      <c r="V21" s="77">
        <f t="shared" ref="V21" si="16">AVERAGE(D21:H21,J21:N21,P21:T21)</f>
        <v>0</v>
      </c>
    </row>
    <row r="22" spans="2:22" s="4" customFormat="1" ht="15" customHeight="1">
      <c r="B22" s="30" t="s">
        <v>115</v>
      </c>
      <c r="C22" s="22" t="str">
        <f>'1. Tarievenblad'!C22</f>
        <v>Veluwehal</v>
      </c>
      <c r="D22" s="74">
        <f>SUM('1. Tarievenblad'!D22*'1. Tarievenblad'!E22*'1. Tarievenblad'!L22*'1. Tarievenblad'!$D$32)-(SUM('1. Tarievenblad'!D22*'1. Tarievenblad'!E22*'1. Tarievenblad'!L22*'1. Tarievenblad'!$D$32)*'1. Tarievenblad'!P22)</f>
        <v>0</v>
      </c>
      <c r="E22" s="75">
        <f>D22*(1-'1. Tarievenblad'!$I22)</f>
        <v>0</v>
      </c>
      <c r="F22" s="75">
        <f>E22*(1-'1. Tarievenblad'!$I22)</f>
        <v>0</v>
      </c>
      <c r="G22" s="75">
        <f>F22*(1-'1. Tarievenblad'!$I22)</f>
        <v>0</v>
      </c>
      <c r="H22" s="75">
        <f>G22*(1-'1. Tarievenblad'!$I22)</f>
        <v>0</v>
      </c>
      <c r="I22" s="76">
        <f t="shared" ref="I22" si="17">AVERAGE(D22:H22)</f>
        <v>0</v>
      </c>
      <c r="J22" s="75">
        <f>H22*(1-'1. Tarievenblad'!$I22)</f>
        <v>0</v>
      </c>
      <c r="K22" s="75">
        <f>J22*(1-'1. Tarievenblad'!$I22)</f>
        <v>0</v>
      </c>
      <c r="L22" s="75">
        <f>K22*(1-'1. Tarievenblad'!$I22)</f>
        <v>0</v>
      </c>
      <c r="M22" s="75">
        <f>L22*(1-'1. Tarievenblad'!$I22)</f>
        <v>0</v>
      </c>
      <c r="N22" s="75">
        <f>M22*(1-'1. Tarievenblad'!$I22)</f>
        <v>0</v>
      </c>
      <c r="O22" s="76">
        <f t="shared" ref="O22:O26" si="18">AVERAGE(J22:N22)</f>
        <v>0</v>
      </c>
      <c r="P22" s="75">
        <f>N22*(1-'1. Tarievenblad'!$I22)</f>
        <v>0</v>
      </c>
      <c r="Q22" s="75">
        <f>P22*(1-'1. Tarievenblad'!$I22)</f>
        <v>0</v>
      </c>
      <c r="R22" s="75">
        <f>Q22*(1-'1. Tarievenblad'!$I22)</f>
        <v>0</v>
      </c>
      <c r="S22" s="75">
        <f>R22*(1-'1. Tarievenblad'!$I22)</f>
        <v>0</v>
      </c>
      <c r="T22" s="75">
        <f>S22*(1-'1. Tarievenblad'!$I22)</f>
        <v>0</v>
      </c>
      <c r="U22" s="76">
        <f t="shared" ref="U22" si="19">AVERAGE(P22:T22)</f>
        <v>0</v>
      </c>
      <c r="V22" s="77">
        <f t="shared" si="4"/>
        <v>0</v>
      </c>
    </row>
    <row r="23" spans="2:22" s="4" customFormat="1" ht="15" customHeight="1">
      <c r="B23" s="30" t="s">
        <v>147</v>
      </c>
      <c r="C23" s="22" t="str">
        <f>'1. Tarievenblad'!C23</f>
        <v>Nieuw: Garderen (dakvlak zuid-west)</v>
      </c>
      <c r="D23" s="74">
        <f>SUM('1. Tarievenblad'!D23*'1. Tarievenblad'!E23*'1. Tarievenblad'!L23*'1. Tarievenblad'!$D$32)-(SUM('1. Tarievenblad'!D23*'1. Tarievenblad'!E23*'1. Tarievenblad'!L23*'1. Tarievenblad'!$D$32)*'1. Tarievenblad'!P23)</f>
        <v>0</v>
      </c>
      <c r="E23" s="75">
        <f>D23*(1-'1. Tarievenblad'!$I23)</f>
        <v>0</v>
      </c>
      <c r="F23" s="75">
        <f>E23*(1-'1. Tarievenblad'!$I23)</f>
        <v>0</v>
      </c>
      <c r="G23" s="75">
        <f>F23*(1-'1. Tarievenblad'!$I23)</f>
        <v>0</v>
      </c>
      <c r="H23" s="75">
        <f>G23*(1-'1. Tarievenblad'!$I23)</f>
        <v>0</v>
      </c>
      <c r="I23" s="76"/>
      <c r="J23" s="75">
        <f>H23*(1-'1. Tarievenblad'!$I23)</f>
        <v>0</v>
      </c>
      <c r="K23" s="75">
        <f>J23*(1-'1. Tarievenblad'!$I23)</f>
        <v>0</v>
      </c>
      <c r="L23" s="75">
        <f>K23*(1-'1. Tarievenblad'!$I23)</f>
        <v>0</v>
      </c>
      <c r="M23" s="75">
        <f>L23*(1-'1. Tarievenblad'!$I23)</f>
        <v>0</v>
      </c>
      <c r="N23" s="75">
        <f>M23*(1-'1. Tarievenblad'!$I23)</f>
        <v>0</v>
      </c>
      <c r="O23" s="76"/>
      <c r="P23" s="75">
        <f>N23*(1-'1. Tarievenblad'!$I23)</f>
        <v>0</v>
      </c>
      <c r="Q23" s="75">
        <f>P23*(1-'1. Tarievenblad'!$I23)</f>
        <v>0</v>
      </c>
      <c r="R23" s="75">
        <f>Q23*(1-'1. Tarievenblad'!$I23)</f>
        <v>0</v>
      </c>
      <c r="S23" s="75">
        <f>R23*(1-'1. Tarievenblad'!$I23)</f>
        <v>0</v>
      </c>
      <c r="T23" s="75">
        <f>S23*(1-'1. Tarievenblad'!$I23)</f>
        <v>0</v>
      </c>
      <c r="U23" s="76"/>
      <c r="V23" s="77">
        <f t="shared" si="4"/>
        <v>0</v>
      </c>
    </row>
    <row r="24" spans="2:22" s="4" customFormat="1" ht="15" customHeight="1">
      <c r="B24" s="30" t="s">
        <v>147</v>
      </c>
      <c r="C24" s="22" t="str">
        <f>'1. Tarievenblad'!C24</f>
        <v>Nieuw: Garderen (dakvlak noord-oost)</v>
      </c>
      <c r="D24" s="74">
        <f>SUM('1. Tarievenblad'!D24*'1. Tarievenblad'!E24*'1. Tarievenblad'!L24*'1. Tarievenblad'!$D$32)-(SUM('1. Tarievenblad'!D24*'1. Tarievenblad'!E24*'1. Tarievenblad'!L24*'1. Tarievenblad'!$D$32)*'1. Tarievenblad'!P24)</f>
        <v>0</v>
      </c>
      <c r="E24" s="75">
        <f>D24*(1-'1. Tarievenblad'!$I24)</f>
        <v>0</v>
      </c>
      <c r="F24" s="75">
        <f>E24*(1-'1. Tarievenblad'!$I24)</f>
        <v>0</v>
      </c>
      <c r="G24" s="75">
        <f>F24*(1-'1. Tarievenblad'!$I24)</f>
        <v>0</v>
      </c>
      <c r="H24" s="75">
        <f>G24*(1-'1. Tarievenblad'!$I24)</f>
        <v>0</v>
      </c>
      <c r="I24" s="76"/>
      <c r="J24" s="75">
        <f>H24*(1-'1. Tarievenblad'!$I24)</f>
        <v>0</v>
      </c>
      <c r="K24" s="75">
        <f>J24*(1-'1. Tarievenblad'!$I24)</f>
        <v>0</v>
      </c>
      <c r="L24" s="75">
        <f>K24*(1-'1. Tarievenblad'!$I24)</f>
        <v>0</v>
      </c>
      <c r="M24" s="75">
        <f>L24*(1-'1. Tarievenblad'!$I24)</f>
        <v>0</v>
      </c>
      <c r="N24" s="75">
        <f>M24*(1-'1. Tarievenblad'!$I24)</f>
        <v>0</v>
      </c>
      <c r="O24" s="76"/>
      <c r="P24" s="75">
        <f>N24*(1-'1. Tarievenblad'!$I24)</f>
        <v>0</v>
      </c>
      <c r="Q24" s="75">
        <f>P24*(1-'1. Tarievenblad'!$I24)</f>
        <v>0</v>
      </c>
      <c r="R24" s="75">
        <f>Q24*(1-'1. Tarievenblad'!$I24)</f>
        <v>0</v>
      </c>
      <c r="S24" s="75">
        <f>R24*(1-'1. Tarievenblad'!$I24)</f>
        <v>0</v>
      </c>
      <c r="T24" s="75">
        <f>S24*(1-'1. Tarievenblad'!$I24)</f>
        <v>0</v>
      </c>
      <c r="U24" s="76"/>
      <c r="V24" s="77">
        <f t="shared" ref="V24:V25" si="20">AVERAGE(D24:H24,J24:N24,P24:T24)</f>
        <v>0</v>
      </c>
    </row>
    <row r="25" spans="2:22" s="4" customFormat="1" ht="15" customHeight="1">
      <c r="B25" s="30" t="s">
        <v>147</v>
      </c>
      <c r="C25" s="79" t="str">
        <f>'1. Tarievenblad'!C25</f>
        <v>Nieuw: Garderen (Totaal)</v>
      </c>
      <c r="D25" s="80">
        <f>SUM(D23:D24)</f>
        <v>0</v>
      </c>
      <c r="E25" s="80">
        <f>SUM(E23:E24)</f>
        <v>0</v>
      </c>
      <c r="F25" s="80">
        <f>SUM(F23:F24)</f>
        <v>0</v>
      </c>
      <c r="G25" s="80">
        <f>SUM(G23:G24)</f>
        <v>0</v>
      </c>
      <c r="H25" s="80">
        <f>SUM(H23:H24)</f>
        <v>0</v>
      </c>
      <c r="I25" s="76">
        <f t="shared" ref="I25" si="21">AVERAGE(D25:H25)</f>
        <v>0</v>
      </c>
      <c r="J25" s="80">
        <f>SUM(J23:J24)</f>
        <v>0</v>
      </c>
      <c r="K25" s="80">
        <f>SUM(K23:K24)</f>
        <v>0</v>
      </c>
      <c r="L25" s="80">
        <f>SUM(L23:L24)</f>
        <v>0</v>
      </c>
      <c r="M25" s="80">
        <f>SUM(M23:M24)</f>
        <v>0</v>
      </c>
      <c r="N25" s="80">
        <f>SUM(N23:N24)</f>
        <v>0</v>
      </c>
      <c r="O25" s="76">
        <f t="shared" ref="O25" si="22">AVERAGE(J25:N25)</f>
        <v>0</v>
      </c>
      <c r="P25" s="80">
        <f>SUM(P23:P24)</f>
        <v>0</v>
      </c>
      <c r="Q25" s="80">
        <f>SUM(Q23:Q24)</f>
        <v>0</v>
      </c>
      <c r="R25" s="80">
        <f>SUM(R23:R24)</f>
        <v>0</v>
      </c>
      <c r="S25" s="80">
        <f>SUM(S23:S24)</f>
        <v>0</v>
      </c>
      <c r="T25" s="80">
        <f>SUM(T23:T24)</f>
        <v>0</v>
      </c>
      <c r="U25" s="76">
        <f t="shared" ref="U25" si="23">AVERAGE(P25:T25)</f>
        <v>0</v>
      </c>
      <c r="V25" s="77">
        <f t="shared" si="20"/>
        <v>0</v>
      </c>
    </row>
    <row r="26" spans="2:22" s="4" customFormat="1" ht="15" customHeight="1">
      <c r="B26" s="30" t="s">
        <v>169</v>
      </c>
      <c r="C26" s="22" t="str">
        <f>'1. Tarievenblad'!C26</f>
        <v>Nieuw: De Brug</v>
      </c>
      <c r="D26" s="74">
        <f>SUM('1. Tarievenblad'!D26*'1. Tarievenblad'!E26*'1. Tarievenblad'!L26*'1. Tarievenblad'!$D$32)-(SUM('1. Tarievenblad'!D26*'1. Tarievenblad'!E26*'1. Tarievenblad'!L26*'1. Tarievenblad'!$D$32)*'1. Tarievenblad'!P26)</f>
        <v>0</v>
      </c>
      <c r="E26" s="75">
        <f>D26*(1-'1. Tarievenblad'!$I26)</f>
        <v>0</v>
      </c>
      <c r="F26" s="75">
        <f>E26*(1-'1. Tarievenblad'!$I26)</f>
        <v>0</v>
      </c>
      <c r="G26" s="75">
        <f>F26*(1-'1. Tarievenblad'!$I26)</f>
        <v>0</v>
      </c>
      <c r="H26" s="75">
        <f>G26*(1-'1. Tarievenblad'!$I26)</f>
        <v>0</v>
      </c>
      <c r="I26" s="76">
        <f t="shared" ref="I26" si="24">AVERAGE(D26:H26)</f>
        <v>0</v>
      </c>
      <c r="J26" s="75">
        <f>H26*(1-'1. Tarievenblad'!$I26)</f>
        <v>0</v>
      </c>
      <c r="K26" s="75">
        <f>J26*(1-'1. Tarievenblad'!$I26)</f>
        <v>0</v>
      </c>
      <c r="L26" s="75">
        <f>K26*(1-'1. Tarievenblad'!$I26)</f>
        <v>0</v>
      </c>
      <c r="M26" s="75">
        <f>L26*(1-'1. Tarievenblad'!$I26)</f>
        <v>0</v>
      </c>
      <c r="N26" s="75">
        <f>M26*(1-'1. Tarievenblad'!$I26)</f>
        <v>0</v>
      </c>
      <c r="O26" s="76">
        <f t="shared" si="18"/>
        <v>0</v>
      </c>
      <c r="P26" s="75">
        <f>N26*(1-'1. Tarievenblad'!$I26)</f>
        <v>0</v>
      </c>
      <c r="Q26" s="75">
        <f>P26*(1-'1. Tarievenblad'!$I26)</f>
        <v>0</v>
      </c>
      <c r="R26" s="75">
        <f>Q26*(1-'1. Tarievenblad'!$I26)</f>
        <v>0</v>
      </c>
      <c r="S26" s="75">
        <f>R26*(1-'1. Tarievenblad'!$I26)</f>
        <v>0</v>
      </c>
      <c r="T26" s="75">
        <f>S26*(1-'1. Tarievenblad'!$I26)</f>
        <v>0</v>
      </c>
      <c r="U26" s="76">
        <f t="shared" ref="U26" si="25">AVERAGE(P26:T26)</f>
        <v>0</v>
      </c>
      <c r="V26" s="77">
        <f t="shared" si="4"/>
        <v>0</v>
      </c>
    </row>
    <row r="27" spans="2:22" s="4" customFormat="1" ht="15" customHeight="1">
      <c r="B27" s="30" t="s">
        <v>170</v>
      </c>
      <c r="C27" s="22" t="str">
        <f>'1. Tarievenblad'!C27</f>
        <v>Nieuw: Dorpshuis Voorthuizen</v>
      </c>
      <c r="D27" s="74">
        <f>SUM('1. Tarievenblad'!D27*'1. Tarievenblad'!E27*'1. Tarievenblad'!L27*'1. Tarievenblad'!$D$32)-(SUM('1. Tarievenblad'!D27*'1. Tarievenblad'!E27*'1. Tarievenblad'!L27*'1. Tarievenblad'!$D$32)*'1. Tarievenblad'!P27)</f>
        <v>0</v>
      </c>
      <c r="E27" s="75">
        <f>D27*(1-'1. Tarievenblad'!$I27)</f>
        <v>0</v>
      </c>
      <c r="F27" s="75">
        <f>E27*(1-'1. Tarievenblad'!$I27)</f>
        <v>0</v>
      </c>
      <c r="G27" s="75">
        <f>F27*(1-'1. Tarievenblad'!$I27)</f>
        <v>0</v>
      </c>
      <c r="H27" s="75">
        <f>G27*(1-'1. Tarievenblad'!$I27)</f>
        <v>0</v>
      </c>
      <c r="I27" s="76">
        <f t="shared" ref="I27:I28" si="26">AVERAGE(D27:H27)</f>
        <v>0</v>
      </c>
      <c r="J27" s="75">
        <f>H27*(1-'1. Tarievenblad'!$I27)</f>
        <v>0</v>
      </c>
      <c r="K27" s="75">
        <f>J27*(1-'1. Tarievenblad'!$I27)</f>
        <v>0</v>
      </c>
      <c r="L27" s="75">
        <f>K27*(1-'1. Tarievenblad'!$I27)</f>
        <v>0</v>
      </c>
      <c r="M27" s="75">
        <f>L27*(1-'1. Tarievenblad'!$I27)</f>
        <v>0</v>
      </c>
      <c r="N27" s="75">
        <f>M27*(1-'1. Tarievenblad'!$I27)</f>
        <v>0</v>
      </c>
      <c r="O27" s="76">
        <f t="shared" ref="O27:O28" si="27">AVERAGE(J27:N27)</f>
        <v>0</v>
      </c>
      <c r="P27" s="75">
        <f>N27*(1-'1. Tarievenblad'!$I27)</f>
        <v>0</v>
      </c>
      <c r="Q27" s="75">
        <f>P27*(1-'1. Tarievenblad'!$I27)</f>
        <v>0</v>
      </c>
      <c r="R27" s="75">
        <f>Q27*(1-'1. Tarievenblad'!$I27)</f>
        <v>0</v>
      </c>
      <c r="S27" s="75">
        <f>R27*(1-'1. Tarievenblad'!$I27)</f>
        <v>0</v>
      </c>
      <c r="T27" s="75">
        <f>S27*(1-'1. Tarievenblad'!$I27)</f>
        <v>0</v>
      </c>
      <c r="U27" s="76">
        <f t="shared" ref="U27:U28" si="28">AVERAGE(P27:T27)</f>
        <v>0</v>
      </c>
      <c r="V27" s="77">
        <f t="shared" ref="V27:V28" si="29">AVERAGE(D27:H27,J27:N27,P27:T27)</f>
        <v>0</v>
      </c>
    </row>
    <row r="28" spans="2:22" s="4" customFormat="1" ht="15" customHeight="1">
      <c r="B28" s="30" t="s">
        <v>170</v>
      </c>
      <c r="C28" s="22" t="str">
        <f>'1. Tarievenblad'!C28</f>
        <v>Nieuw: Dorpshuis Voorthuizen (extra lage dak)</v>
      </c>
      <c r="D28" s="74">
        <f>SUM('1. Tarievenblad'!D28*'1. Tarievenblad'!E28*'1. Tarievenblad'!L28*'1. Tarievenblad'!$D$32)-(SUM('1. Tarievenblad'!D28*'1. Tarievenblad'!E28*'1. Tarievenblad'!L28*'1. Tarievenblad'!$D$32)*'1. Tarievenblad'!P28)</f>
        <v>0</v>
      </c>
      <c r="E28" s="75">
        <f>D28*(1-'1. Tarievenblad'!$I28)</f>
        <v>0</v>
      </c>
      <c r="F28" s="75">
        <f>E28*(1-'1. Tarievenblad'!$I28)</f>
        <v>0</v>
      </c>
      <c r="G28" s="75">
        <f>F28*(1-'1. Tarievenblad'!$I28)</f>
        <v>0</v>
      </c>
      <c r="H28" s="75">
        <f>G28*(1-'1. Tarievenblad'!$I28)</f>
        <v>0</v>
      </c>
      <c r="I28" s="76">
        <f t="shared" si="26"/>
        <v>0</v>
      </c>
      <c r="J28" s="75">
        <f>H28*(1-'1. Tarievenblad'!$I28)</f>
        <v>0</v>
      </c>
      <c r="K28" s="75">
        <f>J28*(1-'1. Tarievenblad'!$I28)</f>
        <v>0</v>
      </c>
      <c r="L28" s="75">
        <f>K28*(1-'1. Tarievenblad'!$I28)</f>
        <v>0</v>
      </c>
      <c r="M28" s="75">
        <f>L28*(1-'1. Tarievenblad'!$I28)</f>
        <v>0</v>
      </c>
      <c r="N28" s="75">
        <f>M28*(1-'1. Tarievenblad'!$I28)</f>
        <v>0</v>
      </c>
      <c r="O28" s="76">
        <f t="shared" si="27"/>
        <v>0</v>
      </c>
      <c r="P28" s="75">
        <f>N28*(1-'1. Tarievenblad'!$I28)</f>
        <v>0</v>
      </c>
      <c r="Q28" s="75">
        <f>P28*(1-'1. Tarievenblad'!$I28)</f>
        <v>0</v>
      </c>
      <c r="R28" s="75">
        <f>Q28*(1-'1. Tarievenblad'!$I28)</f>
        <v>0</v>
      </c>
      <c r="S28" s="75">
        <f>R28*(1-'1. Tarievenblad'!$I28)</f>
        <v>0</v>
      </c>
      <c r="T28" s="75">
        <f>S28*(1-'1. Tarievenblad'!$I28)</f>
        <v>0</v>
      </c>
      <c r="U28" s="76">
        <f t="shared" si="28"/>
        <v>0</v>
      </c>
      <c r="V28" s="77">
        <f t="shared" si="29"/>
        <v>0</v>
      </c>
    </row>
    <row r="29" spans="2:22" s="4" customFormat="1" ht="15" customHeight="1">
      <c r="B29" s="30"/>
      <c r="C29" s="22"/>
      <c r="D29" s="74"/>
      <c r="E29" s="75"/>
      <c r="F29" s="75"/>
      <c r="G29" s="75"/>
      <c r="H29" s="75"/>
      <c r="I29" s="76"/>
      <c r="J29" s="75"/>
      <c r="K29" s="75"/>
      <c r="L29" s="75"/>
      <c r="M29" s="75"/>
      <c r="N29" s="75"/>
      <c r="O29" s="76"/>
      <c r="P29" s="75"/>
      <c r="Q29" s="75"/>
      <c r="R29" s="75"/>
      <c r="S29" s="75"/>
      <c r="T29" s="75"/>
      <c r="U29" s="76"/>
      <c r="V29" s="77"/>
    </row>
    <row r="30" spans="2:22" s="4" customFormat="1" ht="15" customHeight="1">
      <c r="B30" s="35"/>
      <c r="C30" s="36" t="s">
        <v>4</v>
      </c>
      <c r="D30" s="81">
        <f>SUM(D18:D22,D15,D25:D28)</f>
        <v>40413.936824999997</v>
      </c>
      <c r="E30" s="81">
        <f>SUM(E18:E22,E15,E25:E28)</f>
        <v>40131.039267225002</v>
      </c>
      <c r="F30" s="81">
        <f>SUM(F18:F22,F15,F25:F28)</f>
        <v>39850.121992354427</v>
      </c>
      <c r="G30" s="81">
        <f>SUM(G18:G22,G15,G25:G28)</f>
        <v>39571.171138407939</v>
      </c>
      <c r="H30" s="81">
        <f>SUM(H18:H22,H15,H25:H28)</f>
        <v>39294.172940439079</v>
      </c>
      <c r="I30" s="82">
        <f>SUM(I15:I29)</f>
        <v>39852.088432685283</v>
      </c>
      <c r="J30" s="81">
        <f>SUM(J18:J22,J15,J25:J28)</f>
        <v>39019.113729856006</v>
      </c>
      <c r="K30" s="81">
        <f>SUM(K18:K22,K15,K25:K28)</f>
        <v>38745.979933747018</v>
      </c>
      <c r="L30" s="81">
        <f>SUM(L18:L22,L15,L25:L28)</f>
        <v>38474.758074210789</v>
      </c>
      <c r="M30" s="81">
        <f>SUM(M18:M22,M15,M25:M28)</f>
        <v>38205.434767691309</v>
      </c>
      <c r="N30" s="81">
        <f>SUM(N18:N22,N15,N25:N28)</f>
        <v>37937.996724317476</v>
      </c>
      <c r="O30" s="82">
        <f>SUM(O15:O29)</f>
        <v>38476.656645964518</v>
      </c>
      <c r="P30" s="81">
        <f>SUM(P18:P22,P15,P25:P28)</f>
        <v>37672.43074724725</v>
      </c>
      <c r="Q30" s="81">
        <f>SUM(Q18:Q22,Q15,Q25:Q28)</f>
        <v>37408.723732016515</v>
      </c>
      <c r="R30" s="81">
        <f>SUM(R18:R22,R15,R25:R28)</f>
        <v>37146.862665892404</v>
      </c>
      <c r="S30" s="81">
        <f>SUM(S18:S22,S15,S25:S28)</f>
        <v>36886.834627231154</v>
      </c>
      <c r="T30" s="81">
        <f>SUM(T18:T22,T15,T25:T28)</f>
        <v>36628.62678484054</v>
      </c>
      <c r="U30" s="81">
        <f>SUM(U18:U29,U15)</f>
        <v>37148.695711445573</v>
      </c>
      <c r="V30" s="81">
        <f>SUM(V18:V22,V15,V25:V28)</f>
        <v>38492.48026336512</v>
      </c>
    </row>
    <row r="31" spans="2:22" s="4" customFormat="1">
      <c r="B31" s="83" t="s">
        <v>104</v>
      </c>
    </row>
    <row r="32" spans="2:22" s="4" customFormat="1">
      <c r="B32" s="84"/>
      <c r="D32" s="55"/>
      <c r="E32" s="55"/>
      <c r="F32" s="55"/>
      <c r="G32" s="55"/>
      <c r="H32" s="55"/>
      <c r="I32" s="55"/>
      <c r="J32" s="55"/>
    </row>
    <row r="33" spans="2:22" s="4" customFormat="1">
      <c r="B33" s="85"/>
    </row>
    <row r="35" spans="2:22" s="4" customFormat="1" ht="28.35" customHeight="1">
      <c r="B35" s="56"/>
      <c r="C35" s="57"/>
      <c r="D35" s="58" t="s">
        <v>94</v>
      </c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7"/>
      <c r="T35" s="57"/>
      <c r="U35" s="57"/>
      <c r="V35" s="59"/>
    </row>
    <row r="36" spans="2:22" s="4" customFormat="1" ht="28.35" customHeight="1">
      <c r="B36" s="60" t="s">
        <v>44</v>
      </c>
      <c r="C36" s="61"/>
      <c r="D36" s="62" t="s">
        <v>111</v>
      </c>
      <c r="E36" s="63"/>
      <c r="F36" s="64">
        <v>7.0000000000000001E-3</v>
      </c>
      <c r="G36" s="65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6"/>
      <c r="T36" s="63"/>
      <c r="U36" s="63"/>
      <c r="V36" s="67"/>
    </row>
    <row r="37" spans="2:22" s="4" customFormat="1" ht="78" customHeight="1">
      <c r="B37" s="18" t="s">
        <v>1</v>
      </c>
      <c r="C37" s="19" t="s">
        <v>0</v>
      </c>
      <c r="D37" s="68" t="s">
        <v>28</v>
      </c>
      <c r="E37" s="68" t="s">
        <v>29</v>
      </c>
      <c r="F37" s="68" t="s">
        <v>30</v>
      </c>
      <c r="G37" s="68" t="s">
        <v>31</v>
      </c>
      <c r="H37" s="68" t="s">
        <v>32</v>
      </c>
      <c r="I37" s="69" t="s">
        <v>85</v>
      </c>
      <c r="J37" s="68" t="s">
        <v>33</v>
      </c>
      <c r="K37" s="68" t="s">
        <v>34</v>
      </c>
      <c r="L37" s="68" t="s">
        <v>35</v>
      </c>
      <c r="M37" s="68" t="s">
        <v>36</v>
      </c>
      <c r="N37" s="68" t="s">
        <v>37</v>
      </c>
      <c r="O37" s="69" t="s">
        <v>84</v>
      </c>
      <c r="P37" s="68" t="s">
        <v>38</v>
      </c>
      <c r="Q37" s="68" t="s">
        <v>39</v>
      </c>
      <c r="R37" s="68" t="s">
        <v>40</v>
      </c>
      <c r="S37" s="68" t="s">
        <v>41</v>
      </c>
      <c r="T37" s="68" t="s">
        <v>42</v>
      </c>
      <c r="U37" s="69" t="s">
        <v>86</v>
      </c>
      <c r="V37" s="70" t="s">
        <v>43</v>
      </c>
    </row>
    <row r="38" spans="2:22" s="4" customFormat="1" ht="15" customHeight="1">
      <c r="B38" s="18"/>
      <c r="C38" s="19"/>
      <c r="D38" s="71" t="s">
        <v>27</v>
      </c>
      <c r="E38" s="71" t="s">
        <v>27</v>
      </c>
      <c r="F38" s="71" t="s">
        <v>27</v>
      </c>
      <c r="G38" s="71" t="s">
        <v>27</v>
      </c>
      <c r="H38" s="71" t="s">
        <v>27</v>
      </c>
      <c r="I38" s="72" t="s">
        <v>27</v>
      </c>
      <c r="J38" s="71" t="s">
        <v>27</v>
      </c>
      <c r="K38" s="71" t="s">
        <v>27</v>
      </c>
      <c r="L38" s="71" t="s">
        <v>27</v>
      </c>
      <c r="M38" s="71" t="s">
        <v>27</v>
      </c>
      <c r="N38" s="71" t="s">
        <v>27</v>
      </c>
      <c r="O38" s="72" t="s">
        <v>27</v>
      </c>
      <c r="P38" s="71" t="s">
        <v>27</v>
      </c>
      <c r="Q38" s="71" t="s">
        <v>27</v>
      </c>
      <c r="R38" s="71" t="s">
        <v>27</v>
      </c>
      <c r="S38" s="71" t="s">
        <v>27</v>
      </c>
      <c r="T38" s="71" t="s">
        <v>27</v>
      </c>
      <c r="U38" s="72" t="s">
        <v>27</v>
      </c>
      <c r="V38" s="73" t="s">
        <v>27</v>
      </c>
    </row>
    <row r="39" spans="2:22" s="4" customFormat="1" ht="15" customHeight="1">
      <c r="B39" s="30" t="s">
        <v>6</v>
      </c>
      <c r="C39" s="22" t="str">
        <f>C11</f>
        <v>Gemeentehuis (orientatie gevel 1)</v>
      </c>
      <c r="D39" s="74">
        <f>(SUM('1. Tarievenblad'!D11*'1. Tarievenblad'!E11*'1. Tarievenblad'!U11*'1. Tarievenblad'!V11)-(SUM('1. Tarievenblad'!D11*'1. Tarievenblad'!E11*'1. Tarievenblad'!U11*'1. Tarievenblad'!V11)*'1. Tarievenblad'!P11))</f>
        <v>7285.5105750000002</v>
      </c>
      <c r="E39" s="75">
        <f>D39*(1-'1. Tarievenblad'!$W11)</f>
        <v>7241.7975115500003</v>
      </c>
      <c r="F39" s="75">
        <f>E39*(1-'1. Tarievenblad'!$W11)</f>
        <v>7198.3467264807005</v>
      </c>
      <c r="G39" s="75">
        <f>F39*(1-'1. Tarievenblad'!$W11)</f>
        <v>7155.1566461218163</v>
      </c>
      <c r="H39" s="75">
        <f>G39*(1-'1. Tarievenblad'!$W11)</f>
        <v>7112.2257062450853</v>
      </c>
      <c r="I39" s="76"/>
      <c r="J39" s="75">
        <f>H39*(1-'1. Tarievenblad'!$W11)</f>
        <v>7069.5523520076149</v>
      </c>
      <c r="K39" s="75">
        <f>J39*(1-'1. Tarievenblad'!$W11)</f>
        <v>7027.1350378955694</v>
      </c>
      <c r="L39" s="75">
        <f>K39*(1-'1. Tarievenblad'!$W11)</f>
        <v>6984.972227668196</v>
      </c>
      <c r="M39" s="75">
        <f>L39*(1-'1. Tarievenblad'!$W11)</f>
        <v>6943.0623943021865</v>
      </c>
      <c r="N39" s="75">
        <f>M39*(1-'1. Tarievenblad'!$W11)</f>
        <v>6901.4040199363735</v>
      </c>
      <c r="O39" s="76"/>
      <c r="P39" s="75">
        <f>N39*(1-'1. Tarievenblad'!$W11)</f>
        <v>6859.9955958167557</v>
      </c>
      <c r="Q39" s="75">
        <f>P39*(1-'1. Tarievenblad'!$W11)</f>
        <v>6818.8356222418552</v>
      </c>
      <c r="R39" s="75">
        <f>Q39*(1-'1. Tarievenblad'!$W11)</f>
        <v>6777.9226085084038</v>
      </c>
      <c r="S39" s="75">
        <f>R39*(1-'1. Tarievenblad'!$W11)</f>
        <v>6737.2550728573533</v>
      </c>
      <c r="T39" s="75">
        <f>S39*(1-'1. Tarievenblad'!$W11)</f>
        <v>6696.8315424202092</v>
      </c>
      <c r="U39" s="76"/>
      <c r="V39" s="77">
        <f t="shared" ref="V39:V42" si="30">AVERAGE(D39:H39,J39:N39,P39:T39)</f>
        <v>6987.3335759368083</v>
      </c>
    </row>
    <row r="40" spans="2:22" s="4" customFormat="1" ht="15" customHeight="1">
      <c r="B40" s="78">
        <v>1</v>
      </c>
      <c r="C40" s="22" t="str">
        <f>C12</f>
        <v>Gemeentehuis (orientatie gevel 2)</v>
      </c>
      <c r="D40" s="74">
        <f>(SUM('1. Tarievenblad'!D12*'1. Tarievenblad'!E12*'1. Tarievenblad'!U12*'1. Tarievenblad'!V12)-(SUM('1. Tarievenblad'!D12*'1. Tarievenblad'!E12*'1. Tarievenblad'!U12*'1. Tarievenblad'!V12)*'1. Tarievenblad'!P12))</f>
        <v>4601.2893750000003</v>
      </c>
      <c r="E40" s="75">
        <f>D40*(1-'1. Tarievenblad'!$W12)</f>
        <v>4573.6816387500003</v>
      </c>
      <c r="F40" s="75">
        <f>E40*(1-'1. Tarievenblad'!$W12)</f>
        <v>4546.2395489175005</v>
      </c>
      <c r="G40" s="75">
        <f>F40*(1-'1. Tarievenblad'!$W12)</f>
        <v>4518.962111623996</v>
      </c>
      <c r="H40" s="75">
        <f>G40*(1-'1. Tarievenblad'!$W12)</f>
        <v>4491.8483389542516</v>
      </c>
      <c r="I40" s="76"/>
      <c r="J40" s="75">
        <f>H40*(1-'1. Tarievenblad'!$W12)</f>
        <v>4464.8972489205262</v>
      </c>
      <c r="K40" s="75">
        <f>J40*(1-'1. Tarievenblad'!$W12)</f>
        <v>4438.1078654270032</v>
      </c>
      <c r="L40" s="75">
        <f>K40*(1-'1. Tarievenblad'!$W12)</f>
        <v>4411.4792182344409</v>
      </c>
      <c r="M40" s="75">
        <f>L40*(1-'1. Tarievenblad'!$W12)</f>
        <v>4385.0103429250339</v>
      </c>
      <c r="N40" s="75">
        <f>M40*(1-'1. Tarievenblad'!$W12)</f>
        <v>4358.7002808674833</v>
      </c>
      <c r="O40" s="76"/>
      <c r="P40" s="75">
        <f>N40*(1-'1. Tarievenblad'!$W12)</f>
        <v>4332.5480791822783</v>
      </c>
      <c r="Q40" s="75">
        <f>P40*(1-'1. Tarievenblad'!$W12)</f>
        <v>4306.5527907071846</v>
      </c>
      <c r="R40" s="75">
        <f>Q40*(1-'1. Tarievenblad'!$W12)</f>
        <v>4280.7134739629419</v>
      </c>
      <c r="S40" s="75">
        <f>R40*(1-'1. Tarievenblad'!$W12)</f>
        <v>4255.0291931191641</v>
      </c>
      <c r="T40" s="75">
        <f>S40*(1-'1. Tarievenblad'!$W12)</f>
        <v>4229.4990179604492</v>
      </c>
      <c r="U40" s="76"/>
      <c r="V40" s="77">
        <f t="shared" si="30"/>
        <v>4412.9705683034836</v>
      </c>
    </row>
    <row r="41" spans="2:22" s="4" customFormat="1" ht="15" customHeight="1">
      <c r="B41" s="78">
        <v>1</v>
      </c>
      <c r="C41" s="22" t="str">
        <f>C13</f>
        <v>Gemeentehuis (orientatie gevel 3 )</v>
      </c>
      <c r="D41" s="74">
        <f>(SUM('1. Tarievenblad'!D13*'1. Tarievenblad'!E13*'1. Tarievenblad'!U13*'1. Tarievenblad'!V13)-(SUM('1. Tarievenblad'!D13*'1. Tarievenblad'!E13*'1. Tarievenblad'!U13*'1. Tarievenblad'!V13)*'1. Tarievenblad'!P13))</f>
        <v>7381.6083000000017</v>
      </c>
      <c r="E41" s="75">
        <f>D41*(1-'1. Tarievenblad'!$W13)</f>
        <v>7337.3186502000017</v>
      </c>
      <c r="F41" s="75">
        <f>E41*(1-'1. Tarievenblad'!$W13)</f>
        <v>7293.2947382988013</v>
      </c>
      <c r="G41" s="75">
        <f>F41*(1-'1. Tarievenblad'!$W13)</f>
        <v>7249.5349698690088</v>
      </c>
      <c r="H41" s="75">
        <f>G41*(1-'1. Tarievenblad'!$W13)</f>
        <v>7206.037760049795</v>
      </c>
      <c r="I41" s="76"/>
      <c r="J41" s="75">
        <f>H41*(1-'1. Tarievenblad'!$W13)</f>
        <v>7162.8015334894963</v>
      </c>
      <c r="K41" s="75">
        <f>J41*(1-'1. Tarievenblad'!$W13)</f>
        <v>7119.8247242885591</v>
      </c>
      <c r="L41" s="75">
        <f>K41*(1-'1. Tarievenblad'!$W13)</f>
        <v>7077.1057759428277</v>
      </c>
      <c r="M41" s="75">
        <f>L41*(1-'1. Tarievenblad'!$W13)</f>
        <v>7034.6431412871707</v>
      </c>
      <c r="N41" s="75">
        <f>M41*(1-'1. Tarievenblad'!$W13)</f>
        <v>6992.4352824394473</v>
      </c>
      <c r="O41" s="76"/>
      <c r="P41" s="75">
        <f>N41*(1-'1. Tarievenblad'!$W13)</f>
        <v>6950.4806707448106</v>
      </c>
      <c r="Q41" s="75">
        <f>P41*(1-'1. Tarievenblad'!$W13)</f>
        <v>6908.7777867203413</v>
      </c>
      <c r="R41" s="75">
        <f>Q41*(1-'1. Tarievenblad'!$W13)</f>
        <v>6867.3251200000195</v>
      </c>
      <c r="S41" s="75">
        <f>R41*(1-'1. Tarievenblad'!$W13)</f>
        <v>6826.1211692800198</v>
      </c>
      <c r="T41" s="75">
        <f>S41*(1-'1. Tarievenblad'!$W13)</f>
        <v>6785.1644422643394</v>
      </c>
      <c r="U41" s="76"/>
      <c r="V41" s="77">
        <f t="shared" si="30"/>
        <v>7079.4982709916421</v>
      </c>
    </row>
    <row r="42" spans="2:22" s="4" customFormat="1" ht="15" customHeight="1">
      <c r="B42" s="78">
        <v>1</v>
      </c>
      <c r="C42" s="22" t="str">
        <f>C14</f>
        <v>Gemeentehuis (orientatie gevel 4 )</v>
      </c>
      <c r="D42" s="74">
        <f>(SUM('1. Tarievenblad'!D14*'1. Tarievenblad'!E14*'1. Tarievenblad'!U14*'1. Tarievenblad'!V14)-(SUM('1. Tarievenblad'!D14*'1. Tarievenblad'!E14*'1. Tarievenblad'!U14*'1. Tarievenblad'!V14)*'1. Tarievenblad'!P14))</f>
        <v>21242.654999999999</v>
      </c>
      <c r="E42" s="75">
        <f>D42*(1-'1. Tarievenblad'!$W14)</f>
        <v>21093.956414999997</v>
      </c>
      <c r="F42" s="75">
        <f>E42*(1-'1. Tarievenblad'!$W14)</f>
        <v>20946.298720094997</v>
      </c>
      <c r="G42" s="75">
        <f>F42*(1-'1. Tarievenblad'!$W14)</f>
        <v>20799.674629054331</v>
      </c>
      <c r="H42" s="75">
        <f>G42*(1-'1. Tarievenblad'!$W14)</f>
        <v>20654.076906650949</v>
      </c>
      <c r="I42" s="76"/>
      <c r="J42" s="75">
        <f>H42*(1-'1. Tarievenblad'!$W14)</f>
        <v>20509.498368304394</v>
      </c>
      <c r="K42" s="75">
        <f>J42*(1-'1. Tarievenblad'!$W14)</f>
        <v>20365.931879726264</v>
      </c>
      <c r="L42" s="75">
        <f>K42*(1-'1. Tarievenblad'!$W14)</f>
        <v>20223.370356568179</v>
      </c>
      <c r="M42" s="75">
        <f>L42*(1-'1. Tarievenblad'!$W14)</f>
        <v>20081.8067640722</v>
      </c>
      <c r="N42" s="75">
        <f>M42*(1-'1. Tarievenblad'!$W14)</f>
        <v>19941.234116723695</v>
      </c>
      <c r="O42" s="76"/>
      <c r="P42" s="75">
        <f>N42*(1-'1. Tarievenblad'!$W14)</f>
        <v>19801.64547790663</v>
      </c>
      <c r="Q42" s="75">
        <f>P42*(1-'1. Tarievenblad'!$W14)</f>
        <v>19663.033959561282</v>
      </c>
      <c r="R42" s="75">
        <f>Q42*(1-'1. Tarievenblad'!$W14)</f>
        <v>19525.392721844353</v>
      </c>
      <c r="S42" s="75">
        <f>R42*(1-'1. Tarievenblad'!$W14)</f>
        <v>19388.714972791444</v>
      </c>
      <c r="T42" s="75">
        <f>S42*(1-'1. Tarievenblad'!$W14)</f>
        <v>19252.993967981904</v>
      </c>
      <c r="U42" s="76"/>
      <c r="V42" s="77">
        <f t="shared" si="30"/>
        <v>20232.685617085375</v>
      </c>
    </row>
    <row r="43" spans="2:22" s="4" customFormat="1" ht="15" customHeight="1">
      <c r="B43" s="78">
        <v>1</v>
      </c>
      <c r="C43" s="79" t="str">
        <f>'1. Tarievenblad'!C15</f>
        <v>Gemeentehuis (Totaal)</v>
      </c>
      <c r="D43" s="80">
        <f>SUM(D39:D42)</f>
        <v>40511.063249999999</v>
      </c>
      <c r="E43" s="80">
        <f t="shared" ref="E43:H43" si="31">SUM(E39:E42)</f>
        <v>40246.754215499997</v>
      </c>
      <c r="F43" s="80">
        <f t="shared" si="31"/>
        <v>39984.179733792</v>
      </c>
      <c r="G43" s="80">
        <f t="shared" si="31"/>
        <v>39723.328356669153</v>
      </c>
      <c r="H43" s="80">
        <f t="shared" si="31"/>
        <v>39464.188711900082</v>
      </c>
      <c r="I43" s="76">
        <f>AVERAGE(D43:H43)</f>
        <v>39985.902853572254</v>
      </c>
      <c r="J43" s="80">
        <f>SUM(J39:J42)</f>
        <v>39206.749502722028</v>
      </c>
      <c r="K43" s="80">
        <f t="shared" ref="K43:N43" si="32">SUM(K39:K42)</f>
        <v>38950.999507337401</v>
      </c>
      <c r="L43" s="80">
        <f t="shared" si="32"/>
        <v>38696.927578413641</v>
      </c>
      <c r="M43" s="80">
        <f t="shared" si="32"/>
        <v>38444.522642586591</v>
      </c>
      <c r="N43" s="80">
        <f t="shared" si="32"/>
        <v>38193.773699967001</v>
      </c>
      <c r="O43" s="76">
        <f>AVERAGE(J43:N43)</f>
        <v>38698.594586205334</v>
      </c>
      <c r="P43" s="80">
        <f>SUM(P39:P42)</f>
        <v>37944.669823650474</v>
      </c>
      <c r="Q43" s="80">
        <f t="shared" ref="Q43:T43" si="33">SUM(Q39:Q42)</f>
        <v>37697.200159230662</v>
      </c>
      <c r="R43" s="80">
        <f t="shared" si="33"/>
        <v>37451.353924315714</v>
      </c>
      <c r="S43" s="80">
        <f t="shared" si="33"/>
        <v>37207.12040804798</v>
      </c>
      <c r="T43" s="80">
        <f t="shared" si="33"/>
        <v>36964.488970626902</v>
      </c>
      <c r="U43" s="76">
        <f>AVERAGE(P43:T43)</f>
        <v>37452.966657174344</v>
      </c>
      <c r="V43" s="77">
        <f>AVERAGE(D43:H43,J43:N43,P43:T43)</f>
        <v>38712.488032317298</v>
      </c>
    </row>
    <row r="44" spans="2:22" s="4" customFormat="1" ht="15" customHeight="1">
      <c r="B44" s="30" t="s">
        <v>7</v>
      </c>
      <c r="C44" s="22" t="str">
        <f>C16</f>
        <v>HVC, hellend dak</v>
      </c>
      <c r="D44" s="74">
        <f>(SUM('1. Tarievenblad'!D16*'1. Tarievenblad'!E16*'1. Tarievenblad'!U16*'1. Tarievenblad'!V16)-(SUM('1. Tarievenblad'!D16*'1. Tarievenblad'!E16*'1. Tarievenblad'!U16*'1. Tarievenblad'!V16)*'1. Tarievenblad'!P16))</f>
        <v>0</v>
      </c>
      <c r="E44" s="75">
        <f>D44*(1-'1. Tarievenblad'!$W16)</f>
        <v>0</v>
      </c>
      <c r="F44" s="75">
        <f>E44*(1-'1. Tarievenblad'!$W16)</f>
        <v>0</v>
      </c>
      <c r="G44" s="75">
        <f>F44*(1-'1. Tarievenblad'!$W16)</f>
        <v>0</v>
      </c>
      <c r="H44" s="75">
        <f>G44*(1-'1. Tarievenblad'!$W16)</f>
        <v>0</v>
      </c>
      <c r="I44" s="76"/>
      <c r="J44" s="75">
        <f>H44*(1-'1. Tarievenblad'!$W16)</f>
        <v>0</v>
      </c>
      <c r="K44" s="75">
        <f>J44*(1-'1. Tarievenblad'!$W16)</f>
        <v>0</v>
      </c>
      <c r="L44" s="75">
        <f>K44*(1-'1. Tarievenblad'!$W16)</f>
        <v>0</v>
      </c>
      <c r="M44" s="75">
        <f>L44*(1-'1. Tarievenblad'!$W16)</f>
        <v>0</v>
      </c>
      <c r="N44" s="75">
        <f>M44*(1-'1. Tarievenblad'!$W16)</f>
        <v>0</v>
      </c>
      <c r="O44" s="76"/>
      <c r="P44" s="75">
        <f>N44*(1-'1. Tarievenblad'!$W16)</f>
        <v>0</v>
      </c>
      <c r="Q44" s="75">
        <f>P44*(1-'1. Tarievenblad'!$W16)</f>
        <v>0</v>
      </c>
      <c r="R44" s="75">
        <f>Q44*(1-'1. Tarievenblad'!$W16)</f>
        <v>0</v>
      </c>
      <c r="S44" s="75">
        <f>R44*(1-'1. Tarievenblad'!$W16)</f>
        <v>0</v>
      </c>
      <c r="T44" s="75">
        <f>S44*(1-'1. Tarievenblad'!$W16)</f>
        <v>0</v>
      </c>
      <c r="U44" s="76"/>
      <c r="V44" s="77">
        <f t="shared" ref="V44:V50" si="34">AVERAGE(D44:H44,J44:N44,P44:T44)</f>
        <v>0</v>
      </c>
    </row>
    <row r="45" spans="2:22" s="4" customFormat="1" ht="15" customHeight="1">
      <c r="B45" s="30" t="s">
        <v>7</v>
      </c>
      <c r="C45" s="22" t="str">
        <f>C17</f>
        <v>HVC, mogelijke buitenopstelling</v>
      </c>
      <c r="D45" s="74">
        <f>(SUM('1. Tarievenblad'!D17*'1. Tarievenblad'!E17*'1. Tarievenblad'!U17*'1. Tarievenblad'!V17)-(SUM('1. Tarievenblad'!D17*'1. Tarievenblad'!E17*'1. Tarievenblad'!U17*'1. Tarievenblad'!V17)*'1. Tarievenblad'!P17))</f>
        <v>0</v>
      </c>
      <c r="E45" s="75">
        <f>D45*(1-'1. Tarievenblad'!$W17)</f>
        <v>0</v>
      </c>
      <c r="F45" s="75">
        <f>E45*(1-'1. Tarievenblad'!$W17)</f>
        <v>0</v>
      </c>
      <c r="G45" s="75">
        <f>F45*(1-'1. Tarievenblad'!$W17)</f>
        <v>0</v>
      </c>
      <c r="H45" s="75">
        <f>G45*(1-'1. Tarievenblad'!$W17)</f>
        <v>0</v>
      </c>
      <c r="I45" s="76"/>
      <c r="J45" s="75">
        <f>H45*(1-'1. Tarievenblad'!$W17)</f>
        <v>0</v>
      </c>
      <c r="K45" s="75">
        <f>J45*(1-'1. Tarievenblad'!$W17)</f>
        <v>0</v>
      </c>
      <c r="L45" s="75">
        <f>K45*(1-'1. Tarievenblad'!$W17)</f>
        <v>0</v>
      </c>
      <c r="M45" s="75">
        <f>L45*(1-'1. Tarievenblad'!$W17)</f>
        <v>0</v>
      </c>
      <c r="N45" s="75">
        <f>M45*(1-'1. Tarievenblad'!$W17)</f>
        <v>0</v>
      </c>
      <c r="O45" s="76"/>
      <c r="P45" s="75">
        <f>N45*(1-'1. Tarievenblad'!$W17)</f>
        <v>0</v>
      </c>
      <c r="Q45" s="75">
        <f>P45*(1-'1. Tarievenblad'!$W17)</f>
        <v>0</v>
      </c>
      <c r="R45" s="75">
        <f>Q45*(1-'1. Tarievenblad'!$W17)</f>
        <v>0</v>
      </c>
      <c r="S45" s="75">
        <f>R45*(1-'1. Tarievenblad'!$W17)</f>
        <v>0</v>
      </c>
      <c r="T45" s="75">
        <f>S45*(1-'1. Tarievenblad'!$W17)</f>
        <v>0</v>
      </c>
      <c r="U45" s="76"/>
      <c r="V45" s="77">
        <f t="shared" ref="V45:V46" si="35">AVERAGE(D45:H45,J45:N45,P45:T45)</f>
        <v>0</v>
      </c>
    </row>
    <row r="46" spans="2:22" s="4" customFormat="1" ht="15" customHeight="1">
      <c r="B46" s="30" t="s">
        <v>7</v>
      </c>
      <c r="C46" s="79" t="str">
        <f>'1. Tarievenblad'!C18</f>
        <v>HVC (Totaal)</v>
      </c>
      <c r="D46" s="80">
        <f>SUM(D44:D45)</f>
        <v>0</v>
      </c>
      <c r="E46" s="80">
        <f>SUM(E44:E45)</f>
        <v>0</v>
      </c>
      <c r="F46" s="80">
        <f>SUM(F44:F45)</f>
        <v>0</v>
      </c>
      <c r="G46" s="80">
        <f>SUM(G44:G45)</f>
        <v>0</v>
      </c>
      <c r="H46" s="80">
        <f>SUM(H44:H45)</f>
        <v>0</v>
      </c>
      <c r="I46" s="76">
        <f t="shared" ref="I46" si="36">AVERAGE(D46:H46)</f>
        <v>0</v>
      </c>
      <c r="J46" s="80">
        <f>SUM(J44:J45)</f>
        <v>0</v>
      </c>
      <c r="K46" s="80">
        <f>SUM(K44:K45)</f>
        <v>0</v>
      </c>
      <c r="L46" s="80">
        <f>SUM(L44:L45)</f>
        <v>0</v>
      </c>
      <c r="M46" s="80">
        <f>SUM(M44:M45)</f>
        <v>0</v>
      </c>
      <c r="N46" s="80">
        <f>SUM(N44:N45)</f>
        <v>0</v>
      </c>
      <c r="O46" s="76">
        <f t="shared" ref="O46" si="37">AVERAGE(J46:N46)</f>
        <v>0</v>
      </c>
      <c r="P46" s="80">
        <f>SUM(P44:P45)</f>
        <v>0</v>
      </c>
      <c r="Q46" s="80">
        <f>SUM(Q44:Q45)</f>
        <v>0</v>
      </c>
      <c r="R46" s="80">
        <f>SUM(R44:R45)</f>
        <v>0</v>
      </c>
      <c r="S46" s="80">
        <f>SUM(S44:S45)</f>
        <v>0</v>
      </c>
      <c r="T46" s="80">
        <f>SUM(T44:T45)</f>
        <v>0</v>
      </c>
      <c r="U46" s="76">
        <f t="shared" ref="U46" si="38">AVERAGE(P46:T46)</f>
        <v>0</v>
      </c>
      <c r="V46" s="77">
        <f t="shared" si="35"/>
        <v>0</v>
      </c>
    </row>
    <row r="47" spans="2:22" s="4" customFormat="1" ht="15" customHeight="1">
      <c r="B47" s="30" t="s">
        <v>8</v>
      </c>
      <c r="C47" s="22" t="str">
        <f t="shared" ref="C47:C52" si="39">C19</f>
        <v>De Voorde</v>
      </c>
      <c r="D47" s="74">
        <f>(SUM('1. Tarievenblad'!D19*'1. Tarievenblad'!E19*'1. Tarievenblad'!U19*'1. Tarievenblad'!V19)-(SUM('1. Tarievenblad'!D19*'1. Tarievenblad'!E19*'1. Tarievenblad'!U19*'1. Tarievenblad'!V19)*'1. Tarievenblad'!P19))</f>
        <v>0</v>
      </c>
      <c r="E47" s="75">
        <f>D47*(1-'1. Tarievenblad'!$W19)</f>
        <v>0</v>
      </c>
      <c r="F47" s="75">
        <f>E47*(1-'1. Tarievenblad'!$W19)</f>
        <v>0</v>
      </c>
      <c r="G47" s="75">
        <f>F47*(1-'1. Tarievenblad'!$W19)</f>
        <v>0</v>
      </c>
      <c r="H47" s="75">
        <f>G47*(1-'1. Tarievenblad'!$W19)</f>
        <v>0</v>
      </c>
      <c r="I47" s="76">
        <f t="shared" ref="I47" si="40">AVERAGE(D47:H47)</f>
        <v>0</v>
      </c>
      <c r="J47" s="75">
        <f>H47*(1-'1. Tarievenblad'!$W19)</f>
        <v>0</v>
      </c>
      <c r="K47" s="75">
        <f>J47*(1-'1. Tarievenblad'!$W19)</f>
        <v>0</v>
      </c>
      <c r="L47" s="75">
        <f>K47*(1-'1. Tarievenblad'!$W19)</f>
        <v>0</v>
      </c>
      <c r="M47" s="75">
        <f>L47*(1-'1. Tarievenblad'!$W19)</f>
        <v>0</v>
      </c>
      <c r="N47" s="75">
        <f>M47*(1-'1. Tarievenblad'!$W19)</f>
        <v>0</v>
      </c>
      <c r="O47" s="76">
        <f t="shared" ref="O47" si="41">AVERAGE(J47:N47)</f>
        <v>0</v>
      </c>
      <c r="P47" s="75">
        <f>N47*(1-'1. Tarievenblad'!$W19)</f>
        <v>0</v>
      </c>
      <c r="Q47" s="75">
        <f>P47*(1-'1. Tarievenblad'!$W19)</f>
        <v>0</v>
      </c>
      <c r="R47" s="75">
        <f>Q47*(1-'1. Tarievenblad'!$W19)</f>
        <v>0</v>
      </c>
      <c r="S47" s="75">
        <f>R47*(1-'1. Tarievenblad'!$W19)</f>
        <v>0</v>
      </c>
      <c r="T47" s="75">
        <f>S47*(1-'1. Tarievenblad'!$W19)</f>
        <v>0</v>
      </c>
      <c r="U47" s="76">
        <f t="shared" ref="U47" si="42">AVERAGE(P47:T47)</f>
        <v>0</v>
      </c>
      <c r="V47" s="77">
        <f t="shared" ref="V47" si="43">AVERAGE(D47:H47,J47:N47,P47:T47)</f>
        <v>0</v>
      </c>
    </row>
    <row r="48" spans="2:22" s="4" customFormat="1" ht="15" customHeight="1">
      <c r="B48" s="30" t="s">
        <v>9</v>
      </c>
      <c r="C48" s="22" t="str">
        <f t="shared" si="39"/>
        <v>Sporthal Oosterbos</v>
      </c>
      <c r="D48" s="74">
        <f>(SUM('1. Tarievenblad'!D20*'1. Tarievenblad'!E20*'1. Tarievenblad'!U20*'1. Tarievenblad'!V20)-(SUM('1. Tarievenblad'!D20*'1. Tarievenblad'!E20*'1. Tarievenblad'!U20*'1. Tarievenblad'!V20)*'1. Tarievenblad'!P20))</f>
        <v>0</v>
      </c>
      <c r="E48" s="75">
        <f>D48*(1-'1. Tarievenblad'!$W20)</f>
        <v>0</v>
      </c>
      <c r="F48" s="75">
        <f>E48*(1-'1. Tarievenblad'!$W20)</f>
        <v>0</v>
      </c>
      <c r="G48" s="75">
        <f>F48*(1-'1. Tarievenblad'!$W20)</f>
        <v>0</v>
      </c>
      <c r="H48" s="75">
        <f>G48*(1-'1. Tarievenblad'!$W20)</f>
        <v>0</v>
      </c>
      <c r="I48" s="76">
        <f t="shared" ref="I48:I49" si="44">AVERAGE(D48:H48)</f>
        <v>0</v>
      </c>
      <c r="J48" s="75">
        <f>H48*(1-'1. Tarievenblad'!$W20)</f>
        <v>0</v>
      </c>
      <c r="K48" s="75">
        <f>J48*(1-'1. Tarievenblad'!$W20)</f>
        <v>0</v>
      </c>
      <c r="L48" s="75">
        <f>K48*(1-'1. Tarievenblad'!$W20)</f>
        <v>0</v>
      </c>
      <c r="M48" s="75">
        <f>L48*(1-'1. Tarievenblad'!$W20)</f>
        <v>0</v>
      </c>
      <c r="N48" s="75">
        <f>M48*(1-'1. Tarievenblad'!$W20)</f>
        <v>0</v>
      </c>
      <c r="O48" s="76">
        <f t="shared" ref="O48:O49" si="45">AVERAGE(J48:N48)</f>
        <v>0</v>
      </c>
      <c r="P48" s="75">
        <f>N48*(1-'1. Tarievenblad'!$W20)</f>
        <v>0</v>
      </c>
      <c r="Q48" s="75">
        <f>P48*(1-'1. Tarievenblad'!$W20)</f>
        <v>0</v>
      </c>
      <c r="R48" s="75">
        <f>Q48*(1-'1. Tarievenblad'!$W20)</f>
        <v>0</v>
      </c>
      <c r="S48" s="75">
        <f>R48*(1-'1. Tarievenblad'!$W20)</f>
        <v>0</v>
      </c>
      <c r="T48" s="75">
        <f>S48*(1-'1. Tarievenblad'!$W20)</f>
        <v>0</v>
      </c>
      <c r="U48" s="76">
        <f t="shared" ref="U48:U49" si="46">AVERAGE(P48:T48)</f>
        <v>0</v>
      </c>
      <c r="V48" s="77">
        <f t="shared" si="34"/>
        <v>0</v>
      </c>
    </row>
    <row r="49" spans="2:22" s="4" customFormat="1" ht="15" customHeight="1">
      <c r="B49" s="30" t="s">
        <v>10</v>
      </c>
      <c r="C49" s="22" t="str">
        <f t="shared" si="39"/>
        <v>Sporthal de Burghthof</v>
      </c>
      <c r="D49" s="74">
        <f>(SUM('1. Tarievenblad'!D21*'1. Tarievenblad'!E21*'1. Tarievenblad'!U21*'1. Tarievenblad'!V21)-(SUM('1. Tarievenblad'!D21*'1. Tarievenblad'!E21*'1. Tarievenblad'!U21*'1. Tarievenblad'!V21)*'1. Tarievenblad'!P21))</f>
        <v>0</v>
      </c>
      <c r="E49" s="75">
        <f>D49*(1-'1. Tarievenblad'!$W21)</f>
        <v>0</v>
      </c>
      <c r="F49" s="75">
        <f>E49*(1-'1. Tarievenblad'!$W21)</f>
        <v>0</v>
      </c>
      <c r="G49" s="75">
        <f>F49*(1-'1. Tarievenblad'!$W21)</f>
        <v>0</v>
      </c>
      <c r="H49" s="75">
        <f>G49*(1-'1. Tarievenblad'!$W21)</f>
        <v>0</v>
      </c>
      <c r="I49" s="76">
        <f t="shared" si="44"/>
        <v>0</v>
      </c>
      <c r="J49" s="75">
        <f>H49*(1-'1. Tarievenblad'!$W21)</f>
        <v>0</v>
      </c>
      <c r="K49" s="75">
        <f>J49*(1-'1. Tarievenblad'!$W21)</f>
        <v>0</v>
      </c>
      <c r="L49" s="75">
        <f>K49*(1-'1. Tarievenblad'!$W21)</f>
        <v>0</v>
      </c>
      <c r="M49" s="75">
        <f>L49*(1-'1. Tarievenblad'!$W21)</f>
        <v>0</v>
      </c>
      <c r="N49" s="75">
        <f>M49*(1-'1. Tarievenblad'!$W21)</f>
        <v>0</v>
      </c>
      <c r="O49" s="76">
        <f t="shared" si="45"/>
        <v>0</v>
      </c>
      <c r="P49" s="75">
        <f>N49*(1-'1. Tarievenblad'!$W21)</f>
        <v>0</v>
      </c>
      <c r="Q49" s="75">
        <f>P49*(1-'1. Tarievenblad'!$W21)</f>
        <v>0</v>
      </c>
      <c r="R49" s="75">
        <f>Q49*(1-'1. Tarievenblad'!$W21)</f>
        <v>0</v>
      </c>
      <c r="S49" s="75">
        <f>R49*(1-'1. Tarievenblad'!$W21)</f>
        <v>0</v>
      </c>
      <c r="T49" s="75">
        <f>S49*(1-'1. Tarievenblad'!$W21)</f>
        <v>0</v>
      </c>
      <c r="U49" s="76">
        <f t="shared" si="46"/>
        <v>0</v>
      </c>
      <c r="V49" s="77">
        <f t="shared" ref="V49" si="47">AVERAGE(D49:H49,J49:N49,P49:T49)</f>
        <v>0</v>
      </c>
    </row>
    <row r="50" spans="2:22" s="4" customFormat="1" ht="15" customHeight="1">
      <c r="B50" s="30" t="s">
        <v>115</v>
      </c>
      <c r="C50" s="22" t="str">
        <f t="shared" si="39"/>
        <v>Veluwehal</v>
      </c>
      <c r="D50" s="74">
        <f>(SUM('1. Tarievenblad'!D22*'1. Tarievenblad'!E22*'1. Tarievenblad'!U22*'1. Tarievenblad'!V22)-(SUM('1. Tarievenblad'!D22*'1. Tarievenblad'!E22*'1. Tarievenblad'!U22*'1. Tarievenblad'!V22)*'1. Tarievenblad'!P22))</f>
        <v>0</v>
      </c>
      <c r="E50" s="75">
        <f>D50*(1-'1. Tarievenblad'!$W22)</f>
        <v>0</v>
      </c>
      <c r="F50" s="75">
        <f>E50*(1-'1. Tarievenblad'!$W22)</f>
        <v>0</v>
      </c>
      <c r="G50" s="75">
        <f>F50*(1-'1. Tarievenblad'!$W22)</f>
        <v>0</v>
      </c>
      <c r="H50" s="75">
        <f>G50*(1-'1. Tarievenblad'!$W22)</f>
        <v>0</v>
      </c>
      <c r="I50" s="76">
        <f t="shared" ref="I50" si="48">AVERAGE(D50:H50)</f>
        <v>0</v>
      </c>
      <c r="J50" s="75">
        <f>H50*(1-'1. Tarievenblad'!$W22)</f>
        <v>0</v>
      </c>
      <c r="K50" s="75">
        <f>J50*(1-'1. Tarievenblad'!$W22)</f>
        <v>0</v>
      </c>
      <c r="L50" s="75">
        <f>K50*(1-'1. Tarievenblad'!$W22)</f>
        <v>0</v>
      </c>
      <c r="M50" s="75">
        <f>L50*(1-'1. Tarievenblad'!$W22)</f>
        <v>0</v>
      </c>
      <c r="N50" s="75">
        <f>M50*(1-'1. Tarievenblad'!$W22)</f>
        <v>0</v>
      </c>
      <c r="O50" s="76">
        <f t="shared" ref="O50" si="49">AVERAGE(J50:N50)</f>
        <v>0</v>
      </c>
      <c r="P50" s="75">
        <f>N50*(1-'1. Tarievenblad'!$W22)</f>
        <v>0</v>
      </c>
      <c r="Q50" s="75">
        <f>P50*(1-'1. Tarievenblad'!$W22)</f>
        <v>0</v>
      </c>
      <c r="R50" s="75">
        <f>Q50*(1-'1. Tarievenblad'!$W22)</f>
        <v>0</v>
      </c>
      <c r="S50" s="75">
        <f>R50*(1-'1. Tarievenblad'!$W22)</f>
        <v>0</v>
      </c>
      <c r="T50" s="75">
        <f>S50*(1-'1. Tarievenblad'!$W22)</f>
        <v>0</v>
      </c>
      <c r="U50" s="76">
        <f t="shared" ref="U50" si="50">AVERAGE(P50:T50)</f>
        <v>0</v>
      </c>
      <c r="V50" s="77">
        <f t="shared" si="34"/>
        <v>0</v>
      </c>
    </row>
    <row r="51" spans="2:22" s="4" customFormat="1" ht="15" customHeight="1">
      <c r="B51" s="30" t="s">
        <v>147</v>
      </c>
      <c r="C51" s="22" t="str">
        <f t="shared" si="39"/>
        <v>Nieuw: Garderen (dakvlak zuid-west)</v>
      </c>
      <c r="D51" s="74">
        <f>(SUM('1. Tarievenblad'!D23*'1. Tarievenblad'!E23*'1. Tarievenblad'!U23*'1. Tarievenblad'!V23)-(SUM('1. Tarievenblad'!D23*'1. Tarievenblad'!E23*'1. Tarievenblad'!U23*'1. Tarievenblad'!V23)*'1. Tarievenblad'!P23))</f>
        <v>0</v>
      </c>
      <c r="E51" s="75">
        <f>D51*(1-'1. Tarievenblad'!$W23)</f>
        <v>0</v>
      </c>
      <c r="F51" s="75">
        <f>E51*(1-'1. Tarievenblad'!$W23)</f>
        <v>0</v>
      </c>
      <c r="G51" s="75">
        <f>F51*(1-'1. Tarievenblad'!$W23)</f>
        <v>0</v>
      </c>
      <c r="H51" s="75">
        <f>G51*(1-'1. Tarievenblad'!$W23)</f>
        <v>0</v>
      </c>
      <c r="I51" s="76"/>
      <c r="J51" s="75">
        <f>H51*(1-'1. Tarievenblad'!$W23)</f>
        <v>0</v>
      </c>
      <c r="K51" s="75">
        <f>J51*(1-'1. Tarievenblad'!$W23)</f>
        <v>0</v>
      </c>
      <c r="L51" s="75">
        <f>K51*(1-'1. Tarievenblad'!$W23)</f>
        <v>0</v>
      </c>
      <c r="M51" s="75">
        <f>L51*(1-'1. Tarievenblad'!$W23)</f>
        <v>0</v>
      </c>
      <c r="N51" s="75">
        <f>M51*(1-'1. Tarievenblad'!$W23)</f>
        <v>0</v>
      </c>
      <c r="O51" s="76"/>
      <c r="P51" s="75">
        <f>N51*(1-'1. Tarievenblad'!$W23)</f>
        <v>0</v>
      </c>
      <c r="Q51" s="75">
        <f>P51*(1-'1. Tarievenblad'!$W23)</f>
        <v>0</v>
      </c>
      <c r="R51" s="75">
        <f>Q51*(1-'1. Tarievenblad'!$W23)</f>
        <v>0</v>
      </c>
      <c r="S51" s="75">
        <f>R51*(1-'1. Tarievenblad'!$W23)</f>
        <v>0</v>
      </c>
      <c r="T51" s="75">
        <f>S51*(1-'1. Tarievenblad'!$W23)</f>
        <v>0</v>
      </c>
      <c r="U51" s="76"/>
      <c r="V51" s="77">
        <f t="shared" ref="V51" si="51">AVERAGE(D51:H51,J51:N51,P51:T51)</f>
        <v>0</v>
      </c>
    </row>
    <row r="52" spans="2:22" s="4" customFormat="1" ht="15" customHeight="1">
      <c r="B52" s="30" t="s">
        <v>147</v>
      </c>
      <c r="C52" s="22" t="str">
        <f t="shared" si="39"/>
        <v>Nieuw: Garderen (dakvlak noord-oost)</v>
      </c>
      <c r="D52" s="74">
        <f>(SUM('1. Tarievenblad'!D24*'1. Tarievenblad'!E24*'1. Tarievenblad'!U24*'1. Tarievenblad'!V24)-(SUM('1. Tarievenblad'!D24*'1. Tarievenblad'!E24*'1. Tarievenblad'!U24*'1. Tarievenblad'!V24)*'1. Tarievenblad'!P24))</f>
        <v>0</v>
      </c>
      <c r="E52" s="75">
        <f>D52*(1-'1. Tarievenblad'!$W24)</f>
        <v>0</v>
      </c>
      <c r="F52" s="75">
        <f>E52*(1-'1. Tarievenblad'!$W24)</f>
        <v>0</v>
      </c>
      <c r="G52" s="75">
        <f>F52*(1-'1. Tarievenblad'!$W24)</f>
        <v>0</v>
      </c>
      <c r="H52" s="75">
        <f>G52*(1-'1. Tarievenblad'!$W24)</f>
        <v>0</v>
      </c>
      <c r="I52" s="76"/>
      <c r="J52" s="75">
        <f>H52*(1-'1. Tarievenblad'!$W24)</f>
        <v>0</v>
      </c>
      <c r="K52" s="75">
        <f>J52*(1-'1. Tarievenblad'!$W24)</f>
        <v>0</v>
      </c>
      <c r="L52" s="75">
        <f>K52*(1-'1. Tarievenblad'!$W24)</f>
        <v>0</v>
      </c>
      <c r="M52" s="75">
        <f>L52*(1-'1. Tarievenblad'!$W24)</f>
        <v>0</v>
      </c>
      <c r="N52" s="75">
        <f>M52*(1-'1. Tarievenblad'!$W24)</f>
        <v>0</v>
      </c>
      <c r="O52" s="76"/>
      <c r="P52" s="75">
        <f>N52*(1-'1. Tarievenblad'!$W24)</f>
        <v>0</v>
      </c>
      <c r="Q52" s="75">
        <f>P52*(1-'1. Tarievenblad'!$W24)</f>
        <v>0</v>
      </c>
      <c r="R52" s="75">
        <f>Q52*(1-'1. Tarievenblad'!$W24)</f>
        <v>0</v>
      </c>
      <c r="S52" s="75">
        <f>R52*(1-'1. Tarievenblad'!$W24)</f>
        <v>0</v>
      </c>
      <c r="T52" s="75">
        <f>S52*(1-'1. Tarievenblad'!$W24)</f>
        <v>0</v>
      </c>
      <c r="U52" s="76"/>
      <c r="V52" s="77">
        <f t="shared" ref="V52:V53" si="52">AVERAGE(D52:H52,J52:N52,P52:T52)</f>
        <v>0</v>
      </c>
    </row>
    <row r="53" spans="2:22" s="4" customFormat="1" ht="15" customHeight="1">
      <c r="B53" s="30" t="s">
        <v>147</v>
      </c>
      <c r="C53" s="79" t="str">
        <f>'1. Tarievenblad'!C25</f>
        <v>Nieuw: Garderen (Totaal)</v>
      </c>
      <c r="D53" s="80">
        <f>SUM(D51:D52)</f>
        <v>0</v>
      </c>
      <c r="E53" s="80">
        <f>SUM(E51:E52)</f>
        <v>0</v>
      </c>
      <c r="F53" s="80">
        <f>SUM(F51:F52)</f>
        <v>0</v>
      </c>
      <c r="G53" s="80">
        <f>SUM(G51:G52)</f>
        <v>0</v>
      </c>
      <c r="H53" s="80">
        <f>SUM(H51:H52)</f>
        <v>0</v>
      </c>
      <c r="I53" s="76">
        <f t="shared" ref="I53" si="53">AVERAGE(D53:H53)</f>
        <v>0</v>
      </c>
      <c r="J53" s="80">
        <f>SUM(J51:J52)</f>
        <v>0</v>
      </c>
      <c r="K53" s="80">
        <f>SUM(K51:K52)</f>
        <v>0</v>
      </c>
      <c r="L53" s="80">
        <f>SUM(L51:L52)</f>
        <v>0</v>
      </c>
      <c r="M53" s="80">
        <f>SUM(M51:M52)</f>
        <v>0</v>
      </c>
      <c r="N53" s="80">
        <f>SUM(N51:N52)</f>
        <v>0</v>
      </c>
      <c r="O53" s="76">
        <f t="shared" ref="O53" si="54">AVERAGE(J53:N53)</f>
        <v>0</v>
      </c>
      <c r="P53" s="80">
        <f>SUM(P51:P52)</f>
        <v>0</v>
      </c>
      <c r="Q53" s="80">
        <f>SUM(Q51:Q52)</f>
        <v>0</v>
      </c>
      <c r="R53" s="80">
        <f>SUM(R51:R52)</f>
        <v>0</v>
      </c>
      <c r="S53" s="80">
        <f>SUM(S51:S52)</f>
        <v>0</v>
      </c>
      <c r="T53" s="80">
        <f>SUM(T51:T52)</f>
        <v>0</v>
      </c>
      <c r="U53" s="76">
        <f t="shared" ref="U53" si="55">AVERAGE(P53:T53)</f>
        <v>0</v>
      </c>
      <c r="V53" s="77">
        <f t="shared" si="52"/>
        <v>0</v>
      </c>
    </row>
    <row r="54" spans="2:22" s="4" customFormat="1" ht="15" customHeight="1">
      <c r="B54" s="30" t="s">
        <v>169</v>
      </c>
      <c r="C54" s="22" t="str">
        <f>C26</f>
        <v>Nieuw: De Brug</v>
      </c>
      <c r="D54" s="74">
        <f>(SUM('1. Tarievenblad'!D26*'1. Tarievenblad'!E26*'1. Tarievenblad'!U26*'1. Tarievenblad'!V26)-(SUM('1. Tarievenblad'!D26*'1. Tarievenblad'!E26*'1. Tarievenblad'!U26*'1. Tarievenblad'!V26)*'1. Tarievenblad'!P26))</f>
        <v>0</v>
      </c>
      <c r="E54" s="75">
        <f>D54*(1-'1. Tarievenblad'!$W26)</f>
        <v>0</v>
      </c>
      <c r="F54" s="75">
        <f>E54*(1-'1. Tarievenblad'!$W26)</f>
        <v>0</v>
      </c>
      <c r="G54" s="75">
        <f>F54*(1-'1. Tarievenblad'!$W26)</f>
        <v>0</v>
      </c>
      <c r="H54" s="75">
        <f>G54*(1-'1. Tarievenblad'!$W26)</f>
        <v>0</v>
      </c>
      <c r="I54" s="76">
        <f t="shared" ref="I54" si="56">AVERAGE(D54:H54)</f>
        <v>0</v>
      </c>
      <c r="J54" s="75">
        <f>H54*(1-'1. Tarievenblad'!$W26)</f>
        <v>0</v>
      </c>
      <c r="K54" s="75">
        <f>J54*(1-'1. Tarievenblad'!$W26)</f>
        <v>0</v>
      </c>
      <c r="L54" s="75">
        <f>K54*(1-'1. Tarievenblad'!$W26)</f>
        <v>0</v>
      </c>
      <c r="M54" s="75">
        <f>L54*(1-'1. Tarievenblad'!$W26)</f>
        <v>0</v>
      </c>
      <c r="N54" s="75">
        <f>M54*(1-'1. Tarievenblad'!$W26)</f>
        <v>0</v>
      </c>
      <c r="O54" s="76">
        <f t="shared" ref="O54" si="57">AVERAGE(J54:N54)</f>
        <v>0</v>
      </c>
      <c r="P54" s="75">
        <f>N54*(1-'1. Tarievenblad'!$W26)</f>
        <v>0</v>
      </c>
      <c r="Q54" s="75">
        <f>P54*(1-'1. Tarievenblad'!$W26)</f>
        <v>0</v>
      </c>
      <c r="R54" s="75">
        <f>Q54*(1-'1. Tarievenblad'!$W26)</f>
        <v>0</v>
      </c>
      <c r="S54" s="75">
        <f>R54*(1-'1. Tarievenblad'!$W26)</f>
        <v>0</v>
      </c>
      <c r="T54" s="75">
        <f>S54*(1-'1. Tarievenblad'!$W26)</f>
        <v>0</v>
      </c>
      <c r="U54" s="76">
        <f t="shared" ref="U54" si="58">AVERAGE(P54:T54)</f>
        <v>0</v>
      </c>
      <c r="V54" s="77">
        <f t="shared" ref="V54" si="59">AVERAGE(D54:H54,J54:N54,P54:T54)</f>
        <v>0</v>
      </c>
    </row>
    <row r="55" spans="2:22" s="4" customFormat="1" ht="15" customHeight="1">
      <c r="B55" s="30" t="s">
        <v>170</v>
      </c>
      <c r="C55" s="22" t="str">
        <f>C27</f>
        <v>Nieuw: Dorpshuis Voorthuizen</v>
      </c>
      <c r="D55" s="74">
        <f>(SUM('1. Tarievenblad'!D27*'1. Tarievenblad'!E27*'1. Tarievenblad'!U27*'1. Tarievenblad'!V27)-(SUM('1. Tarievenblad'!D27*'1. Tarievenblad'!E27*'1. Tarievenblad'!U27*'1. Tarievenblad'!V27)*'1. Tarievenblad'!P27))</f>
        <v>0</v>
      </c>
      <c r="E55" s="75">
        <f>D55*(1-'1. Tarievenblad'!$W27)</f>
        <v>0</v>
      </c>
      <c r="F55" s="75">
        <f>E55*(1-'1. Tarievenblad'!$W27)</f>
        <v>0</v>
      </c>
      <c r="G55" s="75">
        <f>F55*(1-'1. Tarievenblad'!$W27)</f>
        <v>0</v>
      </c>
      <c r="H55" s="75">
        <f>G55*(1-'1. Tarievenblad'!$W27)</f>
        <v>0</v>
      </c>
      <c r="I55" s="76">
        <f t="shared" ref="I55:I56" si="60">AVERAGE(D55:H55)</f>
        <v>0</v>
      </c>
      <c r="J55" s="75">
        <f>H55*(1-'1. Tarievenblad'!$W27)</f>
        <v>0</v>
      </c>
      <c r="K55" s="75">
        <f>J55*(1-'1. Tarievenblad'!$W27)</f>
        <v>0</v>
      </c>
      <c r="L55" s="75">
        <f>K55*(1-'1. Tarievenblad'!$W27)</f>
        <v>0</v>
      </c>
      <c r="M55" s="75">
        <f>L55*(1-'1. Tarievenblad'!$W27)</f>
        <v>0</v>
      </c>
      <c r="N55" s="75">
        <f>M55*(1-'1. Tarievenblad'!$W27)</f>
        <v>0</v>
      </c>
      <c r="O55" s="76">
        <f t="shared" ref="O55:O56" si="61">AVERAGE(J55:N55)</f>
        <v>0</v>
      </c>
      <c r="P55" s="75">
        <f>N55*(1-'1. Tarievenblad'!$W27)</f>
        <v>0</v>
      </c>
      <c r="Q55" s="75">
        <f>P55*(1-'1. Tarievenblad'!$W27)</f>
        <v>0</v>
      </c>
      <c r="R55" s="75">
        <f>Q55*(1-'1. Tarievenblad'!$W27)</f>
        <v>0</v>
      </c>
      <c r="S55" s="75">
        <f>R55*(1-'1. Tarievenblad'!$W27)</f>
        <v>0</v>
      </c>
      <c r="T55" s="75">
        <f>S55*(1-'1. Tarievenblad'!$W27)</f>
        <v>0</v>
      </c>
      <c r="U55" s="76">
        <f t="shared" ref="U55:U56" si="62">AVERAGE(P55:T55)</f>
        <v>0</v>
      </c>
      <c r="V55" s="77">
        <f t="shared" ref="V55:V56" si="63">AVERAGE(D55:H55,J55:N55,P55:T55)</f>
        <v>0</v>
      </c>
    </row>
    <row r="56" spans="2:22" s="4" customFormat="1" ht="15" customHeight="1">
      <c r="B56" s="30" t="s">
        <v>170</v>
      </c>
      <c r="C56" s="22" t="str">
        <f>C28</f>
        <v>Nieuw: Dorpshuis Voorthuizen (extra lage dak)</v>
      </c>
      <c r="D56" s="74">
        <f>(SUM('1. Tarievenblad'!D28*'1. Tarievenblad'!E28*'1. Tarievenblad'!U28*'1. Tarievenblad'!V28)-(SUM('1. Tarievenblad'!D28*'1. Tarievenblad'!E28*'1. Tarievenblad'!U28*'1. Tarievenblad'!V28)*'1. Tarievenblad'!P28))</f>
        <v>0</v>
      </c>
      <c r="E56" s="75">
        <f>D56*(1-'1. Tarievenblad'!$W28)</f>
        <v>0</v>
      </c>
      <c r="F56" s="75">
        <f>E56*(1-'1. Tarievenblad'!$W28)</f>
        <v>0</v>
      </c>
      <c r="G56" s="75">
        <f>F56*(1-'1. Tarievenblad'!$W28)</f>
        <v>0</v>
      </c>
      <c r="H56" s="75">
        <f>G56*(1-'1. Tarievenblad'!$W28)</f>
        <v>0</v>
      </c>
      <c r="I56" s="76">
        <f t="shared" si="60"/>
        <v>0</v>
      </c>
      <c r="J56" s="75">
        <f>H56*(1-'1. Tarievenblad'!$W28)</f>
        <v>0</v>
      </c>
      <c r="K56" s="75">
        <f>J56*(1-'1. Tarievenblad'!$W28)</f>
        <v>0</v>
      </c>
      <c r="L56" s="75">
        <f>K56*(1-'1. Tarievenblad'!$W28)</f>
        <v>0</v>
      </c>
      <c r="M56" s="75">
        <f>L56*(1-'1. Tarievenblad'!$W28)</f>
        <v>0</v>
      </c>
      <c r="N56" s="75">
        <f>M56*(1-'1. Tarievenblad'!$W28)</f>
        <v>0</v>
      </c>
      <c r="O56" s="76">
        <f t="shared" si="61"/>
        <v>0</v>
      </c>
      <c r="P56" s="75">
        <f>N56*(1-'1. Tarievenblad'!$W28)</f>
        <v>0</v>
      </c>
      <c r="Q56" s="75">
        <f>P56*(1-'1. Tarievenblad'!$W28)</f>
        <v>0</v>
      </c>
      <c r="R56" s="75">
        <f>Q56*(1-'1. Tarievenblad'!$W28)</f>
        <v>0</v>
      </c>
      <c r="S56" s="75">
        <f>R56*(1-'1. Tarievenblad'!$W28)</f>
        <v>0</v>
      </c>
      <c r="T56" s="75">
        <f>S56*(1-'1. Tarievenblad'!$W28)</f>
        <v>0</v>
      </c>
      <c r="U56" s="76">
        <f t="shared" si="62"/>
        <v>0</v>
      </c>
      <c r="V56" s="77">
        <f t="shared" si="63"/>
        <v>0</v>
      </c>
    </row>
    <row r="57" spans="2:22" s="4" customFormat="1" ht="15" customHeight="1">
      <c r="B57" s="30"/>
      <c r="C57" s="22"/>
      <c r="D57" s="75"/>
      <c r="E57" s="75"/>
      <c r="F57" s="75"/>
      <c r="G57" s="75"/>
      <c r="H57" s="75"/>
      <c r="I57" s="76"/>
      <c r="J57" s="75"/>
      <c r="K57" s="75"/>
      <c r="L57" s="75"/>
      <c r="M57" s="75"/>
      <c r="N57" s="75"/>
      <c r="O57" s="76"/>
      <c r="P57" s="75"/>
      <c r="Q57" s="75"/>
      <c r="R57" s="75"/>
      <c r="S57" s="75"/>
      <c r="T57" s="75"/>
      <c r="U57" s="76"/>
      <c r="V57" s="77"/>
    </row>
    <row r="58" spans="2:22" s="4" customFormat="1" ht="15" customHeight="1">
      <c r="B58" s="35"/>
      <c r="C58" s="36" t="s">
        <v>4</v>
      </c>
      <c r="D58" s="81">
        <f>SUM(D46:D50,D43,D53:D56)</f>
        <v>40511.063249999999</v>
      </c>
      <c r="E58" s="81">
        <f>SUM(E46:E50,E43,E53:E56)</f>
        <v>40246.754215499997</v>
      </c>
      <c r="F58" s="81">
        <f>SUM(F46:F50,F43,F53:F56)</f>
        <v>39984.179733792</v>
      </c>
      <c r="G58" s="81">
        <f>SUM(G46:G50,G43,G53:G56)</f>
        <v>39723.328356669153</v>
      </c>
      <c r="H58" s="81">
        <f>SUM(H46:H50,H43,H53:H56)</f>
        <v>39464.188711900082</v>
      </c>
      <c r="I58" s="81">
        <f t="shared" ref="I58:U58" si="64">SUM(I46:I57,I43)</f>
        <v>39985.902853572254</v>
      </c>
      <c r="J58" s="81">
        <f>SUM(J46:J50,J43,J53:J56)</f>
        <v>39206.749502722028</v>
      </c>
      <c r="K58" s="81">
        <f>SUM(K46:K50,K43,K53:K56)</f>
        <v>38950.999507337401</v>
      </c>
      <c r="L58" s="81">
        <f>SUM(L46:L50,L43,L53:L56)</f>
        <v>38696.927578413641</v>
      </c>
      <c r="M58" s="81">
        <f>SUM(M46:M50,M43,M53:M56)</f>
        <v>38444.522642586591</v>
      </c>
      <c r="N58" s="81">
        <f>SUM(N46:N50,N43,N53:N56)</f>
        <v>38193.773699967001</v>
      </c>
      <c r="O58" s="81">
        <f t="shared" si="64"/>
        <v>38698.594586205334</v>
      </c>
      <c r="P58" s="81">
        <f>SUM(P46:P50,P43,P53:P56)</f>
        <v>37944.669823650474</v>
      </c>
      <c r="Q58" s="81">
        <f>SUM(Q46:Q50,Q43,Q53:Q56)</f>
        <v>37697.200159230662</v>
      </c>
      <c r="R58" s="81">
        <f>SUM(R46:R50,R43,R53:R56)</f>
        <v>37451.353924315714</v>
      </c>
      <c r="S58" s="81">
        <f>SUM(S46:S50,S43,S53:S56)</f>
        <v>37207.12040804798</v>
      </c>
      <c r="T58" s="81">
        <f>SUM(T46:T50,T43,T53:T56)</f>
        <v>36964.488970626902</v>
      </c>
      <c r="U58" s="81">
        <f t="shared" si="64"/>
        <v>37452.966657174344</v>
      </c>
      <c r="V58" s="81">
        <f>SUM(V46:V50,V43,V53:V56)</f>
        <v>38712.488032317298</v>
      </c>
    </row>
    <row r="59" spans="2:22" s="4" customFormat="1">
      <c r="B59" s="83" t="s">
        <v>105</v>
      </c>
    </row>
    <row r="60" spans="2:22" s="4" customFormat="1">
      <c r="B60" s="84"/>
      <c r="D60" s="55"/>
      <c r="E60" s="55"/>
      <c r="F60" s="55"/>
      <c r="G60" s="55"/>
      <c r="H60" s="55"/>
      <c r="I60" s="55"/>
      <c r="J60" s="55"/>
    </row>
  </sheetData>
  <sheetProtection password="CC34" sheet="1" objects="1" scenarios="1" formatCells="0" formatColumns="0" formatRows="0" insertColumns="0" insertRows="0" insertHyperlinks="0" deleteColumns="0" deleteRows="0"/>
  <mergeCells count="5">
    <mergeCell ref="B36:C36"/>
    <mergeCell ref="B8:C8"/>
    <mergeCell ref="C3:F3"/>
    <mergeCell ref="D7:R7"/>
    <mergeCell ref="D35:R35"/>
  </mergeCells>
  <pageMargins left="0.7" right="0.7" top="0.75" bottom="0.75" header="0.3" footer="0.3"/>
  <pageSetup paperSize="8" scale="66" orientation="landscape" r:id="rId1"/>
  <ignoredErrors>
    <ignoredError sqref="B11 B1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2:HA456"/>
  <sheetViews>
    <sheetView showGridLines="0" view="pageBreakPreview" zoomScaleNormal="85" zoomScaleSheetLayoutView="100" workbookViewId="0">
      <selection activeCell="E14" sqref="E14"/>
    </sheetView>
  </sheetViews>
  <sheetFormatPr defaultColWidth="9" defaultRowHeight="12.75"/>
  <cols>
    <col min="1" max="1" width="2.28515625" style="1" customWidth="1" collapsed="1"/>
    <col min="2" max="2" width="14" style="53" customWidth="1" collapsed="1"/>
    <col min="3" max="3" width="51.85546875" style="3" customWidth="1" collapsed="1"/>
    <col min="4" max="4" width="22.28515625" style="3" customWidth="1" collapsed="1"/>
    <col min="5" max="5" width="22.85546875" style="3" bestFit="1" customWidth="1" collapsed="1"/>
    <col min="6" max="6" width="27.28515625" style="3" customWidth="1" collapsed="1"/>
    <col min="7" max="7" width="9" style="3" collapsed="1"/>
    <col min="8" max="8" width="9" style="3"/>
    <col min="9" max="206" width="9" style="3" collapsed="1"/>
    <col min="207" max="209" width="9" style="3"/>
    <col min="210" max="16384" width="9" style="3" collapsed="1"/>
  </cols>
  <sheetData>
    <row r="2" spans="1:206" s="3" customFormat="1">
      <c r="A2" s="1"/>
      <c r="B2" s="2"/>
    </row>
    <row r="3" spans="1:206" s="4" customFormat="1" ht="21" customHeight="1">
      <c r="B3" s="5" t="s">
        <v>102</v>
      </c>
      <c r="C3" s="6" t="str">
        <f>'1. Tarievenblad'!C5:H5</f>
        <v>Bedrijf X</v>
      </c>
      <c r="D3" s="7"/>
      <c r="E3" s="8"/>
      <c r="F3" s="8"/>
    </row>
    <row r="4" spans="1:206" s="1" customFormat="1" ht="12.75" customHeight="1">
      <c r="B4" s="9" t="s">
        <v>24</v>
      </c>
      <c r="C4" s="10"/>
      <c r="D4" s="11"/>
    </row>
    <row r="5" spans="1:206" s="1" customFormat="1" ht="12.75" customHeight="1">
      <c r="B5" s="12"/>
      <c r="C5" s="10"/>
      <c r="D5" s="10"/>
    </row>
    <row r="6" spans="1:206" s="3" customFormat="1" ht="28.35" customHeight="1">
      <c r="A6" s="1"/>
      <c r="B6" s="13" t="s">
        <v>23</v>
      </c>
      <c r="C6" s="14"/>
      <c r="D6" s="15"/>
      <c r="E6" s="16" t="s">
        <v>98</v>
      </c>
      <c r="F6" s="1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</row>
    <row r="7" spans="1:206" s="21" customFormat="1" ht="38.25" customHeight="1">
      <c r="A7" s="17"/>
      <c r="B7" s="18" t="s">
        <v>1</v>
      </c>
      <c r="C7" s="19" t="s">
        <v>0</v>
      </c>
      <c r="D7" s="19" t="s">
        <v>96</v>
      </c>
      <c r="E7" s="19" t="s">
        <v>113</v>
      </c>
      <c r="F7" s="19" t="s">
        <v>97</v>
      </c>
      <c r="G7" s="20"/>
      <c r="H7" s="20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</row>
    <row r="8" spans="1:206" s="3" customFormat="1" ht="15" customHeight="1">
      <c r="A8" s="1"/>
      <c r="B8" s="22">
        <f>'1. Tarievenblad'!B15</f>
        <v>1</v>
      </c>
      <c r="C8" s="22" t="str">
        <f>'1. Tarievenblad'!C15</f>
        <v>Gemeentehuis (Totaal)</v>
      </c>
      <c r="D8" s="23">
        <v>669</v>
      </c>
      <c r="E8" s="24">
        <f>SUM('1. Tarievenblad'!D11:D14)</f>
        <v>306</v>
      </c>
      <c r="F8" s="25">
        <f t="shared" ref="F8:F17" si="0">IF(SUM(E8:E8)&gt;D8,"Maximale BVO overschreden",SUM(E8:E8))</f>
        <v>306</v>
      </c>
      <c r="G8" s="26"/>
      <c r="H8" s="26"/>
      <c r="I8" s="1"/>
      <c r="J8" s="27"/>
      <c r="K8" s="1"/>
      <c r="L8" s="1"/>
      <c r="M8" s="1"/>
      <c r="N8" s="28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</row>
    <row r="9" spans="1:206" s="3" customFormat="1" ht="15" customHeight="1">
      <c r="A9" s="1"/>
      <c r="B9" s="22">
        <f>'1. Tarievenblad'!B18</f>
        <v>2</v>
      </c>
      <c r="C9" s="22" t="str">
        <f>'1. Tarievenblad'!C18</f>
        <v>HVC (Totaal)</v>
      </c>
      <c r="D9" s="23">
        <v>694</v>
      </c>
      <c r="E9" s="24">
        <f>SUM('1. Tarievenblad'!D16:D17)</f>
        <v>0</v>
      </c>
      <c r="F9" s="25">
        <f t="shared" si="0"/>
        <v>0</v>
      </c>
      <c r="G9" s="26"/>
      <c r="H9" s="26"/>
      <c r="I9" s="27"/>
      <c r="J9" s="1"/>
      <c r="K9" s="2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</row>
    <row r="10" spans="1:206" s="3" customFormat="1" ht="15" customHeight="1">
      <c r="A10" s="1"/>
      <c r="B10" s="22">
        <f>'1. Tarievenblad'!B19</f>
        <v>3</v>
      </c>
      <c r="C10" s="22" t="str">
        <f>'1. Tarievenblad'!C19</f>
        <v>De Voorde</v>
      </c>
      <c r="D10" s="23">
        <v>150</v>
      </c>
      <c r="E10" s="24">
        <f>'1. Tarievenblad'!D19</f>
        <v>0</v>
      </c>
      <c r="F10" s="25">
        <f t="shared" si="0"/>
        <v>0</v>
      </c>
      <c r="G10" s="26"/>
      <c r="H10" s="2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</row>
    <row r="11" spans="1:206" s="3" customFormat="1" ht="15" customHeight="1">
      <c r="A11" s="1"/>
      <c r="B11" s="22">
        <f>'1. Tarievenblad'!B20</f>
        <v>4</v>
      </c>
      <c r="C11" s="22" t="str">
        <f>'1. Tarievenblad'!C20</f>
        <v>Sporthal Oosterbos</v>
      </c>
      <c r="D11" s="23">
        <v>1433</v>
      </c>
      <c r="E11" s="24">
        <f>'1. Tarievenblad'!D20</f>
        <v>0</v>
      </c>
      <c r="F11" s="25">
        <f t="shared" si="0"/>
        <v>0</v>
      </c>
      <c r="G11" s="26"/>
      <c r="H11" s="2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</row>
    <row r="12" spans="1:206" s="3" customFormat="1" ht="15" customHeight="1">
      <c r="A12" s="1"/>
      <c r="B12" s="22">
        <f>'1. Tarievenblad'!B21</f>
        <v>5</v>
      </c>
      <c r="C12" s="22" t="str">
        <f>'1. Tarievenblad'!C21</f>
        <v>Sporthal de Burghthof</v>
      </c>
      <c r="D12" s="23">
        <v>732</v>
      </c>
      <c r="E12" s="24">
        <f>'1. Tarievenblad'!D21</f>
        <v>0</v>
      </c>
      <c r="F12" s="25">
        <f t="shared" ref="F12" si="1">IF(SUM(E12:E12)&gt;D12,"Maximale BVO overschreden",SUM(E12:E12))</f>
        <v>0</v>
      </c>
      <c r="G12" s="26"/>
      <c r="H12" s="2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</row>
    <row r="13" spans="1:206" s="3" customFormat="1" ht="15" customHeight="1">
      <c r="A13" s="1"/>
      <c r="B13" s="22">
        <f>'1. Tarievenblad'!B22</f>
        <v>6</v>
      </c>
      <c r="C13" s="22" t="str">
        <f>'1. Tarievenblad'!C22</f>
        <v>Veluwehal</v>
      </c>
      <c r="D13" s="23">
        <v>1131</v>
      </c>
      <c r="E13" s="24">
        <f>'1. Tarievenblad'!D22</f>
        <v>0</v>
      </c>
      <c r="F13" s="25">
        <f t="shared" si="0"/>
        <v>0</v>
      </c>
      <c r="G13" s="26"/>
      <c r="H13" s="26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</row>
    <row r="14" spans="1:206" s="3" customFormat="1" ht="15" customHeight="1">
      <c r="A14" s="1"/>
      <c r="B14" s="22">
        <f>'1. Tarievenblad'!B23</f>
        <v>7</v>
      </c>
      <c r="C14" s="22" t="str">
        <f>'1. Tarievenblad'!C25</f>
        <v>Nieuw: Garderen (Totaal)</v>
      </c>
      <c r="D14" s="23">
        <v>420</v>
      </c>
      <c r="E14" s="24">
        <f>SUM('1. Tarievenblad'!D23:D24)</f>
        <v>0</v>
      </c>
      <c r="F14" s="25">
        <f t="shared" si="0"/>
        <v>0</v>
      </c>
      <c r="G14" s="26"/>
      <c r="H14" s="2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</row>
    <row r="15" spans="1:206" s="3" customFormat="1" ht="15" customHeight="1">
      <c r="A15" s="1"/>
      <c r="B15" s="22">
        <f>'1. Tarievenblad'!B26</f>
        <v>8</v>
      </c>
      <c r="C15" s="22" t="str">
        <f>'1. Tarievenblad'!C26</f>
        <v>Nieuw: De Brug</v>
      </c>
      <c r="D15" s="23">
        <v>255</v>
      </c>
      <c r="E15" s="24">
        <f>'1. Tarievenblad'!D26</f>
        <v>0</v>
      </c>
      <c r="F15" s="25">
        <f t="shared" ref="F15:F16" si="2">IF(SUM(E15:E15)&gt;D15,"Maximale BVO overschreden",SUM(E15:E15))</f>
        <v>0</v>
      </c>
      <c r="G15" s="26"/>
      <c r="H15" s="26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</row>
    <row r="16" spans="1:206" s="3" customFormat="1" ht="15" customHeight="1">
      <c r="A16" s="1"/>
      <c r="B16" s="22">
        <f>'1. Tarievenblad'!B27</f>
        <v>9</v>
      </c>
      <c r="C16" s="22" t="str">
        <f>'1. Tarievenblad'!C27</f>
        <v>Nieuw: Dorpshuis Voorthuizen</v>
      </c>
      <c r="D16" s="23">
        <v>705</v>
      </c>
      <c r="E16" s="24">
        <f>'1. Tarievenblad'!D27</f>
        <v>0</v>
      </c>
      <c r="F16" s="25">
        <f t="shared" si="2"/>
        <v>0</v>
      </c>
      <c r="G16" s="26"/>
      <c r="H16" s="2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</row>
    <row r="17" spans="1:206" s="3" customFormat="1" ht="15" customHeight="1">
      <c r="A17" s="1"/>
      <c r="B17" s="22">
        <f>'1. Tarievenblad'!B28</f>
        <v>9</v>
      </c>
      <c r="C17" s="22" t="str">
        <f>'1. Tarievenblad'!C28</f>
        <v>Nieuw: Dorpshuis Voorthuizen (extra lage dak)</v>
      </c>
      <c r="D17" s="23">
        <v>300</v>
      </c>
      <c r="E17" s="24">
        <f>'1. Tarievenblad'!D28</f>
        <v>0</v>
      </c>
      <c r="F17" s="25">
        <f t="shared" si="0"/>
        <v>0</v>
      </c>
      <c r="G17" s="26"/>
      <c r="H17" s="2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</row>
    <row r="18" spans="1:206" s="3" customFormat="1" ht="15" customHeight="1" thickBot="1">
      <c r="A18" s="29"/>
      <c r="B18" s="30"/>
      <c r="C18" s="22"/>
      <c r="D18" s="31"/>
      <c r="E18" s="32"/>
      <c r="F18" s="33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9"/>
      <c r="DG18" s="29"/>
      <c r="DH18" s="29"/>
      <c r="DI18" s="29"/>
      <c r="DJ18" s="29"/>
      <c r="DK18" s="29"/>
      <c r="DL18" s="29"/>
      <c r="DM18" s="29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9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9"/>
      <c r="GI18" s="29"/>
      <c r="GJ18" s="29"/>
      <c r="GK18" s="29"/>
      <c r="GL18" s="29"/>
      <c r="GM18" s="29"/>
      <c r="GN18" s="29"/>
      <c r="GO18" s="29"/>
      <c r="GP18" s="29"/>
      <c r="GQ18" s="1"/>
      <c r="GR18" s="1"/>
      <c r="GS18" s="1"/>
      <c r="GT18" s="1"/>
      <c r="GU18" s="1"/>
      <c r="GV18" s="1"/>
      <c r="GW18" s="1"/>
      <c r="GX18" s="1"/>
    </row>
    <row r="19" spans="1:206" s="42" customFormat="1" ht="26.25" customHeight="1" thickBot="1">
      <c r="A19" s="34"/>
      <c r="B19" s="35"/>
      <c r="C19" s="36" t="s">
        <v>4</v>
      </c>
      <c r="D19" s="37">
        <f>SUM(D8:D17)</f>
        <v>6489</v>
      </c>
      <c r="E19" s="38">
        <f>IF(AND(E8&lt;=D8,E9&lt;=D9,E10&lt;=D10,E11&lt;=D11,E12&lt;=D12,E13&lt;=D13,E14&lt;=D14,E15&lt;=D15,E16&lt;=D16,E17&lt;=D17),SUM(E8:E17),"max BVO overschreden")</f>
        <v>306</v>
      </c>
      <c r="F19" s="39">
        <f>IF(OR(E19="max BVO overschreden"),"",SUM(E19:E19))</f>
        <v>306</v>
      </c>
      <c r="G19" s="40"/>
      <c r="H19" s="40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41"/>
      <c r="CK19" s="41"/>
      <c r="CL19" s="41"/>
      <c r="CM19" s="41"/>
      <c r="CN19" s="41"/>
      <c r="CO19" s="41"/>
      <c r="CP19" s="41"/>
      <c r="CQ19" s="41"/>
      <c r="CR19" s="41"/>
      <c r="CS19" s="41"/>
    </row>
    <row r="20" spans="1:206" s="3" customFormat="1" ht="12" customHeight="1">
      <c r="A20" s="29"/>
      <c r="B20" s="43"/>
      <c r="C20" s="1"/>
      <c r="D20" s="1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9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9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9"/>
      <c r="GI20" s="29"/>
      <c r="GJ20" s="29"/>
      <c r="GK20" s="29"/>
      <c r="GL20" s="29"/>
      <c r="GM20" s="29"/>
      <c r="GN20" s="29"/>
      <c r="GO20" s="29"/>
      <c r="GP20" s="29"/>
      <c r="GQ20" s="1"/>
      <c r="GR20" s="1"/>
      <c r="GS20" s="1"/>
      <c r="GT20" s="1"/>
      <c r="GU20" s="1"/>
      <c r="GV20" s="1"/>
      <c r="GW20" s="1"/>
      <c r="GX20" s="1"/>
    </row>
    <row r="21" spans="1:206" s="3" customFormat="1" ht="12" customHeight="1">
      <c r="A21" s="29"/>
      <c r="B21" s="44"/>
      <c r="C21" s="45" t="s">
        <v>5</v>
      </c>
      <c r="D21" s="1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1"/>
      <c r="GR21" s="1"/>
      <c r="GS21" s="1"/>
      <c r="GT21" s="1"/>
      <c r="GU21" s="1"/>
      <c r="GV21" s="1"/>
      <c r="GW21" s="1"/>
      <c r="GX21" s="1"/>
    </row>
    <row r="22" spans="1:206" s="3" customFormat="1" ht="12" customHeight="1">
      <c r="A22" s="29"/>
      <c r="B22" s="46"/>
      <c r="C22" s="47" t="s">
        <v>158</v>
      </c>
      <c r="D22" s="47"/>
      <c r="E22" s="47"/>
      <c r="F22" s="47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9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9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9"/>
      <c r="EU22" s="29"/>
      <c r="EV22" s="29"/>
      <c r="EW22" s="29"/>
      <c r="EX22" s="29"/>
      <c r="EY22" s="29"/>
      <c r="EZ22" s="29"/>
      <c r="FA22" s="29"/>
      <c r="FB22" s="29"/>
      <c r="FC22" s="29"/>
      <c r="FD22" s="29"/>
      <c r="FE22" s="29"/>
      <c r="FF22" s="29"/>
      <c r="FG22" s="29"/>
      <c r="FH22" s="29"/>
      <c r="FI22" s="29"/>
      <c r="FJ22" s="29"/>
      <c r="FK22" s="29"/>
      <c r="FL22" s="29"/>
      <c r="FM22" s="29"/>
      <c r="FN22" s="29"/>
      <c r="FO22" s="29"/>
      <c r="FP22" s="29"/>
      <c r="FQ22" s="29"/>
      <c r="FR22" s="29"/>
      <c r="FS22" s="29"/>
      <c r="FT22" s="29"/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9"/>
      <c r="GI22" s="29"/>
      <c r="GJ22" s="29"/>
      <c r="GK22" s="29"/>
      <c r="GL22" s="29"/>
      <c r="GM22" s="29"/>
      <c r="GN22" s="29"/>
      <c r="GO22" s="29"/>
      <c r="GP22" s="29"/>
      <c r="GQ22" s="1"/>
      <c r="GR22" s="1"/>
      <c r="GS22" s="1"/>
      <c r="GT22" s="1"/>
      <c r="GU22" s="1"/>
      <c r="GV22" s="1"/>
      <c r="GW22" s="1"/>
      <c r="GX22" s="1"/>
    </row>
    <row r="23" spans="1:206" s="3" customFormat="1" ht="12" customHeight="1">
      <c r="A23" s="1"/>
      <c r="B23" s="48"/>
      <c r="C23" s="49" t="s">
        <v>13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</row>
    <row r="24" spans="1:206" s="3" customFormat="1" ht="12" customHeight="1">
      <c r="A24" s="1"/>
      <c r="B24" s="50"/>
      <c r="C24" s="49" t="s">
        <v>12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</row>
    <row r="25" spans="1:206" s="3" customFormat="1" ht="12" customHeight="1">
      <c r="A25" s="1"/>
      <c r="B25" s="4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</row>
    <row r="26" spans="1:206" s="3" customFormat="1" ht="12" customHeight="1">
      <c r="A26" s="1"/>
      <c r="B26" s="51">
        <v>1</v>
      </c>
      <c r="C26" s="27" t="s">
        <v>56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</row>
    <row r="27" spans="1:206" s="3" customFormat="1">
      <c r="A27" s="1"/>
      <c r="B27" s="51">
        <v>2</v>
      </c>
      <c r="C27" s="27" t="s">
        <v>57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</row>
    <row r="28" spans="1:206" s="3" customFormat="1">
      <c r="A28" s="1"/>
      <c r="B28" s="51"/>
      <c r="C28" s="27" t="s">
        <v>159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</row>
    <row r="29" spans="1:206" s="3" customFormat="1">
      <c r="A29" s="1"/>
      <c r="B29" s="51">
        <v>3</v>
      </c>
      <c r="C29" s="52" t="s">
        <v>154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</row>
    <row r="30" spans="1:206" s="3" customFormat="1">
      <c r="A30" s="1"/>
      <c r="B30" s="4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</row>
    <row r="31" spans="1:206" s="3" customFormat="1">
      <c r="A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</row>
    <row r="32" spans="1:206" s="3" customFormat="1">
      <c r="A32" s="1"/>
      <c r="B32" s="4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</row>
    <row r="33" spans="1:204" s="3" customFormat="1">
      <c r="A33" s="1"/>
      <c r="B33" s="4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</row>
    <row r="34" spans="1:204" s="3" customFormat="1">
      <c r="A34" s="1"/>
      <c r="B34" s="4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</row>
    <row r="35" spans="1:204" s="3" customFormat="1">
      <c r="A35" s="1"/>
      <c r="B35" s="4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</row>
    <row r="36" spans="1:204" s="3" customFormat="1">
      <c r="A36" s="1"/>
      <c r="B36" s="4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</row>
    <row r="37" spans="1:204" s="3" customFormat="1">
      <c r="A37" s="1"/>
      <c r="B37" s="4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</row>
    <row r="38" spans="1:204" s="3" customFormat="1">
      <c r="A38" s="1"/>
      <c r="B38" s="4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</row>
    <row r="39" spans="1:204" s="3" customFormat="1">
      <c r="A39" s="1"/>
      <c r="B39" s="4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</row>
    <row r="40" spans="1:204" s="3" customFormat="1">
      <c r="A40" s="1"/>
      <c r="B40" s="4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</row>
    <row r="41" spans="1:204" s="3" customFormat="1">
      <c r="A41" s="1"/>
      <c r="B41" s="4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</row>
    <row r="42" spans="1:204" s="3" customFormat="1">
      <c r="A42" s="1"/>
      <c r="B42" s="4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</row>
    <row r="43" spans="1:204" s="3" customFormat="1">
      <c r="A43" s="1"/>
      <c r="B43" s="4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</row>
    <row r="44" spans="1:204" s="3" customFormat="1">
      <c r="A44" s="1"/>
      <c r="B44" s="4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</row>
    <row r="45" spans="1:204" s="3" customFormat="1">
      <c r="A45" s="1"/>
      <c r="B45" s="4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</row>
    <row r="46" spans="1:204" s="3" customFormat="1">
      <c r="A46" s="1"/>
      <c r="B46" s="4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</row>
    <row r="47" spans="1:204" s="3" customFormat="1">
      <c r="A47" s="1"/>
      <c r="B47" s="4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</row>
    <row r="48" spans="1:204" s="3" customFormat="1">
      <c r="A48" s="1"/>
      <c r="B48" s="4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</row>
    <row r="49" spans="1:204" s="3" customFormat="1">
      <c r="A49" s="1"/>
      <c r="B49" s="4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</row>
    <row r="50" spans="1:204" s="3" customFormat="1">
      <c r="A50" s="1"/>
      <c r="B50" s="4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</row>
    <row r="51" spans="1:204" s="3" customFormat="1">
      <c r="A51" s="1"/>
      <c r="B51" s="4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</row>
    <row r="52" spans="1:204" s="3" customFormat="1">
      <c r="A52" s="1"/>
      <c r="B52" s="4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</row>
    <row r="53" spans="1:204" s="3" customFormat="1">
      <c r="A53" s="1"/>
      <c r="B53" s="4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</row>
    <row r="54" spans="1:204" s="3" customFormat="1">
      <c r="A54" s="1"/>
      <c r="B54" s="4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</row>
    <row r="55" spans="1:204" s="3" customFormat="1">
      <c r="A55" s="1"/>
      <c r="B55" s="4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</row>
    <row r="56" spans="1:204" s="3" customFormat="1">
      <c r="A56" s="1"/>
      <c r="B56" s="4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</row>
    <row r="57" spans="1:204" s="3" customFormat="1">
      <c r="A57" s="1"/>
      <c r="B57" s="4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</row>
    <row r="58" spans="1:204" s="3" customFormat="1">
      <c r="A58" s="1"/>
      <c r="B58" s="4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</row>
    <row r="59" spans="1:204" s="3" customFormat="1">
      <c r="A59" s="1"/>
      <c r="B59" s="4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</row>
    <row r="60" spans="1:204" s="3" customFormat="1">
      <c r="A60" s="1"/>
      <c r="B60" s="4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</row>
    <row r="61" spans="1:204" s="3" customFormat="1">
      <c r="A61" s="1"/>
      <c r="B61" s="4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</row>
    <row r="62" spans="1:204" s="3" customFormat="1">
      <c r="A62" s="1"/>
      <c r="B62" s="4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</row>
    <row r="63" spans="1:204" s="3" customFormat="1">
      <c r="A63" s="1"/>
      <c r="B63" s="4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</row>
    <row r="64" spans="1:204" s="3" customFormat="1">
      <c r="A64" s="1"/>
      <c r="B64" s="4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</row>
    <row r="65" spans="1:204" s="3" customFormat="1">
      <c r="A65" s="1"/>
      <c r="B65" s="4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</row>
    <row r="66" spans="1:204" s="3" customFormat="1">
      <c r="A66" s="1"/>
      <c r="B66" s="4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</row>
    <row r="67" spans="1:204" s="3" customFormat="1">
      <c r="A67" s="1"/>
      <c r="B67" s="4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</row>
    <row r="68" spans="1:204" s="3" customFormat="1">
      <c r="A68" s="1"/>
      <c r="B68" s="4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</row>
    <row r="69" spans="1:204" s="3" customFormat="1">
      <c r="A69" s="1"/>
      <c r="B69" s="4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</row>
    <row r="70" spans="1:204" s="3" customFormat="1">
      <c r="A70" s="1"/>
      <c r="B70" s="4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</row>
    <row r="71" spans="1:204" s="3" customFormat="1">
      <c r="A71" s="1"/>
      <c r="B71" s="4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</row>
    <row r="72" spans="1:204" s="3" customFormat="1">
      <c r="A72" s="1"/>
      <c r="B72" s="4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</row>
    <row r="73" spans="1:204" s="3" customFormat="1">
      <c r="A73" s="1"/>
      <c r="B73" s="4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</row>
    <row r="74" spans="1:204" s="3" customFormat="1">
      <c r="A74" s="1"/>
      <c r="B74" s="4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</row>
    <row r="75" spans="1:204" s="3" customFormat="1">
      <c r="A75" s="1"/>
      <c r="B75" s="4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</row>
    <row r="76" spans="1:204" s="3" customFormat="1">
      <c r="A76" s="1"/>
      <c r="B76" s="4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</row>
    <row r="77" spans="1:204" s="3" customFormat="1">
      <c r="A77" s="1"/>
      <c r="B77" s="4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</row>
    <row r="78" spans="1:204" s="3" customFormat="1">
      <c r="A78" s="1"/>
      <c r="B78" s="4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</row>
    <row r="79" spans="1:204" s="3" customFormat="1">
      <c r="A79" s="1"/>
      <c r="B79" s="4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</row>
    <row r="80" spans="1:204" s="3" customFormat="1">
      <c r="A80" s="1"/>
      <c r="B80" s="4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</row>
    <row r="81" spans="1:204" s="3" customFormat="1">
      <c r="A81" s="1"/>
      <c r="B81" s="4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</row>
    <row r="82" spans="1:204" s="3" customFormat="1">
      <c r="A82" s="1"/>
      <c r="B82" s="4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</row>
    <row r="83" spans="1:204" s="3" customFormat="1">
      <c r="A83" s="1"/>
      <c r="B83" s="4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</row>
    <row r="84" spans="1:204" s="3" customFormat="1">
      <c r="A84" s="1"/>
      <c r="B84" s="4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</row>
    <row r="85" spans="1:204" s="3" customFormat="1">
      <c r="A85" s="1"/>
      <c r="B85" s="4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</row>
    <row r="86" spans="1:204" s="3" customFormat="1">
      <c r="A86" s="1"/>
      <c r="B86" s="4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</row>
    <row r="87" spans="1:204" s="3" customFormat="1">
      <c r="A87" s="1"/>
      <c r="B87" s="4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</row>
    <row r="88" spans="1:204" s="3" customFormat="1">
      <c r="A88" s="1"/>
      <c r="B88" s="4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</row>
    <row r="89" spans="1:204" s="3" customFormat="1">
      <c r="A89" s="1"/>
      <c r="B89" s="4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</row>
    <row r="90" spans="1:204" s="3" customFormat="1">
      <c r="A90" s="1"/>
      <c r="B90" s="4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</row>
    <row r="91" spans="1:204" s="3" customFormat="1">
      <c r="A91" s="1"/>
      <c r="B91" s="4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</row>
    <row r="92" spans="1:204" s="3" customFormat="1">
      <c r="A92" s="1"/>
      <c r="B92" s="4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</row>
    <row r="93" spans="1:204" s="3" customFormat="1">
      <c r="A93" s="1"/>
      <c r="B93" s="4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</row>
    <row r="94" spans="1:204" s="3" customFormat="1">
      <c r="A94" s="1"/>
      <c r="B94" s="4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</row>
    <row r="95" spans="1:204" s="3" customFormat="1">
      <c r="A95" s="1"/>
      <c r="B95" s="4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</row>
    <row r="96" spans="1:204" s="3" customFormat="1">
      <c r="A96" s="1"/>
      <c r="B96" s="4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</row>
    <row r="97" spans="1:204" s="3" customFormat="1">
      <c r="A97" s="1"/>
      <c r="B97" s="4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</row>
    <row r="98" spans="1:204" s="3" customFormat="1">
      <c r="A98" s="1"/>
      <c r="B98" s="4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</row>
    <row r="99" spans="1:204" s="3" customFormat="1">
      <c r="A99" s="1"/>
      <c r="B99" s="4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</row>
    <row r="100" spans="1:204" s="3" customFormat="1">
      <c r="A100" s="1"/>
      <c r="B100" s="4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</row>
    <row r="101" spans="1:204" s="3" customFormat="1">
      <c r="A101" s="1"/>
      <c r="B101" s="4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</row>
    <row r="102" spans="1:204" s="3" customFormat="1">
      <c r="A102" s="1"/>
      <c r="B102" s="4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</row>
    <row r="103" spans="1:204" s="3" customFormat="1">
      <c r="A103" s="1"/>
      <c r="B103" s="4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</row>
    <row r="104" spans="1:204" s="3" customFormat="1">
      <c r="A104" s="1"/>
      <c r="B104" s="4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</row>
    <row r="105" spans="1:204" s="3" customFormat="1">
      <c r="A105" s="1"/>
      <c r="B105" s="4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</row>
    <row r="106" spans="1:204" s="3" customFormat="1">
      <c r="A106" s="1"/>
      <c r="B106" s="4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</row>
    <row r="107" spans="1:204" s="3" customFormat="1">
      <c r="A107" s="1"/>
      <c r="B107" s="4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</row>
    <row r="108" spans="1:204" s="3" customFormat="1">
      <c r="A108" s="1"/>
      <c r="B108" s="4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</row>
    <row r="109" spans="1:204" s="3" customFormat="1">
      <c r="A109" s="1"/>
      <c r="B109" s="4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</row>
    <row r="110" spans="1:204" s="3" customFormat="1">
      <c r="A110" s="1"/>
      <c r="B110" s="4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</row>
    <row r="111" spans="1:204" s="3" customFormat="1">
      <c r="A111" s="1"/>
      <c r="B111" s="4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</row>
    <row r="112" spans="1:204" s="3" customFormat="1">
      <c r="A112" s="1"/>
      <c r="B112" s="4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</row>
    <row r="113" spans="1:204" s="3" customFormat="1">
      <c r="A113" s="1"/>
      <c r="B113" s="4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</row>
    <row r="114" spans="1:204" s="3" customFormat="1">
      <c r="A114" s="1"/>
      <c r="B114" s="4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</row>
    <row r="115" spans="1:204" s="3" customFormat="1">
      <c r="A115" s="1"/>
      <c r="B115" s="4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</row>
    <row r="116" spans="1:204" s="3" customFormat="1">
      <c r="A116" s="1"/>
      <c r="B116" s="4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</row>
    <row r="117" spans="1:204" s="3" customFormat="1">
      <c r="A117" s="1"/>
      <c r="B117" s="4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</row>
    <row r="118" spans="1:204" s="3" customFormat="1">
      <c r="A118" s="1"/>
      <c r="B118" s="4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</row>
    <row r="119" spans="1:204" s="3" customFormat="1">
      <c r="A119" s="1"/>
      <c r="B119" s="4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</row>
    <row r="120" spans="1:204" s="3" customFormat="1">
      <c r="A120" s="1"/>
      <c r="B120" s="4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</row>
    <row r="121" spans="1:204" s="3" customFormat="1">
      <c r="A121" s="1"/>
      <c r="B121" s="4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</row>
    <row r="122" spans="1:204" s="3" customFormat="1">
      <c r="A122" s="1"/>
      <c r="B122" s="4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</row>
    <row r="123" spans="1:204" s="3" customFormat="1">
      <c r="A123" s="1"/>
      <c r="B123" s="4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</row>
    <row r="124" spans="1:204" s="3" customFormat="1">
      <c r="A124" s="1"/>
      <c r="B124" s="4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</row>
    <row r="125" spans="1:204" s="3" customFormat="1">
      <c r="A125" s="1"/>
      <c r="B125" s="4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</row>
    <row r="126" spans="1:204" s="3" customFormat="1">
      <c r="A126" s="1"/>
      <c r="B126" s="4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</row>
    <row r="127" spans="1:204" s="3" customFormat="1">
      <c r="A127" s="1"/>
      <c r="B127" s="4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</row>
    <row r="128" spans="1:204" s="3" customFormat="1">
      <c r="A128" s="1"/>
      <c r="B128" s="4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</row>
    <row r="129" spans="1:204" s="3" customFormat="1">
      <c r="A129" s="1"/>
      <c r="B129" s="4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</row>
    <row r="130" spans="1:204" s="3" customFormat="1">
      <c r="A130" s="1"/>
      <c r="B130" s="4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</row>
    <row r="131" spans="1:204" s="3" customFormat="1">
      <c r="A131" s="1"/>
      <c r="B131" s="4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</row>
    <row r="132" spans="1:204" s="3" customFormat="1">
      <c r="A132" s="1"/>
      <c r="B132" s="4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</row>
    <row r="133" spans="1:204" s="3" customFormat="1">
      <c r="A133" s="1"/>
      <c r="B133" s="4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</row>
    <row r="134" spans="1:204" s="3" customFormat="1">
      <c r="A134" s="1"/>
      <c r="B134" s="4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</row>
    <row r="135" spans="1:204" s="3" customFormat="1">
      <c r="A135" s="1"/>
      <c r="B135" s="4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</row>
    <row r="136" spans="1:204" s="3" customFormat="1">
      <c r="A136" s="1"/>
      <c r="B136" s="4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</row>
    <row r="137" spans="1:204" s="3" customFormat="1">
      <c r="A137" s="1"/>
      <c r="B137" s="4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</row>
    <row r="138" spans="1:204" s="3" customFormat="1">
      <c r="A138" s="1"/>
      <c r="B138" s="4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</row>
    <row r="139" spans="1:204" s="3" customFormat="1">
      <c r="A139" s="1"/>
      <c r="B139" s="4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</row>
    <row r="140" spans="1:204" s="3" customFormat="1">
      <c r="A140" s="1"/>
      <c r="B140" s="4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</row>
    <row r="141" spans="1:204" s="3" customFormat="1">
      <c r="A141" s="1"/>
      <c r="B141" s="4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</row>
    <row r="142" spans="1:204" s="3" customFormat="1">
      <c r="A142" s="1"/>
      <c r="B142" s="4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</row>
    <row r="143" spans="1:204" s="3" customFormat="1">
      <c r="A143" s="1"/>
      <c r="B143" s="4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</row>
    <row r="144" spans="1:204" s="3" customFormat="1">
      <c r="A144" s="1"/>
      <c r="B144" s="4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</row>
    <row r="145" spans="1:204" s="3" customFormat="1">
      <c r="A145" s="1"/>
      <c r="B145" s="4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</row>
    <row r="146" spans="1:204" s="3" customFormat="1">
      <c r="A146" s="1"/>
      <c r="B146" s="4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</row>
    <row r="147" spans="1:204" s="3" customFormat="1">
      <c r="A147" s="1"/>
      <c r="B147" s="4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</row>
    <row r="148" spans="1:204" s="3" customFormat="1">
      <c r="A148" s="1"/>
      <c r="B148" s="4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</row>
    <row r="149" spans="1:204" s="3" customFormat="1">
      <c r="A149" s="1"/>
      <c r="B149" s="4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</row>
    <row r="150" spans="1:204" s="3" customFormat="1">
      <c r="A150" s="1"/>
      <c r="B150" s="4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</row>
    <row r="151" spans="1:204" s="3" customFormat="1">
      <c r="A151" s="1"/>
      <c r="B151" s="4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</row>
    <row r="152" spans="1:204" s="3" customFormat="1">
      <c r="A152" s="1"/>
      <c r="B152" s="4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</row>
    <row r="153" spans="1:204" s="3" customFormat="1">
      <c r="A153" s="1"/>
      <c r="B153" s="4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</row>
    <row r="154" spans="1:204" s="3" customFormat="1">
      <c r="A154" s="1"/>
      <c r="B154" s="4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</row>
    <row r="155" spans="1:204" s="3" customFormat="1">
      <c r="A155" s="1"/>
      <c r="B155" s="4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</row>
    <row r="156" spans="1:204" s="3" customFormat="1">
      <c r="A156" s="1"/>
      <c r="B156" s="4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</row>
    <row r="157" spans="1:204" s="3" customFormat="1">
      <c r="A157" s="1"/>
      <c r="B157" s="4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</row>
    <row r="158" spans="1:204" s="3" customFormat="1">
      <c r="A158" s="1"/>
      <c r="B158" s="4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</row>
    <row r="159" spans="1:204" s="3" customFormat="1">
      <c r="A159" s="1"/>
      <c r="B159" s="4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</row>
    <row r="160" spans="1:204" s="3" customFormat="1">
      <c r="A160" s="1"/>
      <c r="B160" s="4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</row>
    <row r="161" spans="1:204" s="3" customFormat="1">
      <c r="A161" s="1"/>
      <c r="B161" s="4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</row>
    <row r="162" spans="1:204" s="3" customFormat="1">
      <c r="A162" s="1"/>
      <c r="B162" s="4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</row>
    <row r="163" spans="1:204" s="3" customFormat="1">
      <c r="A163" s="1"/>
      <c r="B163" s="4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</row>
    <row r="164" spans="1:204" s="3" customFormat="1">
      <c r="A164" s="1"/>
      <c r="B164" s="4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</row>
    <row r="165" spans="1:204" s="3" customFormat="1">
      <c r="A165" s="1"/>
      <c r="B165" s="4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</row>
    <row r="166" spans="1:204" s="3" customFormat="1">
      <c r="A166" s="1"/>
      <c r="B166" s="4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</row>
    <row r="167" spans="1:204" s="3" customFormat="1">
      <c r="A167" s="1"/>
      <c r="B167" s="4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</row>
    <row r="168" spans="1:204" s="3" customFormat="1">
      <c r="A168" s="1"/>
      <c r="B168" s="4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</row>
    <row r="169" spans="1:204" s="3" customFormat="1">
      <c r="A169" s="1"/>
      <c r="B169" s="4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</row>
    <row r="170" spans="1:204" s="3" customFormat="1">
      <c r="A170" s="1"/>
      <c r="B170" s="4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</row>
    <row r="171" spans="1:204" s="3" customFormat="1">
      <c r="A171" s="1"/>
      <c r="B171" s="4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</row>
    <row r="172" spans="1:204" s="3" customFormat="1">
      <c r="A172" s="1"/>
      <c r="B172" s="4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</row>
    <row r="173" spans="1:204" s="3" customFormat="1">
      <c r="A173" s="1"/>
      <c r="B173" s="4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</row>
    <row r="174" spans="1:204" s="3" customFormat="1">
      <c r="A174" s="1"/>
      <c r="B174" s="4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</row>
    <row r="175" spans="1:204" s="3" customFormat="1">
      <c r="A175" s="1"/>
      <c r="B175" s="4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</row>
    <row r="176" spans="1:204" s="3" customFormat="1">
      <c r="A176" s="1"/>
      <c r="B176" s="4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</row>
    <row r="177" spans="1:204" s="3" customFormat="1">
      <c r="A177" s="1"/>
      <c r="B177" s="4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</row>
    <row r="178" spans="1:204" s="3" customFormat="1">
      <c r="A178" s="1"/>
      <c r="B178" s="4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</row>
    <row r="179" spans="1:204" s="3" customFormat="1">
      <c r="A179" s="1"/>
      <c r="B179" s="4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</row>
    <row r="180" spans="1:204" s="3" customFormat="1">
      <c r="A180" s="1"/>
      <c r="B180" s="4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</row>
    <row r="181" spans="1:204" s="3" customFormat="1">
      <c r="A181" s="1"/>
      <c r="B181" s="4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</row>
    <row r="182" spans="1:204" s="3" customFormat="1">
      <c r="A182" s="1"/>
      <c r="B182" s="4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</row>
    <row r="183" spans="1:204" s="3" customFormat="1">
      <c r="A183" s="1"/>
      <c r="B183" s="4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</row>
    <row r="184" spans="1:204" s="3" customFormat="1">
      <c r="A184" s="1"/>
      <c r="B184" s="4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</row>
    <row r="185" spans="1:204" s="3" customFormat="1">
      <c r="A185" s="1"/>
      <c r="B185" s="4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</row>
    <row r="186" spans="1:204" s="3" customFormat="1">
      <c r="A186" s="1"/>
      <c r="B186" s="4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</row>
    <row r="187" spans="1:204" s="3" customFormat="1">
      <c r="A187" s="1"/>
      <c r="B187" s="4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</row>
    <row r="188" spans="1:204" s="3" customFormat="1">
      <c r="A188" s="1"/>
      <c r="B188" s="4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</row>
    <row r="189" spans="1:204" s="3" customFormat="1">
      <c r="A189" s="1"/>
      <c r="B189" s="4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</row>
    <row r="190" spans="1:204" s="3" customFormat="1">
      <c r="A190" s="1"/>
      <c r="B190" s="4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</row>
    <row r="191" spans="1:204" s="3" customFormat="1">
      <c r="A191" s="1"/>
      <c r="B191" s="4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</row>
    <row r="192" spans="1:204" s="3" customFormat="1">
      <c r="A192" s="1"/>
      <c r="B192" s="4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</row>
    <row r="193" spans="1:204" s="3" customFormat="1">
      <c r="A193" s="1"/>
      <c r="B193" s="4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</row>
    <row r="194" spans="1:204" s="3" customFormat="1">
      <c r="A194" s="1"/>
      <c r="B194" s="4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</row>
    <row r="195" spans="1:204" s="3" customFormat="1">
      <c r="A195" s="1"/>
      <c r="B195" s="4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</row>
    <row r="196" spans="1:204" s="3" customFormat="1">
      <c r="A196" s="1"/>
      <c r="B196" s="4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</row>
    <row r="197" spans="1:204" s="3" customFormat="1">
      <c r="A197" s="1"/>
      <c r="B197" s="4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</row>
    <row r="198" spans="1:204" s="3" customFormat="1">
      <c r="A198" s="1"/>
      <c r="B198" s="4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</row>
    <row r="199" spans="1:204" s="3" customFormat="1">
      <c r="A199" s="1"/>
      <c r="B199" s="4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</row>
    <row r="200" spans="1:204" s="3" customFormat="1">
      <c r="A200" s="1"/>
      <c r="B200" s="4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</row>
    <row r="201" spans="1:204" s="3" customFormat="1">
      <c r="A201" s="1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</row>
    <row r="202" spans="1:204" s="3" customFormat="1">
      <c r="A202" s="1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</row>
    <row r="203" spans="1:204" s="3" customFormat="1">
      <c r="A203" s="1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</row>
    <row r="204" spans="1:204" s="3" customFormat="1">
      <c r="A204" s="1"/>
      <c r="B204" s="5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</row>
    <row r="205" spans="1:204" s="3" customFormat="1">
      <c r="A205" s="1"/>
      <c r="B205" s="5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</row>
    <row r="206" spans="1:204" s="3" customFormat="1">
      <c r="A206" s="1"/>
      <c r="B206" s="5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</row>
    <row r="207" spans="1:204" s="3" customFormat="1">
      <c r="A207" s="1"/>
      <c r="B207" s="5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</row>
    <row r="208" spans="1:204" s="3" customFormat="1">
      <c r="A208" s="1"/>
      <c r="B208" s="5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</row>
    <row r="209" spans="1:204" s="3" customFormat="1">
      <c r="A209" s="1"/>
      <c r="B209" s="5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</row>
    <row r="210" spans="1:204" s="3" customFormat="1">
      <c r="A210" s="1"/>
      <c r="B210" s="5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</row>
    <row r="211" spans="1:204" s="3" customFormat="1">
      <c r="A211" s="1"/>
      <c r="B211" s="5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</row>
    <row r="212" spans="1:204" s="3" customFormat="1">
      <c r="A212" s="1"/>
      <c r="B212" s="5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</row>
    <row r="213" spans="1:204" s="3" customFormat="1">
      <c r="A213" s="1"/>
      <c r="B213" s="5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</row>
    <row r="214" spans="1:204" s="3" customFormat="1">
      <c r="A214" s="1"/>
      <c r="B214" s="5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</row>
    <row r="215" spans="1:204" s="3" customFormat="1">
      <c r="A215" s="1"/>
      <c r="B215" s="5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</row>
    <row r="216" spans="1:204" s="3" customFormat="1">
      <c r="A216" s="1"/>
      <c r="B216" s="5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</row>
    <row r="217" spans="1:204" s="3" customFormat="1">
      <c r="A217" s="1"/>
      <c r="B217" s="5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</row>
    <row r="218" spans="1:204" s="3" customFormat="1">
      <c r="A218" s="1"/>
      <c r="B218" s="5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</row>
    <row r="219" spans="1:204" s="3" customFormat="1">
      <c r="A219" s="1"/>
      <c r="B219" s="5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</row>
    <row r="220" spans="1:204" s="3" customFormat="1">
      <c r="A220" s="1"/>
      <c r="B220" s="5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</row>
    <row r="221" spans="1:204" s="3" customFormat="1">
      <c r="A221" s="1"/>
      <c r="B221" s="5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</row>
    <row r="222" spans="1:204" s="3" customFormat="1">
      <c r="A222" s="1"/>
      <c r="B222" s="5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</row>
    <row r="223" spans="1:204" s="3" customFormat="1">
      <c r="A223" s="1"/>
      <c r="B223" s="5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</row>
    <row r="224" spans="1:204" s="3" customFormat="1">
      <c r="A224" s="1"/>
      <c r="B224" s="5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</row>
    <row r="225" spans="1:204" s="3" customFormat="1">
      <c r="A225" s="1"/>
      <c r="B225" s="5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</row>
    <row r="226" spans="1:204" s="3" customFormat="1">
      <c r="A226" s="1"/>
      <c r="B226" s="5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</row>
    <row r="227" spans="1:204" s="3" customFormat="1">
      <c r="A227" s="1"/>
      <c r="B227" s="5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</row>
    <row r="228" spans="1:204" s="3" customFormat="1">
      <c r="A228" s="1"/>
      <c r="B228" s="5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</row>
    <row r="229" spans="1:204" s="3" customFormat="1">
      <c r="A229" s="1"/>
      <c r="B229" s="5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</row>
    <row r="230" spans="1:204" s="3" customFormat="1">
      <c r="A230" s="1"/>
      <c r="B230" s="5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</row>
    <row r="231" spans="1:204" s="3" customFormat="1">
      <c r="A231" s="1"/>
      <c r="B231" s="5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</row>
    <row r="232" spans="1:204" s="3" customFormat="1">
      <c r="A232" s="1"/>
      <c r="B232" s="5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</row>
    <row r="233" spans="1:204" s="3" customFormat="1">
      <c r="A233" s="1"/>
      <c r="B233" s="5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</row>
    <row r="234" spans="1:204" s="3" customFormat="1">
      <c r="A234" s="1"/>
      <c r="B234" s="5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</row>
    <row r="235" spans="1:204" s="3" customFormat="1">
      <c r="A235" s="1"/>
      <c r="B235" s="5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</row>
    <row r="236" spans="1:204" s="3" customFormat="1">
      <c r="A236" s="1"/>
      <c r="B236" s="5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</row>
    <row r="237" spans="1:204" s="3" customFormat="1">
      <c r="A237" s="1"/>
      <c r="B237" s="5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</row>
    <row r="238" spans="1:204" s="3" customFormat="1">
      <c r="A238" s="1"/>
      <c r="B238" s="5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</row>
    <row r="239" spans="1:204" s="3" customFormat="1">
      <c r="A239" s="1"/>
      <c r="B239" s="5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</row>
    <row r="240" spans="1:204" s="3" customFormat="1">
      <c r="A240" s="1"/>
      <c r="B240" s="5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</row>
    <row r="241" spans="1:204" s="3" customFormat="1">
      <c r="A241" s="1"/>
      <c r="B241" s="5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</row>
    <row r="242" spans="1:204" s="3" customFormat="1">
      <c r="A242" s="1"/>
      <c r="B242" s="5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</row>
    <row r="243" spans="1:204" s="3" customFormat="1">
      <c r="A243" s="1"/>
      <c r="B243" s="5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</row>
    <row r="244" spans="1:204" s="3" customFormat="1">
      <c r="A244" s="1"/>
      <c r="B244" s="5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</row>
    <row r="245" spans="1:204" s="3" customFormat="1">
      <c r="A245" s="1"/>
      <c r="B245" s="5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</row>
    <row r="246" spans="1:204" s="3" customFormat="1">
      <c r="A246" s="1"/>
      <c r="B246" s="5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</row>
    <row r="247" spans="1:204" s="3" customFormat="1">
      <c r="A247" s="1"/>
      <c r="B247" s="5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</row>
    <row r="248" spans="1:204" s="3" customFormat="1">
      <c r="A248" s="1"/>
      <c r="B248" s="5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</row>
    <row r="249" spans="1:204" s="3" customFormat="1">
      <c r="A249" s="1"/>
      <c r="B249" s="5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</row>
    <row r="250" spans="1:204" s="3" customFormat="1">
      <c r="A250" s="1"/>
      <c r="B250" s="5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</row>
    <row r="251" spans="1:204" s="3" customFormat="1">
      <c r="A251" s="1"/>
      <c r="B251" s="5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</row>
    <row r="252" spans="1:204" s="3" customFormat="1">
      <c r="A252" s="1"/>
      <c r="B252" s="5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</row>
    <row r="253" spans="1:204" s="3" customFormat="1">
      <c r="A253" s="1"/>
      <c r="B253" s="5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</row>
    <row r="254" spans="1:204" s="3" customFormat="1">
      <c r="A254" s="1"/>
      <c r="B254" s="5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</row>
    <row r="255" spans="1:204" s="3" customFormat="1">
      <c r="A255" s="1"/>
      <c r="B255" s="5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</row>
    <row r="256" spans="1:204" s="3" customFormat="1">
      <c r="A256" s="1"/>
      <c r="B256" s="5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</row>
    <row r="257" spans="1:204" s="3" customFormat="1">
      <c r="A257" s="1"/>
      <c r="B257" s="5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</row>
    <row r="258" spans="1:204" s="3" customFormat="1">
      <c r="A258" s="1"/>
      <c r="B258" s="5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</row>
    <row r="259" spans="1:204" s="3" customFormat="1">
      <c r="A259" s="1"/>
      <c r="B259" s="5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</row>
    <row r="260" spans="1:204" s="3" customFormat="1">
      <c r="A260" s="1"/>
      <c r="B260" s="5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</row>
    <row r="261" spans="1:204" s="3" customFormat="1">
      <c r="A261" s="1"/>
      <c r="B261" s="5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</row>
    <row r="262" spans="1:204" s="3" customFormat="1">
      <c r="A262" s="1"/>
      <c r="B262" s="5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</row>
    <row r="263" spans="1:204" s="3" customFormat="1">
      <c r="A263" s="1"/>
      <c r="B263" s="5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</row>
    <row r="264" spans="1:204" s="3" customFormat="1">
      <c r="A264" s="1"/>
      <c r="B264" s="5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</row>
    <row r="265" spans="1:204" s="3" customFormat="1">
      <c r="A265" s="1"/>
      <c r="B265" s="5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</row>
    <row r="266" spans="1:204" s="3" customFormat="1">
      <c r="A266" s="1"/>
      <c r="B266" s="5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</row>
    <row r="267" spans="1:204" s="3" customFormat="1">
      <c r="A267" s="1"/>
      <c r="B267" s="5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</row>
    <row r="268" spans="1:204" s="3" customFormat="1">
      <c r="A268" s="1"/>
      <c r="B268" s="5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</row>
    <row r="269" spans="1:204" s="3" customFormat="1">
      <c r="A269" s="1"/>
      <c r="B269" s="5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</row>
    <row r="270" spans="1:204" s="3" customFormat="1">
      <c r="A270" s="1"/>
      <c r="B270" s="5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</row>
    <row r="271" spans="1:204" s="3" customFormat="1">
      <c r="A271" s="1"/>
      <c r="B271" s="5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</row>
    <row r="272" spans="1:204" s="3" customFormat="1">
      <c r="A272" s="1"/>
      <c r="B272" s="5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</row>
    <row r="273" spans="1:204" s="3" customFormat="1">
      <c r="A273" s="1"/>
      <c r="B273" s="5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</row>
    <row r="274" spans="1:204" s="3" customFormat="1">
      <c r="A274" s="1"/>
      <c r="B274" s="5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</row>
    <row r="275" spans="1:204" s="3" customFormat="1">
      <c r="A275" s="1"/>
      <c r="B275" s="5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</row>
    <row r="276" spans="1:204" s="3" customFormat="1">
      <c r="A276" s="1"/>
      <c r="B276" s="5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</row>
    <row r="277" spans="1:204" s="3" customFormat="1">
      <c r="A277" s="1"/>
      <c r="B277" s="5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</row>
    <row r="278" spans="1:204" s="3" customFormat="1">
      <c r="A278" s="1"/>
      <c r="B278" s="5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</row>
    <row r="279" spans="1:204" s="3" customFormat="1">
      <c r="A279" s="1"/>
      <c r="B279" s="5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</row>
    <row r="280" spans="1:204" s="3" customFormat="1">
      <c r="A280" s="1"/>
      <c r="B280" s="5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</row>
    <row r="281" spans="1:204" s="3" customFormat="1">
      <c r="A281" s="1"/>
      <c r="B281" s="5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</row>
    <row r="282" spans="1:204" s="3" customFormat="1">
      <c r="A282" s="1"/>
      <c r="B282" s="5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</row>
    <row r="283" spans="1:204" s="3" customFormat="1">
      <c r="A283" s="1"/>
      <c r="B283" s="5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</row>
    <row r="284" spans="1:204" s="3" customFormat="1">
      <c r="A284" s="1"/>
      <c r="B284" s="5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</row>
    <row r="285" spans="1:204" s="3" customFormat="1">
      <c r="A285" s="1"/>
      <c r="B285" s="5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</row>
    <row r="286" spans="1:204" s="3" customFormat="1">
      <c r="A286" s="1"/>
      <c r="B286" s="5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</row>
    <row r="287" spans="1:204" s="3" customFormat="1">
      <c r="A287" s="1"/>
      <c r="B287" s="5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</row>
    <row r="288" spans="1:204" s="3" customFormat="1">
      <c r="A288" s="1"/>
      <c r="B288" s="5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</row>
    <row r="289" spans="1:204" s="3" customFormat="1">
      <c r="A289" s="1"/>
      <c r="B289" s="5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</row>
    <row r="290" spans="1:204" s="3" customFormat="1">
      <c r="A290" s="1"/>
      <c r="B290" s="5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</row>
    <row r="291" spans="1:204" s="3" customFormat="1">
      <c r="A291" s="1"/>
      <c r="B291" s="5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</row>
    <row r="292" spans="1:204" s="3" customFormat="1">
      <c r="A292" s="1"/>
      <c r="B292" s="5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</row>
    <row r="293" spans="1:204" s="3" customFormat="1">
      <c r="A293" s="1"/>
      <c r="B293" s="5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</row>
    <row r="294" spans="1:204" s="3" customFormat="1">
      <c r="A294" s="1"/>
      <c r="B294" s="5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</row>
    <row r="295" spans="1:204" s="3" customFormat="1">
      <c r="A295" s="1"/>
      <c r="B295" s="5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</row>
    <row r="296" spans="1:204" s="3" customFormat="1">
      <c r="A296" s="1"/>
      <c r="B296" s="5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</row>
    <row r="297" spans="1:204" s="3" customFormat="1">
      <c r="A297" s="1"/>
      <c r="B297" s="5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</row>
    <row r="298" spans="1:204" s="3" customFormat="1">
      <c r="A298" s="1"/>
      <c r="B298" s="5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</row>
    <row r="299" spans="1:204" s="3" customFormat="1">
      <c r="A299" s="1"/>
      <c r="B299" s="5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</row>
    <row r="300" spans="1:204" s="3" customFormat="1">
      <c r="A300" s="1"/>
      <c r="B300" s="5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</row>
    <row r="301" spans="1:204" s="3" customFormat="1">
      <c r="A301" s="1"/>
      <c r="B301" s="5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</row>
    <row r="302" spans="1:204" s="3" customFormat="1">
      <c r="A302" s="1"/>
      <c r="B302" s="5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</row>
    <row r="303" spans="1:204" s="3" customFormat="1">
      <c r="A303" s="1"/>
      <c r="B303" s="5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</row>
    <row r="304" spans="1:204" s="3" customFormat="1">
      <c r="A304" s="1"/>
      <c r="B304" s="5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</row>
    <row r="305" spans="1:204" s="3" customFormat="1">
      <c r="A305" s="1"/>
      <c r="B305" s="5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</row>
    <row r="306" spans="1:204" s="3" customFormat="1">
      <c r="A306" s="1"/>
      <c r="B306" s="5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</row>
    <row r="307" spans="1:204" s="3" customFormat="1">
      <c r="A307" s="1"/>
      <c r="B307" s="5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</row>
    <row r="308" spans="1:204" s="3" customFormat="1">
      <c r="A308" s="1"/>
      <c r="B308" s="5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</row>
    <row r="309" spans="1:204" s="3" customFormat="1">
      <c r="A309" s="1"/>
      <c r="B309" s="5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</row>
    <row r="310" spans="1:204" s="3" customFormat="1">
      <c r="A310" s="1"/>
      <c r="B310" s="5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</row>
    <row r="311" spans="1:204" s="3" customFormat="1">
      <c r="A311" s="1"/>
      <c r="B311" s="5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</row>
    <row r="312" spans="1:204" s="3" customFormat="1">
      <c r="A312" s="1"/>
      <c r="B312" s="5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</row>
    <row r="313" spans="1:204" s="3" customFormat="1">
      <c r="A313" s="1"/>
      <c r="B313" s="5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</row>
    <row r="314" spans="1:204" s="3" customFormat="1">
      <c r="A314" s="1"/>
      <c r="B314" s="5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</row>
    <row r="315" spans="1:204" s="3" customFormat="1">
      <c r="A315" s="1"/>
      <c r="B315" s="5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</row>
    <row r="316" spans="1:204" s="3" customFormat="1">
      <c r="A316" s="1"/>
      <c r="B316" s="5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</row>
    <row r="317" spans="1:204" s="3" customFormat="1">
      <c r="A317" s="1"/>
      <c r="B317" s="5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</row>
    <row r="318" spans="1:204" s="3" customFormat="1">
      <c r="A318" s="1"/>
      <c r="B318" s="5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</row>
    <row r="319" spans="1:204" s="3" customFormat="1">
      <c r="A319" s="1"/>
      <c r="B319" s="5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</row>
    <row r="320" spans="1:204" s="3" customFormat="1">
      <c r="A320" s="1"/>
      <c r="B320" s="5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</row>
    <row r="321" spans="1:204" s="3" customFormat="1">
      <c r="A321" s="1"/>
      <c r="B321" s="5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</row>
    <row r="322" spans="1:204" s="3" customFormat="1">
      <c r="A322" s="1"/>
      <c r="B322" s="5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</row>
    <row r="323" spans="1:204" s="3" customFormat="1">
      <c r="A323" s="1"/>
      <c r="B323" s="5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</row>
    <row r="324" spans="1:204" s="3" customFormat="1">
      <c r="A324" s="1"/>
      <c r="B324" s="5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</row>
    <row r="325" spans="1:204" s="3" customFormat="1">
      <c r="A325" s="1"/>
      <c r="B325" s="5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</row>
    <row r="326" spans="1:204" s="3" customFormat="1">
      <c r="A326" s="1"/>
      <c r="B326" s="5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</row>
    <row r="327" spans="1:204" s="3" customFormat="1">
      <c r="A327" s="1"/>
      <c r="B327" s="5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</row>
    <row r="328" spans="1:204" s="3" customFormat="1">
      <c r="A328" s="1"/>
      <c r="B328" s="5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</row>
    <row r="329" spans="1:204" s="3" customFormat="1">
      <c r="A329" s="1"/>
      <c r="B329" s="5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</row>
    <row r="330" spans="1:204" s="3" customFormat="1">
      <c r="A330" s="1"/>
      <c r="B330" s="5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</row>
    <row r="331" spans="1:204" s="3" customFormat="1">
      <c r="A331" s="1"/>
      <c r="B331" s="5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</row>
    <row r="332" spans="1:204" s="3" customFormat="1">
      <c r="A332" s="1"/>
      <c r="B332" s="5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</row>
    <row r="333" spans="1:204" s="3" customFormat="1">
      <c r="A333" s="1"/>
      <c r="B333" s="5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</row>
    <row r="334" spans="1:204" s="3" customFormat="1">
      <c r="A334" s="1"/>
      <c r="B334" s="5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</row>
    <row r="335" spans="1:204" s="3" customFormat="1">
      <c r="A335" s="1"/>
      <c r="B335" s="5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</row>
    <row r="336" spans="1:204" s="3" customFormat="1">
      <c r="A336" s="1"/>
      <c r="B336" s="5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</row>
    <row r="337" spans="1:204" s="3" customFormat="1">
      <c r="A337" s="1"/>
      <c r="B337" s="5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</row>
    <row r="338" spans="1:204" s="3" customFormat="1">
      <c r="A338" s="1"/>
      <c r="B338" s="5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</row>
    <row r="339" spans="1:204" s="3" customFormat="1">
      <c r="A339" s="1"/>
      <c r="B339" s="5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</row>
    <row r="340" spans="1:204" s="3" customFormat="1">
      <c r="A340" s="1"/>
      <c r="B340" s="5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</row>
    <row r="341" spans="1:204" s="3" customFormat="1">
      <c r="A341" s="1"/>
      <c r="B341" s="5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</row>
    <row r="342" spans="1:204" s="3" customFormat="1">
      <c r="A342" s="1"/>
      <c r="B342" s="5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</row>
    <row r="343" spans="1:204" s="3" customFormat="1">
      <c r="A343" s="1"/>
      <c r="B343" s="5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</row>
    <row r="344" spans="1:204" s="3" customFormat="1">
      <c r="A344" s="1"/>
      <c r="B344" s="5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</row>
    <row r="345" spans="1:204" s="3" customFormat="1">
      <c r="A345" s="1"/>
      <c r="B345" s="5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</row>
    <row r="346" spans="1:204" s="3" customFormat="1">
      <c r="A346" s="1"/>
      <c r="B346" s="5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</row>
    <row r="347" spans="1:204" s="3" customFormat="1">
      <c r="A347" s="1"/>
      <c r="B347" s="5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</row>
    <row r="348" spans="1:204" s="3" customFormat="1">
      <c r="A348" s="1"/>
      <c r="B348" s="5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</row>
    <row r="349" spans="1:204" s="3" customFormat="1">
      <c r="A349" s="1"/>
      <c r="B349" s="5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</row>
    <row r="350" spans="1:204" s="3" customFormat="1">
      <c r="A350" s="1"/>
      <c r="B350" s="5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</row>
    <row r="351" spans="1:204" s="3" customFormat="1">
      <c r="A351" s="1"/>
      <c r="B351" s="5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</row>
    <row r="352" spans="1:204" s="3" customFormat="1">
      <c r="A352" s="1"/>
      <c r="B352" s="5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</row>
    <row r="353" spans="1:204" s="3" customFormat="1">
      <c r="A353" s="1"/>
      <c r="B353" s="5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</row>
    <row r="354" spans="1:204" s="3" customFormat="1">
      <c r="A354" s="1"/>
      <c r="B354" s="5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</row>
    <row r="355" spans="1:204" s="3" customFormat="1">
      <c r="A355" s="1"/>
      <c r="B355" s="5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</row>
    <row r="356" spans="1:204" s="3" customFormat="1">
      <c r="A356" s="1"/>
      <c r="B356" s="5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</row>
    <row r="357" spans="1:204" s="3" customFormat="1">
      <c r="A357" s="1"/>
      <c r="B357" s="5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</row>
    <row r="358" spans="1:204" s="3" customFormat="1">
      <c r="A358" s="1"/>
      <c r="B358" s="5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</row>
    <row r="359" spans="1:204" s="3" customFormat="1">
      <c r="A359" s="1"/>
      <c r="B359" s="5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</row>
    <row r="360" spans="1:204" s="3" customFormat="1">
      <c r="A360" s="1"/>
      <c r="B360" s="5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</row>
    <row r="361" spans="1:204" s="3" customFormat="1">
      <c r="A361" s="1"/>
      <c r="B361" s="5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</row>
    <row r="362" spans="1:204" s="3" customFormat="1">
      <c r="A362" s="1"/>
      <c r="B362" s="5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</row>
    <row r="363" spans="1:204" s="3" customFormat="1">
      <c r="A363" s="1"/>
      <c r="B363" s="5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</row>
    <row r="364" spans="1:204" s="3" customFormat="1">
      <c r="A364" s="1"/>
      <c r="B364" s="5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</row>
    <row r="365" spans="1:204" s="3" customFormat="1">
      <c r="A365" s="1"/>
      <c r="B365" s="5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</row>
    <row r="366" spans="1:204" s="3" customFormat="1">
      <c r="A366" s="1"/>
      <c r="B366" s="5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</row>
    <row r="367" spans="1:204" s="3" customFormat="1">
      <c r="A367" s="1"/>
      <c r="B367" s="5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</row>
    <row r="368" spans="1:204" s="3" customFormat="1">
      <c r="A368" s="1"/>
      <c r="B368" s="5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</row>
    <row r="369" spans="1:204" s="3" customFormat="1">
      <c r="A369" s="1"/>
      <c r="B369" s="5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</row>
    <row r="370" spans="1:204" s="3" customFormat="1">
      <c r="A370" s="1"/>
      <c r="B370" s="5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</row>
    <row r="371" spans="1:204" s="3" customFormat="1">
      <c r="A371" s="1"/>
      <c r="B371" s="5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</row>
    <row r="372" spans="1:204" s="3" customFormat="1">
      <c r="A372" s="1"/>
      <c r="B372" s="5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</row>
    <row r="373" spans="1:204" s="3" customFormat="1">
      <c r="A373" s="1"/>
      <c r="B373" s="5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</row>
    <row r="374" spans="1:204" s="3" customFormat="1">
      <c r="A374" s="1"/>
      <c r="B374" s="5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</row>
    <row r="375" spans="1:204" s="3" customFormat="1">
      <c r="A375" s="1"/>
      <c r="B375" s="5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</row>
    <row r="376" spans="1:204" s="3" customFormat="1">
      <c r="A376" s="1"/>
      <c r="B376" s="5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</row>
    <row r="377" spans="1:204" s="3" customFormat="1">
      <c r="A377" s="1"/>
      <c r="B377" s="5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</row>
    <row r="378" spans="1:204" s="3" customFormat="1">
      <c r="A378" s="1"/>
      <c r="B378" s="5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</row>
    <row r="379" spans="1:204" s="3" customFormat="1">
      <c r="A379" s="1"/>
      <c r="B379" s="5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</row>
    <row r="380" spans="1:204" s="3" customFormat="1">
      <c r="A380" s="1"/>
      <c r="B380" s="5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</row>
    <row r="381" spans="1:204" s="3" customFormat="1">
      <c r="A381" s="1"/>
      <c r="B381" s="5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</row>
    <row r="382" spans="1:204" s="3" customFormat="1">
      <c r="A382" s="1"/>
      <c r="B382" s="5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</row>
    <row r="383" spans="1:204" s="3" customFormat="1">
      <c r="A383" s="1"/>
      <c r="B383" s="5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</row>
    <row r="384" spans="1:204" s="3" customFormat="1">
      <c r="A384" s="1"/>
      <c r="B384" s="5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</row>
    <row r="385" spans="1:204" s="3" customFormat="1">
      <c r="A385" s="1"/>
      <c r="B385" s="5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</row>
    <row r="386" spans="1:204" s="3" customFormat="1">
      <c r="A386" s="1"/>
      <c r="B386" s="5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</row>
    <row r="387" spans="1:204" s="3" customFormat="1">
      <c r="A387" s="1"/>
      <c r="B387" s="5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</row>
    <row r="388" spans="1:204" s="3" customFormat="1">
      <c r="A388" s="1"/>
      <c r="B388" s="5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</row>
    <row r="389" spans="1:204" s="3" customFormat="1">
      <c r="A389" s="1"/>
      <c r="B389" s="5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</row>
    <row r="390" spans="1:204" s="3" customFormat="1">
      <c r="A390" s="1"/>
      <c r="B390" s="5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</row>
    <row r="391" spans="1:204" s="3" customFormat="1">
      <c r="A391" s="1"/>
      <c r="B391" s="5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</row>
    <row r="392" spans="1:204" s="3" customFormat="1">
      <c r="A392" s="1"/>
      <c r="B392" s="5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</row>
    <row r="393" spans="1:204" s="3" customFormat="1">
      <c r="A393" s="1"/>
      <c r="B393" s="5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</row>
    <row r="394" spans="1:204" s="3" customFormat="1">
      <c r="A394" s="1"/>
      <c r="B394" s="5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</row>
    <row r="395" spans="1:204" s="3" customFormat="1">
      <c r="A395" s="1"/>
      <c r="B395" s="5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</row>
    <row r="396" spans="1:204" s="3" customFormat="1">
      <c r="A396" s="1"/>
      <c r="B396" s="5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</row>
    <row r="397" spans="1:204" s="3" customFormat="1">
      <c r="A397" s="1"/>
      <c r="B397" s="5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</row>
    <row r="398" spans="1:204" s="3" customFormat="1">
      <c r="A398" s="1"/>
      <c r="B398" s="5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</row>
    <row r="399" spans="1:204" s="3" customFormat="1">
      <c r="A399" s="1"/>
      <c r="B399" s="5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</row>
    <row r="400" spans="1:204" s="3" customFormat="1">
      <c r="A400" s="1"/>
      <c r="B400" s="5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</row>
    <row r="401" spans="1:204" s="3" customFormat="1">
      <c r="A401" s="1"/>
      <c r="B401" s="5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</row>
    <row r="402" spans="1:204" s="3" customFormat="1">
      <c r="A402" s="1"/>
      <c r="B402" s="5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</row>
    <row r="403" spans="1:204" s="3" customFormat="1">
      <c r="A403" s="1"/>
      <c r="B403" s="5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</row>
    <row r="404" spans="1:204" s="3" customFormat="1">
      <c r="A404" s="1"/>
      <c r="B404" s="5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</row>
    <row r="405" spans="1:204" s="3" customFormat="1">
      <c r="A405" s="1"/>
      <c r="B405" s="5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</row>
    <row r="406" spans="1:204" s="3" customFormat="1">
      <c r="A406" s="1"/>
      <c r="B406" s="5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</row>
    <row r="407" spans="1:204" s="3" customFormat="1">
      <c r="A407" s="1"/>
      <c r="B407" s="5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</row>
    <row r="408" spans="1:204" s="3" customFormat="1">
      <c r="A408" s="1"/>
      <c r="B408" s="5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</row>
    <row r="409" spans="1:204" s="3" customFormat="1">
      <c r="A409" s="1"/>
      <c r="B409" s="5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</row>
    <row r="410" spans="1:204" s="3" customFormat="1">
      <c r="A410" s="1"/>
      <c r="B410" s="5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</row>
    <row r="411" spans="1:204" s="3" customFormat="1">
      <c r="A411" s="1"/>
      <c r="B411" s="5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</row>
    <row r="412" spans="1:204" s="3" customFormat="1">
      <c r="A412" s="1"/>
      <c r="B412" s="5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</row>
    <row r="413" spans="1:204" s="3" customFormat="1">
      <c r="A413" s="1"/>
      <c r="B413" s="5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</row>
    <row r="414" spans="1:204" s="3" customFormat="1">
      <c r="A414" s="1"/>
      <c r="B414" s="5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</row>
    <row r="415" spans="1:204" s="3" customFormat="1">
      <c r="A415" s="1"/>
      <c r="B415" s="5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</row>
    <row r="416" spans="1:204" s="3" customFormat="1">
      <c r="A416" s="1"/>
      <c r="B416" s="5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</row>
    <row r="417" spans="1:204" s="3" customFormat="1">
      <c r="A417" s="1"/>
      <c r="B417" s="5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</row>
    <row r="418" spans="1:204" s="3" customFormat="1">
      <c r="A418" s="1"/>
      <c r="B418" s="5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</row>
    <row r="419" spans="1:204" s="3" customFormat="1">
      <c r="A419" s="1"/>
      <c r="B419" s="5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</row>
    <row r="420" spans="1:204" s="3" customFormat="1">
      <c r="A420" s="1"/>
      <c r="B420" s="5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</row>
    <row r="421" spans="1:204" s="3" customFormat="1">
      <c r="A421" s="1"/>
      <c r="B421" s="5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</row>
    <row r="422" spans="1:204" s="3" customFormat="1">
      <c r="A422" s="1"/>
      <c r="B422" s="5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</row>
    <row r="423" spans="1:204" s="3" customFormat="1">
      <c r="A423" s="1"/>
      <c r="B423" s="5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</row>
    <row r="424" spans="1:204" s="3" customFormat="1">
      <c r="A424" s="1"/>
      <c r="B424" s="5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</row>
    <row r="425" spans="1:204" s="3" customFormat="1">
      <c r="A425" s="1"/>
      <c r="B425" s="5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</row>
    <row r="426" spans="1:204" s="3" customFormat="1">
      <c r="A426" s="1"/>
      <c r="B426" s="5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</row>
    <row r="427" spans="1:204" s="3" customFormat="1">
      <c r="A427" s="1"/>
      <c r="B427" s="5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</row>
    <row r="428" spans="1:204" s="3" customFormat="1">
      <c r="A428" s="1"/>
      <c r="B428" s="5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</row>
    <row r="429" spans="1:204" s="3" customFormat="1">
      <c r="A429" s="1"/>
      <c r="B429" s="5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</row>
    <row r="430" spans="1:204" s="3" customFormat="1">
      <c r="A430" s="1"/>
      <c r="B430" s="5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</row>
    <row r="431" spans="1:204" s="3" customFormat="1">
      <c r="A431" s="1"/>
      <c r="B431" s="5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</row>
    <row r="432" spans="1:204" s="3" customFormat="1">
      <c r="A432" s="1"/>
      <c r="B432" s="5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</row>
    <row r="433" spans="1:204" s="3" customFormat="1">
      <c r="A433" s="1"/>
      <c r="B433" s="5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</row>
    <row r="434" spans="1:204" s="3" customFormat="1">
      <c r="A434" s="1"/>
      <c r="B434" s="5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</row>
    <row r="435" spans="1:204" s="3" customFormat="1">
      <c r="A435" s="1"/>
      <c r="B435" s="5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</row>
    <row r="436" spans="1:204" s="3" customFormat="1">
      <c r="A436" s="1"/>
      <c r="B436" s="5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</row>
    <row r="437" spans="1:204" s="3" customFormat="1">
      <c r="A437" s="1"/>
      <c r="B437" s="5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</row>
    <row r="438" spans="1:204" s="3" customFormat="1">
      <c r="A438" s="1"/>
      <c r="B438" s="5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</row>
    <row r="439" spans="1:204" s="3" customFormat="1">
      <c r="A439" s="1"/>
      <c r="B439" s="5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</row>
    <row r="440" spans="1:204" s="3" customFormat="1">
      <c r="A440" s="1"/>
      <c r="B440" s="5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</row>
    <row r="441" spans="1:204" s="3" customFormat="1">
      <c r="A441" s="1"/>
      <c r="B441" s="5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</row>
    <row r="442" spans="1:204" s="3" customFormat="1">
      <c r="A442" s="1"/>
      <c r="B442" s="5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</row>
    <row r="443" spans="1:204" s="3" customFormat="1">
      <c r="A443" s="1"/>
      <c r="B443" s="5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</row>
    <row r="444" spans="1:204" s="3" customFormat="1">
      <c r="A444" s="1"/>
      <c r="B444" s="5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</row>
    <row r="445" spans="1:204" s="3" customFormat="1">
      <c r="A445" s="1"/>
      <c r="B445" s="5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</row>
    <row r="446" spans="1:204" s="3" customFormat="1">
      <c r="A446" s="1"/>
      <c r="B446" s="5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</row>
    <row r="447" spans="1:204" s="3" customFormat="1">
      <c r="A447" s="1"/>
      <c r="B447" s="5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</row>
    <row r="448" spans="1:204" s="3" customFormat="1">
      <c r="A448" s="1"/>
      <c r="B448" s="5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</row>
    <row r="449" spans="1:204" s="3" customFormat="1">
      <c r="A449" s="1"/>
      <c r="B449" s="5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</row>
    <row r="450" spans="1:204" s="3" customFormat="1">
      <c r="A450" s="1"/>
      <c r="B450" s="5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</row>
    <row r="451" spans="1:204" s="3" customFormat="1">
      <c r="A451" s="1"/>
      <c r="B451" s="5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</row>
    <row r="452" spans="1:204" s="3" customFormat="1">
      <c r="A452" s="1"/>
      <c r="B452" s="5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</row>
    <row r="453" spans="1:204" s="3" customFormat="1">
      <c r="A453" s="1"/>
      <c r="B453" s="5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</row>
    <row r="454" spans="1:204" s="3" customFormat="1">
      <c r="A454" s="1"/>
      <c r="B454" s="5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</row>
    <row r="455" spans="1:204" s="3" customFormat="1">
      <c r="A455" s="1"/>
      <c r="B455" s="5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</row>
    <row r="456" spans="1:204" s="3" customFormat="1">
      <c r="A456" s="1"/>
      <c r="B456" s="5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</row>
  </sheetData>
  <sheetProtection password="CC34" sheet="1" objects="1" scenarios="1" formatCells="0" formatColumns="0" formatRows="0" insertColumns="0" insertRows="0" insertHyperlinks="0" deleteColumns="0" deleteRows="0"/>
  <mergeCells count="4">
    <mergeCell ref="B6:C6"/>
    <mergeCell ref="E6:F6"/>
    <mergeCell ref="C3:D3"/>
    <mergeCell ref="C22:F22"/>
  </mergeCells>
  <conditionalFormatting sqref="F8">
    <cfRule type="cellIs" dxfId="33" priority="91" operator="lessThanOrEqual">
      <formula>$D$8</formula>
    </cfRule>
    <cfRule type="cellIs" dxfId="32" priority="92" operator="greaterThan">
      <formula>$D$8</formula>
    </cfRule>
  </conditionalFormatting>
  <conditionalFormatting sqref="F9">
    <cfRule type="cellIs" dxfId="31" priority="61" operator="lessThanOrEqual">
      <formula>$D9</formula>
    </cfRule>
    <cfRule type="cellIs" dxfId="30" priority="62" operator="greaterThan">
      <formula>$D9</formula>
    </cfRule>
  </conditionalFormatting>
  <conditionalFormatting sqref="F11">
    <cfRule type="cellIs" dxfId="29" priority="59" operator="lessThanOrEqual">
      <formula>$D11</formula>
    </cfRule>
    <cfRule type="cellIs" dxfId="28" priority="60" operator="greaterThan">
      <formula>$D11</formula>
    </cfRule>
  </conditionalFormatting>
  <conditionalFormatting sqref="F13">
    <cfRule type="cellIs" dxfId="27" priority="55" operator="lessThanOrEqual">
      <formula>$D13</formula>
    </cfRule>
    <cfRule type="cellIs" dxfId="26" priority="56" operator="greaterThan">
      <formula>$D13</formula>
    </cfRule>
  </conditionalFormatting>
  <conditionalFormatting sqref="F14 F17">
    <cfRule type="cellIs" dxfId="25" priority="53" operator="lessThanOrEqual">
      <formula>$D14</formula>
    </cfRule>
    <cfRule type="cellIs" dxfId="24" priority="54" operator="greaterThan">
      <formula>$D14</formula>
    </cfRule>
  </conditionalFormatting>
  <conditionalFormatting sqref="E8:E9">
    <cfRule type="cellIs" dxfId="23" priority="38" operator="greaterThan">
      <formula>#REF!</formula>
    </cfRule>
  </conditionalFormatting>
  <conditionalFormatting sqref="E11 E17 E13">
    <cfRule type="cellIs" dxfId="22" priority="36" operator="greaterThan">
      <formula>#REF!</formula>
    </cfRule>
  </conditionalFormatting>
  <conditionalFormatting sqref="E19">
    <cfRule type="cellIs" dxfId="21" priority="15" operator="equal">
      <formula>"max BVO overschreden"</formula>
    </cfRule>
    <cfRule type="cellIs" dxfId="20" priority="16" operator="lessThanOrEqual">
      <formula>#REF!</formula>
    </cfRule>
  </conditionalFormatting>
  <conditionalFormatting sqref="F19">
    <cfRule type="cellIs" dxfId="19" priority="14" operator="notEqual">
      <formula>""</formula>
    </cfRule>
  </conditionalFormatting>
  <conditionalFormatting sqref="F10">
    <cfRule type="cellIs" dxfId="18" priority="12" operator="lessThanOrEqual">
      <formula>$D10</formula>
    </cfRule>
    <cfRule type="cellIs" dxfId="17" priority="13" operator="greaterThan">
      <formula>$D10</formula>
    </cfRule>
  </conditionalFormatting>
  <conditionalFormatting sqref="E10">
    <cfRule type="cellIs" dxfId="16" priority="11" operator="greaterThan">
      <formula>#REF!</formula>
    </cfRule>
  </conditionalFormatting>
  <conditionalFormatting sqref="F15">
    <cfRule type="cellIs" dxfId="15" priority="9" operator="lessThanOrEqual">
      <formula>$D15</formula>
    </cfRule>
    <cfRule type="cellIs" dxfId="14" priority="10" operator="greaterThan">
      <formula>$D15</formula>
    </cfRule>
  </conditionalFormatting>
  <conditionalFormatting sqref="E15">
    <cfRule type="cellIs" dxfId="13" priority="8" operator="greaterThan">
      <formula>#REF!</formula>
    </cfRule>
  </conditionalFormatting>
  <conditionalFormatting sqref="F12">
    <cfRule type="cellIs" dxfId="12" priority="6" operator="lessThanOrEqual">
      <formula>$D12</formula>
    </cfRule>
    <cfRule type="cellIs" dxfId="11" priority="7" operator="greaterThan">
      <formula>$D12</formula>
    </cfRule>
  </conditionalFormatting>
  <conditionalFormatting sqref="E12">
    <cfRule type="cellIs" dxfId="10" priority="5" operator="greaterThan">
      <formula>#REF!</formula>
    </cfRule>
  </conditionalFormatting>
  <conditionalFormatting sqref="F16">
    <cfRule type="cellIs" dxfId="9" priority="3" operator="lessThanOrEqual">
      <formula>$D16</formula>
    </cfRule>
    <cfRule type="cellIs" dxfId="8" priority="4" operator="greaterThan">
      <formula>$D16</formula>
    </cfRule>
  </conditionalFormatting>
  <conditionalFormatting sqref="E16">
    <cfRule type="cellIs" dxfId="7" priority="2" operator="greaterThan">
      <formula>#REF!</formula>
    </cfRule>
  </conditionalFormatting>
  <conditionalFormatting sqref="E14">
    <cfRule type="cellIs" dxfId="6" priority="1" operator="greaterThan">
      <formula>#REF!</formula>
    </cfRule>
  </conditionalFormatting>
  <pageMargins left="0.7" right="0.7" top="0.75" bottom="0.75" header="0.3" footer="0.3"/>
  <pageSetup paperSize="8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>
    <pageSetUpPr fitToPage="1"/>
  </sheetPr>
  <dimension ref="A3:HB467"/>
  <sheetViews>
    <sheetView showGridLines="0" view="pageBreakPreview" zoomScale="70" zoomScaleNormal="90" zoomScaleSheetLayoutView="70" workbookViewId="0">
      <selection activeCell="D16" sqref="D16"/>
    </sheetView>
  </sheetViews>
  <sheetFormatPr defaultColWidth="9" defaultRowHeight="12.75"/>
  <cols>
    <col min="1" max="1" width="2.28515625" style="1" customWidth="1" collapsed="1"/>
    <col min="2" max="2" width="16.140625" style="53" customWidth="1" collapsed="1"/>
    <col min="3" max="3" width="37.140625" style="3" customWidth="1" collapsed="1"/>
    <col min="4" max="4" width="26" style="3" customWidth="1" collapsed="1"/>
    <col min="5" max="5" width="2.28515625" style="3" customWidth="1" collapsed="1"/>
    <col min="6" max="6" width="12.85546875" style="3" customWidth="1" collapsed="1"/>
    <col min="7" max="20" width="12.7109375" style="3" customWidth="1" collapsed="1"/>
    <col min="21" max="21" width="20.7109375" style="3" customWidth="1" collapsed="1"/>
    <col min="22" max="16384" width="9" style="3" collapsed="1"/>
  </cols>
  <sheetData>
    <row r="3" spans="1:210" s="4" customFormat="1" ht="21" customHeight="1">
      <c r="B3" s="54" t="s">
        <v>102</v>
      </c>
      <c r="C3" s="6" t="str">
        <f>'1. Tarievenblad'!C5:H5</f>
        <v>Bedrijf X</v>
      </c>
      <c r="D3" s="6"/>
      <c r="E3" s="6"/>
      <c r="F3" s="7"/>
    </row>
    <row r="4" spans="1:210" s="1" customFormat="1" ht="15" customHeight="1">
      <c r="B4" s="9" t="s">
        <v>60</v>
      </c>
      <c r="C4" s="10"/>
      <c r="D4" s="10"/>
      <c r="E4" s="10"/>
      <c r="F4" s="96"/>
      <c r="G4" s="10"/>
      <c r="H4" s="210"/>
    </row>
    <row r="5" spans="1:210" s="1" customFormat="1" ht="15" customHeight="1">
      <c r="B5" s="9" t="s">
        <v>155</v>
      </c>
      <c r="C5" s="10"/>
      <c r="D5" s="211">
        <v>834000</v>
      </c>
      <c r="E5" s="10"/>
      <c r="F5" s="210"/>
      <c r="G5" s="211"/>
      <c r="H5" s="211"/>
      <c r="J5" s="27"/>
    </row>
    <row r="6" spans="1:210" s="1" customFormat="1" ht="15" customHeight="1">
      <c r="B6" s="9" t="s">
        <v>116</v>
      </c>
      <c r="C6" s="10"/>
      <c r="D6" s="211">
        <v>125000</v>
      </c>
      <c r="E6" s="10"/>
      <c r="F6" s="96"/>
      <c r="G6" s="10"/>
      <c r="H6" s="10"/>
    </row>
    <row r="7" spans="1:210" s="1" customFormat="1" ht="15" customHeight="1">
      <c r="B7" s="9" t="s">
        <v>48</v>
      </c>
      <c r="D7" s="211">
        <f>SUM(D5+D6)</f>
        <v>959000</v>
      </c>
      <c r="E7" s="10"/>
      <c r="F7" s="212"/>
      <c r="G7" s="212"/>
      <c r="H7" s="141"/>
      <c r="I7" s="11"/>
      <c r="J7" s="141"/>
    </row>
    <row r="8" spans="1:210" s="1" customFormat="1" ht="12.75" customHeight="1">
      <c r="B8" s="97"/>
      <c r="C8" s="10"/>
      <c r="D8" s="10"/>
      <c r="E8" s="10"/>
      <c r="F8" s="96"/>
      <c r="G8" s="10"/>
      <c r="H8" s="10"/>
    </row>
    <row r="9" spans="1:210" ht="28.35" customHeight="1">
      <c r="B9" s="60" t="s">
        <v>23</v>
      </c>
      <c r="C9" s="61"/>
      <c r="D9" s="101" t="s">
        <v>26</v>
      </c>
      <c r="E9" s="213"/>
      <c r="F9" s="214" t="s">
        <v>58</v>
      </c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5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</row>
    <row r="10" spans="1:210" s="21" customFormat="1" ht="45" customHeight="1">
      <c r="A10" s="17"/>
      <c r="B10" s="18" t="s">
        <v>1</v>
      </c>
      <c r="C10" s="19" t="s">
        <v>0</v>
      </c>
      <c r="D10" s="19" t="s">
        <v>46</v>
      </c>
      <c r="E10" s="216"/>
      <c r="F10" s="19">
        <v>1</v>
      </c>
      <c r="G10" s="19">
        <v>2</v>
      </c>
      <c r="H10" s="19">
        <v>3</v>
      </c>
      <c r="I10" s="19">
        <v>4</v>
      </c>
      <c r="J10" s="19">
        <v>5</v>
      </c>
      <c r="K10" s="19">
        <v>6</v>
      </c>
      <c r="L10" s="19">
        <v>7</v>
      </c>
      <c r="M10" s="19">
        <v>8</v>
      </c>
      <c r="N10" s="19">
        <v>9</v>
      </c>
      <c r="O10" s="19">
        <v>10</v>
      </c>
      <c r="P10" s="19">
        <v>11</v>
      </c>
      <c r="Q10" s="19">
        <v>12</v>
      </c>
      <c r="R10" s="19">
        <v>13</v>
      </c>
      <c r="S10" s="19">
        <v>14</v>
      </c>
      <c r="T10" s="19">
        <v>15</v>
      </c>
      <c r="U10" s="19" t="s">
        <v>22</v>
      </c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</row>
    <row r="11" spans="1:210" s="21" customFormat="1" ht="15" customHeight="1">
      <c r="A11" s="17"/>
      <c r="B11" s="18"/>
      <c r="C11" s="19"/>
      <c r="D11" s="19"/>
      <c r="E11" s="216"/>
      <c r="F11" s="19">
        <v>2019</v>
      </c>
      <c r="G11" s="19">
        <v>2020</v>
      </c>
      <c r="H11" s="19">
        <v>2021</v>
      </c>
      <c r="I11" s="19">
        <v>2022</v>
      </c>
      <c r="J11" s="19">
        <v>2023</v>
      </c>
      <c r="K11" s="19">
        <v>2024</v>
      </c>
      <c r="L11" s="19">
        <v>2025</v>
      </c>
      <c r="M11" s="19">
        <v>2026</v>
      </c>
      <c r="N11" s="19">
        <v>2027</v>
      </c>
      <c r="O11" s="19">
        <v>2028</v>
      </c>
      <c r="P11" s="19">
        <v>2029</v>
      </c>
      <c r="Q11" s="19">
        <v>2030</v>
      </c>
      <c r="R11" s="19">
        <v>2031</v>
      </c>
      <c r="S11" s="19">
        <v>2032</v>
      </c>
      <c r="T11" s="19">
        <v>2033</v>
      </c>
      <c r="U11" s="19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</row>
    <row r="12" spans="1:210" ht="15" customHeight="1">
      <c r="B12" s="22">
        <f>'1. Tarievenblad'!B15</f>
        <v>1</v>
      </c>
      <c r="C12" s="22" t="str">
        <f>'1. Tarievenblad'!C15</f>
        <v>Gemeentehuis (Totaal)</v>
      </c>
      <c r="D12" s="269">
        <v>80000</v>
      </c>
      <c r="E12" s="217"/>
      <c r="F12" s="240">
        <v>900</v>
      </c>
      <c r="G12" s="240">
        <v>918</v>
      </c>
      <c r="H12" s="240">
        <v>135</v>
      </c>
      <c r="I12" s="240">
        <v>955</v>
      </c>
      <c r="J12" s="240">
        <v>975</v>
      </c>
      <c r="K12" s="240">
        <v>995</v>
      </c>
      <c r="L12" s="240">
        <v>1010</v>
      </c>
      <c r="M12" s="240">
        <v>1030</v>
      </c>
      <c r="N12" s="240">
        <v>1050</v>
      </c>
      <c r="O12" s="240">
        <v>1075</v>
      </c>
      <c r="P12" s="240">
        <v>1095</v>
      </c>
      <c r="Q12" s="240">
        <v>1120</v>
      </c>
      <c r="R12" s="240">
        <v>1140</v>
      </c>
      <c r="S12" s="240">
        <v>1160</v>
      </c>
      <c r="T12" s="240">
        <v>1180</v>
      </c>
      <c r="U12" s="218">
        <f>SUM(F12:T12)</f>
        <v>14738</v>
      </c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</row>
    <row r="13" spans="1:210" ht="15" customHeight="1">
      <c r="B13" s="22">
        <f>'1. Tarievenblad'!B18</f>
        <v>2</v>
      </c>
      <c r="C13" s="22" t="str">
        <f>'1. Tarievenblad'!C18</f>
        <v>HVC (Totaal)</v>
      </c>
      <c r="D13" s="269"/>
      <c r="E13" s="217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  <c r="T13" s="240"/>
      <c r="U13" s="218">
        <f t="shared" ref="U13:U18" si="0">SUM(F13:T13)</f>
        <v>0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</row>
    <row r="14" spans="1:210" ht="15" customHeight="1">
      <c r="B14" s="22">
        <f>'1. Tarievenblad'!B19</f>
        <v>3</v>
      </c>
      <c r="C14" s="22" t="str">
        <f>'1. Tarievenblad'!C19</f>
        <v>De Voorde</v>
      </c>
      <c r="D14" s="269"/>
      <c r="E14" s="217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  <c r="T14" s="240"/>
      <c r="U14" s="218">
        <f t="shared" ref="U14" si="1">SUM(F14:T14)</f>
        <v>0</v>
      </c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</row>
    <row r="15" spans="1:210" ht="15" customHeight="1">
      <c r="B15" s="22">
        <f>'1. Tarievenblad'!B20</f>
        <v>4</v>
      </c>
      <c r="C15" s="22" t="str">
        <f>'1. Tarievenblad'!C20</f>
        <v>Sporthal Oosterbos</v>
      </c>
      <c r="D15" s="269"/>
      <c r="E15" s="217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  <c r="T15" s="240"/>
      <c r="U15" s="218">
        <f t="shared" si="0"/>
        <v>0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</row>
    <row r="16" spans="1:210" ht="15" customHeight="1">
      <c r="B16" s="22">
        <f>'1. Tarievenblad'!B21</f>
        <v>5</v>
      </c>
      <c r="C16" s="22" t="str">
        <f>'1. Tarievenblad'!C21</f>
        <v>Sporthal de Burghthof</v>
      </c>
      <c r="D16" s="269"/>
      <c r="E16" s="217"/>
      <c r="F16" s="240"/>
      <c r="G16" s="240"/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  <c r="T16" s="240"/>
      <c r="U16" s="218">
        <f t="shared" si="0"/>
        <v>0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</row>
    <row r="17" spans="1:210" ht="15" customHeight="1">
      <c r="B17" s="22">
        <f>'1. Tarievenblad'!B22</f>
        <v>6</v>
      </c>
      <c r="C17" s="22" t="str">
        <f>'1. Tarievenblad'!C22</f>
        <v>Veluwehal</v>
      </c>
      <c r="D17" s="269"/>
      <c r="E17" s="217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  <c r="T17" s="240"/>
      <c r="U17" s="218">
        <f t="shared" si="0"/>
        <v>0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</row>
    <row r="18" spans="1:210" ht="15" customHeight="1">
      <c r="B18" s="22">
        <f>'1. Tarievenblad'!B23</f>
        <v>7</v>
      </c>
      <c r="C18" s="22" t="str">
        <f>'1. Tarievenblad'!C25</f>
        <v>Nieuw: Garderen (Totaal)</v>
      </c>
      <c r="D18" s="269"/>
      <c r="E18" s="217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  <c r="T18" s="240"/>
      <c r="U18" s="218">
        <f t="shared" si="0"/>
        <v>0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</row>
    <row r="19" spans="1:210" ht="15" customHeight="1">
      <c r="B19" s="22">
        <f>'1. Tarievenblad'!B26</f>
        <v>8</v>
      </c>
      <c r="C19" s="22" t="str">
        <f>'1. Tarievenblad'!C26</f>
        <v>Nieuw: De Brug</v>
      </c>
      <c r="D19" s="269"/>
      <c r="E19" s="217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  <c r="T19" s="240"/>
      <c r="U19" s="218">
        <f t="shared" ref="U19" si="2">SUM(F19:T19)</f>
        <v>0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</row>
    <row r="20" spans="1:210" ht="15" customHeight="1">
      <c r="B20" s="22">
        <f>'1. Tarievenblad'!B28</f>
        <v>9</v>
      </c>
      <c r="C20" s="22" t="s">
        <v>151</v>
      </c>
      <c r="D20" s="269"/>
      <c r="E20" s="217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0"/>
      <c r="T20" s="240"/>
      <c r="U20" s="218">
        <f t="shared" ref="U20" si="3">SUM(F20:T20)</f>
        <v>0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</row>
    <row r="21" spans="1:210" ht="15" customHeight="1" thickBot="1">
      <c r="A21" s="29"/>
      <c r="B21" s="30"/>
      <c r="C21" s="22"/>
      <c r="D21" s="219"/>
      <c r="E21" s="217"/>
      <c r="F21" s="220"/>
      <c r="G21" s="220"/>
      <c r="H21" s="220"/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9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9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1"/>
      <c r="GV21" s="1"/>
      <c r="GW21" s="1"/>
      <c r="GX21" s="1"/>
      <c r="GY21" s="1"/>
      <c r="GZ21" s="1"/>
      <c r="HA21" s="1"/>
      <c r="HB21" s="1"/>
    </row>
    <row r="22" spans="1:210" s="42" customFormat="1" ht="26.25" customHeight="1" thickBot="1">
      <c r="A22" s="34"/>
      <c r="B22" s="35"/>
      <c r="C22" s="36" t="s">
        <v>4</v>
      </c>
      <c r="D22" s="221">
        <f>IF(SUM(D12:D21)&gt;$D$5,"Plafondbedrag overschreden",SUM(D12:D21))</f>
        <v>80000</v>
      </c>
      <c r="E22" s="222"/>
      <c r="F22" s="223">
        <f t="shared" ref="F22:U22" si="4">SUM(F12:F21)</f>
        <v>900</v>
      </c>
      <c r="G22" s="223">
        <f t="shared" si="4"/>
        <v>918</v>
      </c>
      <c r="H22" s="223">
        <f t="shared" si="4"/>
        <v>135</v>
      </c>
      <c r="I22" s="223">
        <f t="shared" si="4"/>
        <v>955</v>
      </c>
      <c r="J22" s="223">
        <f t="shared" si="4"/>
        <v>975</v>
      </c>
      <c r="K22" s="223">
        <f t="shared" si="4"/>
        <v>995</v>
      </c>
      <c r="L22" s="223">
        <f t="shared" si="4"/>
        <v>1010</v>
      </c>
      <c r="M22" s="223">
        <f t="shared" si="4"/>
        <v>1030</v>
      </c>
      <c r="N22" s="223">
        <f t="shared" si="4"/>
        <v>1050</v>
      </c>
      <c r="O22" s="223">
        <f t="shared" si="4"/>
        <v>1075</v>
      </c>
      <c r="P22" s="223">
        <f t="shared" si="4"/>
        <v>1095</v>
      </c>
      <c r="Q22" s="223">
        <f t="shared" si="4"/>
        <v>1120</v>
      </c>
      <c r="R22" s="223">
        <f t="shared" si="4"/>
        <v>1140</v>
      </c>
      <c r="S22" s="223">
        <f t="shared" si="4"/>
        <v>1160</v>
      </c>
      <c r="T22" s="223">
        <f t="shared" si="4"/>
        <v>1180</v>
      </c>
      <c r="U22" s="223">
        <f t="shared" si="4"/>
        <v>14738</v>
      </c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41"/>
      <c r="CO22" s="41"/>
      <c r="CP22" s="41"/>
      <c r="CQ22" s="41"/>
      <c r="CR22" s="41"/>
      <c r="CS22" s="41"/>
      <c r="CT22" s="41"/>
      <c r="CU22" s="41"/>
      <c r="CV22" s="41"/>
      <c r="CW22" s="41"/>
    </row>
    <row r="23" spans="1:210" ht="12" customHeight="1">
      <c r="A23" s="29"/>
      <c r="B23" s="43"/>
      <c r="C23" s="1"/>
      <c r="D23" s="1"/>
      <c r="E23" s="87"/>
      <c r="F23" s="1"/>
      <c r="G23" s="1"/>
      <c r="H23" s="1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9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9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1"/>
      <c r="GV23" s="1"/>
      <c r="GW23" s="1"/>
      <c r="GX23" s="1"/>
      <c r="GY23" s="1"/>
      <c r="GZ23" s="1"/>
      <c r="HA23" s="1"/>
      <c r="HB23" s="1"/>
    </row>
    <row r="24" spans="1:210" ht="33.75" customHeight="1">
      <c r="A24" s="29"/>
      <c r="B24" s="43"/>
      <c r="C24" s="224" t="s">
        <v>99</v>
      </c>
      <c r="D24" s="225"/>
      <c r="E24" s="87"/>
      <c r="F24" s="226">
        <f>IF(SUM(D12:D21,U26)&gt;$D$7,"Plafondbedrag overschreden",IF(SUM(F26:T26)&gt;$D$6,"Plafondbedrag overschreden",IF(D22&gt;$D$5,"Plafondbedrag overschreden",SUM(D12:D21,U26))))</f>
        <v>90697.880759597567</v>
      </c>
      <c r="G24" s="227"/>
      <c r="H24" s="1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  <c r="EZ24" s="29"/>
      <c r="FA24" s="29"/>
      <c r="FB24" s="29"/>
      <c r="FC24" s="29"/>
      <c r="FD24" s="29"/>
      <c r="FE24" s="29"/>
      <c r="FF24" s="29"/>
      <c r="FG24" s="29"/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9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9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1"/>
      <c r="GV24" s="1"/>
      <c r="GW24" s="1"/>
      <c r="GX24" s="1"/>
      <c r="GY24" s="1"/>
      <c r="GZ24" s="1"/>
      <c r="HA24" s="1"/>
      <c r="HB24" s="1"/>
    </row>
    <row r="25" spans="1:210" ht="12" customHeight="1" thickBot="1">
      <c r="A25" s="29"/>
      <c r="B25" s="43"/>
      <c r="C25" s="1"/>
      <c r="D25" s="1"/>
      <c r="E25" s="87"/>
      <c r="F25" s="1"/>
      <c r="G25" s="1"/>
      <c r="H25" s="1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9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29"/>
      <c r="GO25" s="29"/>
      <c r="GP25" s="29"/>
      <c r="GQ25" s="29"/>
      <c r="GR25" s="29"/>
      <c r="GS25" s="29"/>
      <c r="GT25" s="29"/>
      <c r="GU25" s="1"/>
      <c r="GV25" s="1"/>
      <c r="GW25" s="1"/>
      <c r="GX25" s="1"/>
      <c r="GY25" s="1"/>
      <c r="GZ25" s="1"/>
      <c r="HA25" s="1"/>
      <c r="HB25" s="1"/>
    </row>
    <row r="26" spans="1:210" s="234" customFormat="1" ht="33" customHeight="1" thickBot="1">
      <c r="A26" s="228"/>
      <c r="B26" s="229" t="s">
        <v>47</v>
      </c>
      <c r="C26" s="229"/>
      <c r="D26" s="221">
        <f>IF(D22&gt;$D$5,"Plafondbedrag overschreden",D22)</f>
        <v>80000</v>
      </c>
      <c r="E26" s="230"/>
      <c r="F26" s="231">
        <f>+F22/POWER(1.0225,F10)</f>
        <v>880.1955990220049</v>
      </c>
      <c r="G26" s="231">
        <f>+G22/POWER(1.0275,G10)</f>
        <v>869.51888752730554</v>
      </c>
      <c r="H26" s="231">
        <f>+H22/POWER(1.03,H10)</f>
        <v>123.54412401267655</v>
      </c>
      <c r="I26" s="231">
        <f>+I22/POWER(1.035,I10)</f>
        <v>832.22732745213659</v>
      </c>
      <c r="J26" s="231">
        <f t="shared" ref="J26:T26" si="5">+J22/POWER(1.04,J10)</f>
        <v>801.37892909036771</v>
      </c>
      <c r="K26" s="231">
        <f t="shared" si="5"/>
        <v>786.36295310149501</v>
      </c>
      <c r="L26" s="231">
        <f t="shared" si="5"/>
        <v>767.51699133408385</v>
      </c>
      <c r="M26" s="231">
        <f t="shared" si="5"/>
        <v>752.61091115204329</v>
      </c>
      <c r="N26" s="231">
        <f t="shared" si="5"/>
        <v>737.71607235777196</v>
      </c>
      <c r="O26" s="231">
        <f t="shared" si="5"/>
        <v>726.23148148773339</v>
      </c>
      <c r="P26" s="231">
        <f t="shared" si="5"/>
        <v>711.29112006177832</v>
      </c>
      <c r="Q26" s="231">
        <f t="shared" si="5"/>
        <v>699.54869552967295</v>
      </c>
      <c r="R26" s="231">
        <f t="shared" si="5"/>
        <v>684.65445819353295</v>
      </c>
      <c r="S26" s="231">
        <f t="shared" si="5"/>
        <v>669.87109607329467</v>
      </c>
      <c r="T26" s="232">
        <f t="shared" si="5"/>
        <v>655.21211320166424</v>
      </c>
      <c r="U26" s="221">
        <f>IF(SUM(F26:T26)&gt;$D$6,"Plafondbedrag overschreden",SUM(F26:T26))</f>
        <v>10697.880759597563</v>
      </c>
      <c r="V26" s="29"/>
      <c r="W26" s="228"/>
      <c r="X26" s="228"/>
      <c r="Y26" s="228"/>
      <c r="Z26" s="228"/>
      <c r="AA26" s="228"/>
      <c r="AB26" s="228"/>
      <c r="AC26" s="228"/>
      <c r="AD26" s="228"/>
      <c r="AE26" s="228"/>
      <c r="AF26" s="228"/>
      <c r="AG26" s="228"/>
      <c r="AH26" s="228"/>
      <c r="AI26" s="228"/>
      <c r="AJ26" s="228"/>
      <c r="AK26" s="228"/>
      <c r="AL26" s="228"/>
      <c r="AM26" s="228"/>
      <c r="AN26" s="228"/>
      <c r="AO26" s="228"/>
      <c r="AP26" s="228"/>
      <c r="AQ26" s="228"/>
      <c r="AR26" s="228"/>
      <c r="AS26" s="228"/>
      <c r="AT26" s="228"/>
      <c r="AU26" s="228"/>
      <c r="AV26" s="228"/>
      <c r="AW26" s="228"/>
      <c r="AX26" s="228"/>
      <c r="AY26" s="228"/>
      <c r="AZ26" s="228"/>
      <c r="BA26" s="228"/>
      <c r="BB26" s="228"/>
      <c r="BC26" s="228"/>
      <c r="BD26" s="228"/>
      <c r="BE26" s="228"/>
      <c r="BF26" s="228"/>
      <c r="BG26" s="228"/>
      <c r="BH26" s="228"/>
      <c r="BI26" s="228"/>
      <c r="BJ26" s="228"/>
      <c r="BK26" s="228"/>
      <c r="BL26" s="228"/>
      <c r="BM26" s="228"/>
      <c r="BN26" s="228"/>
      <c r="BO26" s="228"/>
      <c r="BP26" s="228"/>
      <c r="BQ26" s="228"/>
      <c r="BR26" s="228"/>
      <c r="BS26" s="228"/>
      <c r="BT26" s="228"/>
      <c r="BU26" s="228"/>
      <c r="BV26" s="228"/>
      <c r="BW26" s="228"/>
      <c r="BX26" s="228"/>
      <c r="BY26" s="228"/>
      <c r="BZ26" s="228"/>
      <c r="CA26" s="228"/>
      <c r="CB26" s="228"/>
      <c r="CC26" s="228"/>
      <c r="CD26" s="228"/>
      <c r="CE26" s="228"/>
      <c r="CF26" s="228"/>
      <c r="CG26" s="228"/>
      <c r="CH26" s="228"/>
      <c r="CI26" s="228"/>
      <c r="CJ26" s="228"/>
      <c r="CK26" s="228"/>
      <c r="CL26" s="228"/>
      <c r="CM26" s="228"/>
      <c r="CN26" s="228"/>
      <c r="CO26" s="228"/>
      <c r="CP26" s="228"/>
      <c r="CQ26" s="228"/>
      <c r="CR26" s="228"/>
      <c r="CS26" s="228"/>
      <c r="CT26" s="228"/>
      <c r="CU26" s="228"/>
      <c r="CV26" s="228"/>
      <c r="CW26" s="228"/>
      <c r="CX26" s="228"/>
      <c r="CY26" s="228"/>
      <c r="CZ26" s="228"/>
      <c r="DA26" s="228"/>
      <c r="DB26" s="228"/>
      <c r="DC26" s="228"/>
      <c r="DD26" s="228"/>
      <c r="DE26" s="228"/>
      <c r="DF26" s="228"/>
      <c r="DG26" s="228"/>
      <c r="DH26" s="228"/>
      <c r="DI26" s="228"/>
      <c r="DJ26" s="228"/>
      <c r="DK26" s="228"/>
      <c r="DL26" s="228"/>
      <c r="DM26" s="228"/>
      <c r="DN26" s="228"/>
      <c r="DO26" s="228"/>
      <c r="DP26" s="228"/>
      <c r="DQ26" s="228"/>
      <c r="DR26" s="228"/>
      <c r="DS26" s="228"/>
      <c r="DT26" s="228"/>
      <c r="DU26" s="228"/>
      <c r="DV26" s="228"/>
      <c r="DW26" s="228"/>
      <c r="DX26" s="228"/>
      <c r="DY26" s="228"/>
      <c r="DZ26" s="228"/>
      <c r="EA26" s="228"/>
      <c r="EB26" s="228"/>
      <c r="EC26" s="228"/>
      <c r="ED26" s="228"/>
      <c r="EE26" s="228"/>
      <c r="EF26" s="228"/>
      <c r="EG26" s="228"/>
      <c r="EH26" s="228"/>
      <c r="EI26" s="228"/>
      <c r="EJ26" s="228"/>
      <c r="EK26" s="228"/>
      <c r="EL26" s="228"/>
      <c r="EM26" s="228"/>
      <c r="EN26" s="228"/>
      <c r="EO26" s="228"/>
      <c r="EP26" s="228"/>
      <c r="EQ26" s="228"/>
      <c r="ER26" s="228"/>
      <c r="ES26" s="228"/>
      <c r="ET26" s="228"/>
      <c r="EU26" s="228"/>
      <c r="EV26" s="228"/>
      <c r="EW26" s="228"/>
      <c r="EX26" s="228"/>
      <c r="EY26" s="228"/>
      <c r="EZ26" s="228"/>
      <c r="FA26" s="228"/>
      <c r="FB26" s="228"/>
      <c r="FC26" s="228"/>
      <c r="FD26" s="228"/>
      <c r="FE26" s="228"/>
      <c r="FF26" s="228"/>
      <c r="FG26" s="228"/>
      <c r="FH26" s="228"/>
      <c r="FI26" s="228"/>
      <c r="FJ26" s="228"/>
      <c r="FK26" s="228"/>
      <c r="FL26" s="228"/>
      <c r="FM26" s="228"/>
      <c r="FN26" s="228"/>
      <c r="FO26" s="228"/>
      <c r="FP26" s="228"/>
      <c r="FQ26" s="228"/>
      <c r="FR26" s="228"/>
      <c r="FS26" s="228"/>
      <c r="FT26" s="228"/>
      <c r="FU26" s="228"/>
      <c r="FV26" s="228"/>
      <c r="FW26" s="228"/>
      <c r="FX26" s="228"/>
      <c r="FY26" s="228"/>
      <c r="FZ26" s="228"/>
      <c r="GA26" s="228"/>
      <c r="GB26" s="228"/>
      <c r="GC26" s="228"/>
      <c r="GD26" s="228"/>
      <c r="GE26" s="228"/>
      <c r="GF26" s="228"/>
      <c r="GG26" s="228"/>
      <c r="GH26" s="228"/>
      <c r="GI26" s="228"/>
      <c r="GJ26" s="228"/>
      <c r="GK26" s="228"/>
      <c r="GL26" s="228"/>
      <c r="GM26" s="228"/>
      <c r="GN26" s="228"/>
      <c r="GO26" s="228"/>
      <c r="GP26" s="228"/>
      <c r="GQ26" s="228"/>
      <c r="GR26" s="228"/>
      <c r="GS26" s="228"/>
      <c r="GT26" s="228"/>
      <c r="GU26" s="233"/>
      <c r="GV26" s="233"/>
      <c r="GW26" s="233"/>
      <c r="GX26" s="233"/>
      <c r="GY26" s="233"/>
      <c r="GZ26" s="233"/>
      <c r="HA26" s="233"/>
      <c r="HB26" s="233"/>
    </row>
    <row r="27" spans="1:210" ht="12" customHeight="1">
      <c r="A27" s="29"/>
      <c r="B27" s="43"/>
      <c r="D27" s="1"/>
      <c r="E27" s="1"/>
      <c r="F27" s="1"/>
      <c r="G27" s="1"/>
      <c r="H27" s="1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9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1"/>
      <c r="GV27" s="1"/>
      <c r="GW27" s="1"/>
      <c r="GX27" s="1"/>
      <c r="GY27" s="1"/>
      <c r="GZ27" s="1"/>
      <c r="HA27" s="1"/>
      <c r="HB27" s="1"/>
    </row>
    <row r="28" spans="1:210" ht="12" customHeight="1">
      <c r="A28" s="29"/>
      <c r="B28" s="43"/>
      <c r="C28" s="1"/>
      <c r="D28" s="1"/>
      <c r="E28" s="1"/>
      <c r="F28" s="1"/>
      <c r="G28" s="1"/>
      <c r="H28" s="1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29"/>
      <c r="FF28" s="29"/>
      <c r="FG28" s="29"/>
      <c r="FH28" s="29"/>
      <c r="FI28" s="29"/>
      <c r="FJ28" s="29"/>
      <c r="FK28" s="29"/>
      <c r="FL28" s="29"/>
      <c r="FM28" s="29"/>
      <c r="FN28" s="29"/>
      <c r="FO28" s="29"/>
      <c r="FP28" s="29"/>
      <c r="FQ28" s="29"/>
      <c r="FR28" s="29"/>
      <c r="FS28" s="29"/>
      <c r="FT28" s="29"/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9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1"/>
      <c r="GV28" s="1"/>
      <c r="GW28" s="1"/>
      <c r="GX28" s="1"/>
      <c r="GY28" s="1"/>
      <c r="GZ28" s="1"/>
      <c r="HA28" s="1"/>
      <c r="HB28" s="1"/>
    </row>
    <row r="29" spans="1:210" ht="15.75">
      <c r="A29" s="29"/>
      <c r="B29" s="44"/>
      <c r="C29" s="45" t="s">
        <v>5</v>
      </c>
      <c r="D29" s="45"/>
      <c r="E29" s="4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29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1"/>
      <c r="GV29" s="1"/>
      <c r="GW29" s="1"/>
      <c r="GX29" s="1"/>
      <c r="GY29" s="1"/>
      <c r="GZ29" s="1"/>
      <c r="HA29" s="1"/>
      <c r="HB29" s="1"/>
    </row>
    <row r="30" spans="1:210" ht="12" customHeight="1">
      <c r="B30" s="236"/>
      <c r="C30" s="49" t="s">
        <v>14</v>
      </c>
      <c r="D30" s="49"/>
      <c r="E30" s="49"/>
      <c r="F30" s="44"/>
      <c r="G30" s="44"/>
      <c r="H30" s="4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</row>
    <row r="31" spans="1:210" ht="12" customHeight="1">
      <c r="B31" s="48"/>
      <c r="C31" s="49" t="s">
        <v>13</v>
      </c>
      <c r="D31" s="49"/>
      <c r="E31" s="49"/>
      <c r="F31" s="44"/>
      <c r="G31" s="44"/>
      <c r="H31" s="4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</row>
    <row r="32" spans="1:210" ht="12" customHeight="1">
      <c r="B32" s="50"/>
      <c r="C32" s="49" t="s">
        <v>12</v>
      </c>
      <c r="D32" s="49"/>
      <c r="E32" s="49"/>
      <c r="F32" s="44"/>
      <c r="G32" s="44"/>
      <c r="H32" s="4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</row>
    <row r="33" spans="1:208" ht="12" customHeight="1">
      <c r="B33" s="4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</row>
    <row r="34" spans="1:208" s="234" customFormat="1" ht="15.75">
      <c r="A34" s="233"/>
      <c r="B34" s="237"/>
      <c r="C34" s="238" t="s">
        <v>100</v>
      </c>
      <c r="D34" s="239"/>
      <c r="E34" s="239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  <c r="AA34" s="233"/>
      <c r="AB34" s="233"/>
      <c r="AC34" s="233"/>
      <c r="AD34" s="233"/>
      <c r="AE34" s="233"/>
      <c r="AF34" s="233"/>
      <c r="AG34" s="233"/>
      <c r="AH34" s="233"/>
      <c r="AI34" s="233"/>
      <c r="AJ34" s="233"/>
      <c r="AK34" s="233"/>
      <c r="AL34" s="233"/>
      <c r="AM34" s="233"/>
      <c r="AN34" s="233"/>
      <c r="AO34" s="233"/>
      <c r="AP34" s="233"/>
      <c r="AQ34" s="233"/>
      <c r="AR34" s="233"/>
      <c r="AS34" s="233"/>
      <c r="AT34" s="233"/>
      <c r="AU34" s="233"/>
      <c r="AV34" s="233"/>
      <c r="AW34" s="233"/>
      <c r="AX34" s="233"/>
      <c r="AY34" s="233"/>
      <c r="AZ34" s="233"/>
      <c r="BA34" s="233"/>
      <c r="BB34" s="233"/>
      <c r="BC34" s="233"/>
      <c r="BD34" s="233"/>
      <c r="BE34" s="233"/>
      <c r="BF34" s="233"/>
      <c r="BG34" s="233"/>
      <c r="BH34" s="233"/>
      <c r="BI34" s="233"/>
      <c r="BJ34" s="233"/>
      <c r="BK34" s="233"/>
      <c r="BL34" s="233"/>
      <c r="BM34" s="233"/>
      <c r="BN34" s="233"/>
      <c r="BO34" s="233"/>
      <c r="BP34" s="233"/>
      <c r="BQ34" s="233"/>
      <c r="BR34" s="233"/>
      <c r="BS34" s="233"/>
      <c r="BT34" s="233"/>
      <c r="BU34" s="233"/>
      <c r="BV34" s="233"/>
      <c r="BW34" s="233"/>
      <c r="BX34" s="233"/>
      <c r="BY34" s="233"/>
      <c r="BZ34" s="233"/>
      <c r="CA34" s="233"/>
      <c r="CB34" s="233"/>
      <c r="CC34" s="233"/>
      <c r="CD34" s="233"/>
      <c r="CE34" s="233"/>
      <c r="CF34" s="233"/>
      <c r="CG34" s="233"/>
      <c r="CH34" s="233"/>
      <c r="CI34" s="233"/>
      <c r="CJ34" s="233"/>
      <c r="CK34" s="233"/>
      <c r="CL34" s="233"/>
      <c r="CM34" s="233"/>
      <c r="CN34" s="233"/>
      <c r="CO34" s="233"/>
      <c r="CP34" s="233"/>
      <c r="CQ34" s="233"/>
      <c r="CR34" s="233"/>
      <c r="CS34" s="233"/>
      <c r="CT34" s="233"/>
      <c r="CU34" s="233"/>
      <c r="CV34" s="233"/>
      <c r="CW34" s="233"/>
      <c r="CX34" s="233"/>
      <c r="CY34" s="233"/>
      <c r="CZ34" s="233"/>
      <c r="DA34" s="233"/>
      <c r="DB34" s="233"/>
      <c r="DC34" s="233"/>
      <c r="DD34" s="233"/>
      <c r="DE34" s="233"/>
      <c r="DF34" s="233"/>
      <c r="DG34" s="233"/>
      <c r="DH34" s="233"/>
      <c r="DI34" s="233"/>
      <c r="DJ34" s="233"/>
      <c r="DK34" s="233"/>
      <c r="DL34" s="233"/>
      <c r="DM34" s="233"/>
      <c r="DN34" s="233"/>
      <c r="DO34" s="233"/>
      <c r="DP34" s="233"/>
      <c r="DQ34" s="233"/>
      <c r="DR34" s="233"/>
      <c r="DS34" s="233"/>
      <c r="DT34" s="233"/>
      <c r="DU34" s="233"/>
      <c r="DV34" s="233"/>
      <c r="DW34" s="233"/>
      <c r="DX34" s="233"/>
      <c r="DY34" s="233"/>
      <c r="DZ34" s="233"/>
      <c r="EA34" s="233"/>
      <c r="EB34" s="233"/>
      <c r="EC34" s="233"/>
      <c r="ED34" s="233"/>
      <c r="EE34" s="233"/>
      <c r="EF34" s="233"/>
      <c r="EG34" s="233"/>
      <c r="EH34" s="233"/>
      <c r="EI34" s="233"/>
      <c r="EJ34" s="233"/>
      <c r="EK34" s="233"/>
      <c r="EL34" s="233"/>
      <c r="EM34" s="233"/>
      <c r="EN34" s="233"/>
      <c r="EO34" s="233"/>
      <c r="EP34" s="233"/>
      <c r="EQ34" s="233"/>
      <c r="ER34" s="233"/>
      <c r="ES34" s="233"/>
      <c r="ET34" s="233"/>
      <c r="EU34" s="233"/>
      <c r="EV34" s="233"/>
      <c r="EW34" s="233"/>
      <c r="EX34" s="233"/>
      <c r="EY34" s="233"/>
      <c r="EZ34" s="233"/>
      <c r="FA34" s="233"/>
      <c r="FB34" s="233"/>
      <c r="FC34" s="233"/>
      <c r="FD34" s="233"/>
      <c r="FE34" s="233"/>
      <c r="FF34" s="233"/>
      <c r="FG34" s="233"/>
      <c r="FH34" s="233"/>
      <c r="FI34" s="233"/>
      <c r="FJ34" s="233"/>
      <c r="FK34" s="233"/>
      <c r="FL34" s="233"/>
      <c r="FM34" s="233"/>
      <c r="FN34" s="233"/>
      <c r="FO34" s="233"/>
      <c r="FP34" s="233"/>
      <c r="FQ34" s="233"/>
      <c r="FR34" s="233"/>
      <c r="FS34" s="233"/>
      <c r="FT34" s="233"/>
      <c r="FU34" s="233"/>
      <c r="FV34" s="233"/>
      <c r="FW34" s="233"/>
      <c r="FX34" s="233"/>
      <c r="FY34" s="233"/>
      <c r="FZ34" s="233"/>
      <c r="GA34" s="233"/>
      <c r="GB34" s="233"/>
      <c r="GC34" s="233"/>
      <c r="GD34" s="233"/>
      <c r="GE34" s="233"/>
      <c r="GF34" s="233"/>
      <c r="GG34" s="233"/>
      <c r="GH34" s="233"/>
      <c r="GI34" s="233"/>
      <c r="GJ34" s="233"/>
      <c r="GK34" s="233"/>
      <c r="GL34" s="233"/>
      <c r="GM34" s="233"/>
      <c r="GN34" s="233"/>
      <c r="GO34" s="233"/>
      <c r="GP34" s="233"/>
      <c r="GQ34" s="233"/>
      <c r="GR34" s="233"/>
      <c r="GS34" s="233"/>
      <c r="GT34" s="233"/>
      <c r="GU34" s="233"/>
      <c r="GV34" s="233"/>
      <c r="GW34" s="233"/>
      <c r="GX34" s="233"/>
      <c r="GY34" s="233"/>
      <c r="GZ34" s="233"/>
    </row>
    <row r="35" spans="1:208" ht="12" customHeight="1">
      <c r="B35" s="43"/>
      <c r="C35" s="238" t="s">
        <v>101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</row>
    <row r="36" spans="1:208" ht="12" customHeight="1">
      <c r="B36" s="4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</row>
    <row r="37" spans="1:208" ht="12" customHeight="1">
      <c r="B37" s="4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</row>
    <row r="38" spans="1:208">
      <c r="B38" s="4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</row>
    <row r="39" spans="1:208">
      <c r="B39" s="4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</row>
    <row r="40" spans="1:208">
      <c r="B40" s="4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</row>
    <row r="41" spans="1:208">
      <c r="B41" s="4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</row>
    <row r="42" spans="1:208">
      <c r="B42" s="4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</row>
    <row r="43" spans="1:208">
      <c r="B43" s="4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</row>
    <row r="44" spans="1:208">
      <c r="B44" s="4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</row>
    <row r="45" spans="1:208">
      <c r="B45" s="4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</row>
    <row r="46" spans="1:208">
      <c r="B46" s="4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</row>
    <row r="47" spans="1:208">
      <c r="B47" s="4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</row>
    <row r="48" spans="1:208">
      <c r="B48" s="4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</row>
    <row r="49" spans="2:208">
      <c r="B49" s="4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</row>
    <row r="50" spans="2:208">
      <c r="B50" s="4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</row>
    <row r="51" spans="2:208">
      <c r="B51" s="4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</row>
    <row r="52" spans="2:208">
      <c r="B52" s="4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</row>
    <row r="53" spans="2:208">
      <c r="B53" s="4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</row>
    <row r="54" spans="2:208">
      <c r="B54" s="4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</row>
    <row r="55" spans="2:208">
      <c r="B55" s="4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</row>
    <row r="56" spans="2:208">
      <c r="B56" s="4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</row>
    <row r="57" spans="2:208">
      <c r="B57" s="4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</row>
    <row r="58" spans="2:208">
      <c r="B58" s="4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</row>
    <row r="59" spans="2:208">
      <c r="B59" s="4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</row>
    <row r="60" spans="2:208">
      <c r="B60" s="4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</row>
    <row r="61" spans="2:208">
      <c r="B61" s="4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</row>
    <row r="62" spans="2:208">
      <c r="B62" s="4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</row>
    <row r="63" spans="2:208">
      <c r="B63" s="4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</row>
    <row r="64" spans="2:208">
      <c r="B64" s="4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</row>
    <row r="65" spans="2:208">
      <c r="B65" s="4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</row>
    <row r="66" spans="2:208">
      <c r="B66" s="4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</row>
    <row r="67" spans="2:208">
      <c r="B67" s="4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</row>
    <row r="68" spans="2:208">
      <c r="B68" s="4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</row>
    <row r="69" spans="2:208">
      <c r="B69" s="4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</row>
    <row r="70" spans="2:208">
      <c r="B70" s="4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</row>
    <row r="71" spans="2:208">
      <c r="B71" s="4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</row>
    <row r="72" spans="2:208">
      <c r="B72" s="4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</row>
    <row r="73" spans="2:208">
      <c r="B73" s="4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</row>
    <row r="74" spans="2:208">
      <c r="B74" s="4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</row>
    <row r="75" spans="2:208">
      <c r="B75" s="4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</row>
    <row r="76" spans="2:208">
      <c r="B76" s="4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</row>
    <row r="77" spans="2:208">
      <c r="B77" s="4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</row>
    <row r="78" spans="2:208">
      <c r="B78" s="4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</row>
    <row r="79" spans="2:208">
      <c r="B79" s="4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</row>
    <row r="80" spans="2:208">
      <c r="B80" s="4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</row>
    <row r="81" spans="2:208">
      <c r="B81" s="4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</row>
    <row r="82" spans="2:208">
      <c r="B82" s="4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</row>
    <row r="83" spans="2:208">
      <c r="B83" s="4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</row>
    <row r="84" spans="2:208">
      <c r="B84" s="4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</row>
    <row r="85" spans="2:208">
      <c r="B85" s="4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</row>
    <row r="86" spans="2:208">
      <c r="B86" s="4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</row>
    <row r="87" spans="2:208">
      <c r="B87" s="4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</row>
    <row r="88" spans="2:208">
      <c r="B88" s="4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</row>
    <row r="89" spans="2:208">
      <c r="B89" s="4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</row>
    <row r="90" spans="2:208">
      <c r="B90" s="4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</row>
    <row r="91" spans="2:208">
      <c r="B91" s="4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</row>
    <row r="92" spans="2:208">
      <c r="B92" s="4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</row>
    <row r="93" spans="2:208">
      <c r="B93" s="4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</row>
    <row r="94" spans="2:208">
      <c r="B94" s="4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</row>
    <row r="95" spans="2:208">
      <c r="B95" s="4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</row>
    <row r="96" spans="2:208">
      <c r="B96" s="4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</row>
    <row r="97" spans="2:208">
      <c r="B97" s="4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</row>
    <row r="98" spans="2:208">
      <c r="B98" s="4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</row>
    <row r="99" spans="2:208">
      <c r="B99" s="4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</row>
    <row r="100" spans="2:208">
      <c r="B100" s="4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</row>
    <row r="101" spans="2:208">
      <c r="B101" s="4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</row>
    <row r="102" spans="2:208">
      <c r="B102" s="4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</row>
    <row r="103" spans="2:208">
      <c r="B103" s="4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</row>
    <row r="104" spans="2:208">
      <c r="B104" s="4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</row>
    <row r="105" spans="2:208">
      <c r="B105" s="4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</row>
    <row r="106" spans="2:208">
      <c r="B106" s="4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</row>
    <row r="107" spans="2:208">
      <c r="B107" s="4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</row>
    <row r="108" spans="2:208">
      <c r="B108" s="4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</row>
    <row r="109" spans="2:208">
      <c r="B109" s="4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</row>
    <row r="110" spans="2:208">
      <c r="B110" s="4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</row>
    <row r="111" spans="2:208">
      <c r="B111" s="4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</row>
    <row r="112" spans="2:208">
      <c r="B112" s="4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</row>
    <row r="113" spans="2:208">
      <c r="B113" s="4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</row>
    <row r="114" spans="2:208">
      <c r="B114" s="4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</row>
    <row r="115" spans="2:208">
      <c r="B115" s="4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</row>
    <row r="116" spans="2:208">
      <c r="B116" s="4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</row>
    <row r="117" spans="2:208">
      <c r="B117" s="4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</row>
    <row r="118" spans="2:208">
      <c r="B118" s="4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</row>
    <row r="119" spans="2:208">
      <c r="B119" s="4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</row>
    <row r="120" spans="2:208">
      <c r="B120" s="4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</row>
    <row r="121" spans="2:208">
      <c r="B121" s="4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</row>
    <row r="122" spans="2:208">
      <c r="B122" s="4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</row>
    <row r="123" spans="2:208">
      <c r="B123" s="4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</row>
    <row r="124" spans="2:208">
      <c r="B124" s="4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</row>
    <row r="125" spans="2:208">
      <c r="B125" s="4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</row>
    <row r="126" spans="2:208">
      <c r="B126" s="4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</row>
    <row r="127" spans="2:208">
      <c r="B127" s="4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</row>
    <row r="128" spans="2:208">
      <c r="B128" s="4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</row>
    <row r="129" spans="2:208">
      <c r="B129" s="4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</row>
    <row r="130" spans="2:208">
      <c r="B130" s="4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</row>
    <row r="131" spans="2:208">
      <c r="B131" s="4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</row>
    <row r="132" spans="2:208">
      <c r="B132" s="4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</row>
    <row r="133" spans="2:208">
      <c r="B133" s="4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</row>
    <row r="134" spans="2:208">
      <c r="B134" s="4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</row>
    <row r="135" spans="2:208">
      <c r="B135" s="4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</row>
    <row r="136" spans="2:208">
      <c r="B136" s="4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</row>
    <row r="137" spans="2:208">
      <c r="B137" s="4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</row>
    <row r="138" spans="2:208">
      <c r="B138" s="4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</row>
    <row r="139" spans="2:208">
      <c r="B139" s="4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</row>
    <row r="140" spans="2:208">
      <c r="B140" s="4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</row>
    <row r="141" spans="2:208">
      <c r="B141" s="4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</row>
    <row r="142" spans="2:208">
      <c r="B142" s="4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</row>
    <row r="143" spans="2:208">
      <c r="B143" s="4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</row>
    <row r="144" spans="2:208">
      <c r="B144" s="4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</row>
    <row r="145" spans="2:208">
      <c r="B145" s="4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</row>
    <row r="146" spans="2:208">
      <c r="B146" s="4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</row>
    <row r="147" spans="2:208">
      <c r="B147" s="4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</row>
    <row r="148" spans="2:208">
      <c r="B148" s="4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</row>
    <row r="149" spans="2:208">
      <c r="B149" s="4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</row>
    <row r="150" spans="2:208">
      <c r="B150" s="4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</row>
    <row r="151" spans="2:208">
      <c r="B151" s="4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</row>
    <row r="152" spans="2:208">
      <c r="B152" s="4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</row>
    <row r="153" spans="2:208">
      <c r="B153" s="4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</row>
    <row r="154" spans="2:208">
      <c r="B154" s="4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</row>
    <row r="155" spans="2:208">
      <c r="B155" s="4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</row>
    <row r="156" spans="2:208">
      <c r="B156" s="4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</row>
    <row r="157" spans="2:208">
      <c r="B157" s="4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</row>
    <row r="158" spans="2:208">
      <c r="B158" s="4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</row>
    <row r="159" spans="2:208">
      <c r="B159" s="4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</row>
    <row r="160" spans="2:208">
      <c r="B160" s="4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</row>
    <row r="161" spans="2:208">
      <c r="B161" s="4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</row>
    <row r="162" spans="2:208">
      <c r="B162" s="4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</row>
    <row r="163" spans="2:208">
      <c r="B163" s="4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</row>
    <row r="164" spans="2:208">
      <c r="B164" s="4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</row>
    <row r="165" spans="2:208">
      <c r="B165" s="4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</row>
    <row r="166" spans="2:208">
      <c r="B166" s="4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</row>
    <row r="167" spans="2:208">
      <c r="B167" s="4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</row>
    <row r="168" spans="2:208">
      <c r="B168" s="4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</row>
    <row r="169" spans="2:208">
      <c r="B169" s="4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</row>
    <row r="170" spans="2:208">
      <c r="B170" s="4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</row>
    <row r="171" spans="2:208">
      <c r="B171" s="4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</row>
    <row r="172" spans="2:208">
      <c r="B172" s="4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</row>
    <row r="173" spans="2:208">
      <c r="B173" s="4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</row>
    <row r="174" spans="2:208">
      <c r="B174" s="4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</row>
    <row r="175" spans="2:208">
      <c r="B175" s="4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</row>
    <row r="176" spans="2:208">
      <c r="B176" s="4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</row>
    <row r="177" spans="2:208">
      <c r="B177" s="4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</row>
    <row r="178" spans="2:208">
      <c r="B178" s="4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</row>
    <row r="179" spans="2:208">
      <c r="B179" s="4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</row>
    <row r="180" spans="2:208">
      <c r="B180" s="4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</row>
    <row r="181" spans="2:208">
      <c r="B181" s="4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</row>
    <row r="182" spans="2:208">
      <c r="B182" s="4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</row>
    <row r="183" spans="2:208">
      <c r="B183" s="4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</row>
    <row r="184" spans="2:208">
      <c r="B184" s="4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</row>
    <row r="185" spans="2:208">
      <c r="B185" s="4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</row>
    <row r="186" spans="2:208">
      <c r="B186" s="4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</row>
    <row r="187" spans="2:208">
      <c r="B187" s="4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</row>
    <row r="188" spans="2:208">
      <c r="B188" s="4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</row>
    <row r="189" spans="2:208">
      <c r="B189" s="4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</row>
    <row r="190" spans="2:208">
      <c r="B190" s="4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</row>
    <row r="191" spans="2:208">
      <c r="B191" s="4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</row>
    <row r="192" spans="2:208">
      <c r="B192" s="4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</row>
    <row r="193" spans="2:208">
      <c r="B193" s="4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</row>
    <row r="194" spans="2:208">
      <c r="B194" s="4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</row>
    <row r="195" spans="2:208">
      <c r="B195" s="4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</row>
    <row r="196" spans="2:208">
      <c r="B196" s="4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</row>
    <row r="197" spans="2:208">
      <c r="B197" s="4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</row>
    <row r="198" spans="2:208">
      <c r="B198" s="4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</row>
    <row r="199" spans="2:208">
      <c r="B199" s="4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</row>
    <row r="200" spans="2:208">
      <c r="B200" s="4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</row>
    <row r="201" spans="2:208"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</row>
    <row r="202" spans="2:208"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</row>
    <row r="203" spans="2:208"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</row>
    <row r="204" spans="2:208"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</row>
    <row r="205" spans="2:208"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</row>
    <row r="206" spans="2:208"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</row>
    <row r="207" spans="2:208"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</row>
    <row r="208" spans="2:208">
      <c r="B208" s="4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</row>
    <row r="209" spans="2:208">
      <c r="B209" s="4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</row>
    <row r="210" spans="2:208">
      <c r="B210" s="4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</row>
    <row r="211" spans="2:208">
      <c r="B211" s="4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</row>
    <row r="212" spans="2:208">
      <c r="B212" s="4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</row>
    <row r="213" spans="2:208">
      <c r="B213" s="4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</row>
    <row r="214" spans="2:208">
      <c r="B214" s="4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</row>
    <row r="215" spans="2:208"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</row>
    <row r="216" spans="2:208"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</row>
    <row r="217" spans="2:208"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</row>
    <row r="218" spans="2:208"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</row>
    <row r="219" spans="2:208"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</row>
    <row r="220" spans="2:208"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</row>
    <row r="221" spans="2:208"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</row>
    <row r="222" spans="2:208"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</row>
    <row r="223" spans="2:208"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</row>
    <row r="224" spans="2:208"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</row>
    <row r="225" spans="9:208"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</row>
    <row r="226" spans="9:208"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</row>
    <row r="227" spans="9:208"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</row>
    <row r="228" spans="9:208"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</row>
    <row r="229" spans="9:208"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</row>
    <row r="230" spans="9:208"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</row>
    <row r="231" spans="9:208"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</row>
    <row r="232" spans="9:208"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</row>
    <row r="233" spans="9:208"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</row>
    <row r="234" spans="9:208"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</row>
    <row r="235" spans="9:208"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</row>
    <row r="236" spans="9:208"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</row>
    <row r="237" spans="9:208"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</row>
    <row r="238" spans="9:208"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</row>
    <row r="239" spans="9:208"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</row>
    <row r="240" spans="9:208"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</row>
    <row r="241" spans="9:208"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</row>
    <row r="242" spans="9:208"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</row>
    <row r="243" spans="9:208"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</row>
    <row r="244" spans="9:208"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</row>
    <row r="245" spans="9:208"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</row>
    <row r="246" spans="9:208"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</row>
    <row r="247" spans="9:208"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</row>
    <row r="248" spans="9:208"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</row>
    <row r="249" spans="9:208"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</row>
    <row r="250" spans="9:208"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</row>
    <row r="251" spans="9:208"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</row>
    <row r="252" spans="9:208"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</row>
    <row r="253" spans="9:208"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</row>
    <row r="254" spans="9:208"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</row>
    <row r="255" spans="9:208"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</row>
    <row r="256" spans="9:208"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</row>
    <row r="257" spans="9:208"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</row>
    <row r="258" spans="9:208"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</row>
    <row r="259" spans="9:208"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</row>
    <row r="260" spans="9:208"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</row>
    <row r="261" spans="9:208"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</row>
    <row r="262" spans="9:208"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</row>
    <row r="263" spans="9:208"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</row>
    <row r="264" spans="9:208"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</row>
    <row r="265" spans="9:208"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</row>
    <row r="266" spans="9:208"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</row>
    <row r="267" spans="9:208"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</row>
    <row r="268" spans="9:208"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</row>
    <row r="269" spans="9:208"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</row>
    <row r="270" spans="9:208"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</row>
    <row r="271" spans="9:208"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</row>
    <row r="272" spans="9:208"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</row>
    <row r="273" spans="9:208"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</row>
    <row r="274" spans="9:208"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</row>
    <row r="275" spans="9:208"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</row>
    <row r="276" spans="9:208"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</row>
    <row r="277" spans="9:208"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</row>
    <row r="278" spans="9:208"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</row>
    <row r="279" spans="9:208"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</row>
    <row r="280" spans="9:208"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</row>
    <row r="281" spans="9:208"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</row>
    <row r="282" spans="9:208"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</row>
    <row r="283" spans="9:208"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</row>
    <row r="284" spans="9:208"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</row>
    <row r="285" spans="9:208"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</row>
    <row r="286" spans="9:208"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</row>
    <row r="287" spans="9:208"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</row>
    <row r="288" spans="9:208"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</row>
    <row r="289" spans="9:208"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</row>
    <row r="290" spans="9:208"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</row>
    <row r="291" spans="9:208"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</row>
    <row r="292" spans="9:208"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</row>
    <row r="293" spans="9:208"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</row>
    <row r="294" spans="9:208"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</row>
    <row r="295" spans="9:208"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</row>
    <row r="296" spans="9:208"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</row>
    <row r="297" spans="9:208"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</row>
    <row r="298" spans="9:208"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</row>
    <row r="299" spans="9:208"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</row>
    <row r="300" spans="9:208"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</row>
    <row r="301" spans="9:208"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</row>
    <row r="302" spans="9:208"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</row>
    <row r="303" spans="9:208"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</row>
    <row r="304" spans="9:208"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</row>
    <row r="305" spans="9:208"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</row>
    <row r="306" spans="9:208"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</row>
    <row r="307" spans="9:208"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</row>
    <row r="308" spans="9:208"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</row>
    <row r="309" spans="9:208"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</row>
    <row r="310" spans="9:208"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</row>
    <row r="311" spans="9:208"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</row>
    <row r="312" spans="9:208"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</row>
    <row r="313" spans="9:208"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</row>
    <row r="314" spans="9:208"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</row>
    <row r="315" spans="9:208"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</row>
    <row r="316" spans="9:208"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</row>
    <row r="317" spans="9:208"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</row>
    <row r="318" spans="9:208"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</row>
    <row r="319" spans="9:208"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</row>
    <row r="320" spans="9:208"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</row>
    <row r="321" spans="9:208"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</row>
    <row r="322" spans="9:208"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</row>
    <row r="323" spans="9:208"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</row>
    <row r="324" spans="9:208"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</row>
    <row r="325" spans="9:208"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</row>
    <row r="326" spans="9:208"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</row>
    <row r="327" spans="9:208"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</row>
    <row r="328" spans="9:208"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</row>
    <row r="329" spans="9:208"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</row>
    <row r="330" spans="9:208"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</row>
    <row r="331" spans="9:208"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</row>
    <row r="332" spans="9:208"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</row>
    <row r="333" spans="9:208"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</row>
    <row r="334" spans="9:208"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</row>
    <row r="335" spans="9:208"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</row>
    <row r="336" spans="9:208"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</row>
    <row r="337" spans="9:208"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</row>
    <row r="338" spans="9:208"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</row>
    <row r="339" spans="9:208"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</row>
    <row r="340" spans="9:208"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</row>
    <row r="341" spans="9:208"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</row>
    <row r="342" spans="9:208"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</row>
    <row r="343" spans="9:208"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</row>
    <row r="344" spans="9:208"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</row>
    <row r="345" spans="9:208"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</row>
    <row r="346" spans="9:208"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</row>
    <row r="347" spans="9:208"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</row>
    <row r="348" spans="9:208"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</row>
    <row r="349" spans="9:208"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</row>
    <row r="350" spans="9:208"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</row>
    <row r="351" spans="9:208"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</row>
    <row r="352" spans="9:208"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</row>
    <row r="353" spans="9:208"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</row>
    <row r="354" spans="9:208"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</row>
    <row r="355" spans="9:208"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</row>
    <row r="356" spans="9:208"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</row>
    <row r="357" spans="9:208"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</row>
    <row r="358" spans="9:208"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</row>
    <row r="359" spans="9:208"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</row>
    <row r="360" spans="9:208"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</row>
    <row r="361" spans="9:208"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</row>
    <row r="362" spans="9:208"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</row>
    <row r="363" spans="9:208"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</row>
    <row r="364" spans="9:208"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</row>
    <row r="365" spans="9:208"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</row>
    <row r="366" spans="9:208"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</row>
    <row r="367" spans="9:208"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</row>
    <row r="368" spans="9:208"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</row>
    <row r="369" spans="9:208"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</row>
    <row r="370" spans="9:208"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</row>
    <row r="371" spans="9:208"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</row>
    <row r="372" spans="9:208"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</row>
    <row r="373" spans="9:208"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</row>
    <row r="374" spans="9:208"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</row>
    <row r="375" spans="9:208"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</row>
    <row r="376" spans="9:208"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</row>
    <row r="377" spans="9:208"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</row>
    <row r="378" spans="9:208"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</row>
    <row r="379" spans="9:208"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</row>
    <row r="380" spans="9:208"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</row>
    <row r="381" spans="9:208"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</row>
    <row r="382" spans="9:208"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</row>
    <row r="383" spans="9:208"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</row>
    <row r="384" spans="9:208"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</row>
    <row r="385" spans="9:208"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</row>
    <row r="386" spans="9:208"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</row>
    <row r="387" spans="9:208"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</row>
    <row r="388" spans="9:208"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</row>
    <row r="389" spans="9:208"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</row>
    <row r="390" spans="9:208"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</row>
    <row r="391" spans="9:208"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</row>
    <row r="392" spans="9:208"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</row>
    <row r="393" spans="9:208"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</row>
    <row r="394" spans="9:208"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</row>
    <row r="395" spans="9:208"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</row>
    <row r="396" spans="9:208"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</row>
    <row r="397" spans="9:208"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</row>
    <row r="398" spans="9:208"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</row>
    <row r="399" spans="9:208"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</row>
    <row r="400" spans="9:208"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</row>
    <row r="401" spans="9:208"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</row>
    <row r="402" spans="9:208"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</row>
    <row r="403" spans="9:208"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</row>
    <row r="404" spans="9:208"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</row>
    <row r="405" spans="9:208"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</row>
    <row r="406" spans="9:208"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</row>
    <row r="407" spans="9:208"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</row>
    <row r="408" spans="9:208"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</row>
    <row r="409" spans="9:208"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</row>
    <row r="410" spans="9:208"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</row>
    <row r="411" spans="9:208"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</row>
    <row r="412" spans="9:208"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</row>
    <row r="413" spans="9:208"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</row>
    <row r="414" spans="9:208"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</row>
    <row r="415" spans="9:208"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</row>
    <row r="416" spans="9:208"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</row>
    <row r="417" spans="9:208"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</row>
    <row r="418" spans="9:208"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</row>
    <row r="419" spans="9:208"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</row>
    <row r="420" spans="9:208"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</row>
    <row r="421" spans="9:208"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</row>
    <row r="422" spans="9:208"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</row>
    <row r="423" spans="9:208"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</row>
    <row r="424" spans="9:208"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</row>
    <row r="425" spans="9:208"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</row>
    <row r="426" spans="9:208"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</row>
    <row r="427" spans="9:208"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</row>
    <row r="428" spans="9:208"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</row>
    <row r="429" spans="9:208"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</row>
    <row r="430" spans="9:208"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</row>
    <row r="431" spans="9:208"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</row>
    <row r="432" spans="9:208"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</row>
    <row r="433" spans="9:208"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</row>
    <row r="434" spans="9:208"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</row>
    <row r="435" spans="9:208"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</row>
    <row r="436" spans="9:208"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</row>
    <row r="437" spans="9:208"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</row>
    <row r="438" spans="9:208"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</row>
    <row r="439" spans="9:208"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</row>
    <row r="440" spans="9:208"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</row>
    <row r="441" spans="9:208"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</row>
    <row r="442" spans="9:208"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</row>
    <row r="443" spans="9:208"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</row>
    <row r="444" spans="9:208"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</row>
    <row r="445" spans="9:208"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</row>
    <row r="446" spans="9:208"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</row>
    <row r="447" spans="9:208"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</row>
    <row r="448" spans="9:208"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</row>
    <row r="449" spans="9:208"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</row>
    <row r="450" spans="9:208"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</row>
    <row r="451" spans="9:208"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</row>
    <row r="452" spans="9:208"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</row>
    <row r="453" spans="9:208"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</row>
    <row r="454" spans="9:208"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</row>
    <row r="455" spans="9:208"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</row>
    <row r="456" spans="9:208"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</row>
    <row r="457" spans="9:208"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</row>
    <row r="458" spans="9:208"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</row>
    <row r="459" spans="9:208"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</row>
    <row r="460" spans="9:208"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</row>
    <row r="461" spans="9:208"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</row>
    <row r="462" spans="9:208"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</row>
    <row r="463" spans="9:208"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</row>
    <row r="464" spans="9:208"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</row>
    <row r="465" spans="9:208"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</row>
    <row r="466" spans="9:208"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</row>
    <row r="467" spans="9:208"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</row>
  </sheetData>
  <sheetProtection password="CC34" sheet="1" objects="1" scenarios="1" formatCells="0" formatColumns="0" formatRows="0" insertColumns="0" insertRows="0" insertHyperlinks="0" deleteColumns="0" deleteRows="0"/>
  <mergeCells count="6">
    <mergeCell ref="C3:F3"/>
    <mergeCell ref="B26:C26"/>
    <mergeCell ref="B9:C9"/>
    <mergeCell ref="F9:T9"/>
    <mergeCell ref="C24:D24"/>
    <mergeCell ref="F24:G24"/>
  </mergeCells>
  <conditionalFormatting sqref="D22 F24">
    <cfRule type="cellIs" dxfId="5" priority="138" operator="lessThanOrEqual">
      <formula>$D$7</formula>
    </cfRule>
    <cfRule type="cellIs" dxfId="4" priority="139" operator="greaterThan">
      <formula>$D$7</formula>
    </cfRule>
  </conditionalFormatting>
  <conditionalFormatting sqref="U26">
    <cfRule type="cellIs" dxfId="3" priority="5" operator="lessThanOrEqual">
      <formula>$D$7</formula>
    </cfRule>
    <cfRule type="cellIs" dxfId="2" priority="6" operator="greaterThan">
      <formula>$D$7</formula>
    </cfRule>
  </conditionalFormatting>
  <conditionalFormatting sqref="D26">
    <cfRule type="cellIs" dxfId="1" priority="3" operator="lessThanOrEqual">
      <formula>$D$7</formula>
    </cfRule>
    <cfRule type="cellIs" dxfId="0" priority="4" operator="greaterThan">
      <formula>$D$7</formula>
    </cfRule>
  </conditionalFormatting>
  <pageMargins left="0.7" right="0.7" top="0.75" bottom="0.75" header="0.3" footer="0.3"/>
  <pageSetup paperSize="8" scale="6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>
    <pageSetUpPr fitToPage="1"/>
  </sheetPr>
  <dimension ref="A1:BD34"/>
  <sheetViews>
    <sheetView view="pageBreakPreview" zoomScale="85" zoomScaleNormal="100" zoomScaleSheetLayoutView="85" workbookViewId="0">
      <selection activeCell="S30" sqref="S30"/>
    </sheetView>
  </sheetViews>
  <sheetFormatPr defaultRowHeight="12.75"/>
  <cols>
    <col min="1" max="1" width="3.28515625" style="2" bestFit="1" customWidth="1"/>
    <col min="2" max="2" width="7.28515625" style="2" customWidth="1"/>
    <col min="3" max="55" width="5.42578125" style="2" customWidth="1"/>
    <col min="56" max="56" width="4.42578125" style="2" customWidth="1"/>
    <col min="57" max="58" width="9.140625" style="2"/>
    <col min="59" max="59" width="3.85546875" style="2" bestFit="1" customWidth="1"/>
    <col min="60" max="60" width="4.140625" style="2" bestFit="1" customWidth="1"/>
    <col min="61" max="61" width="3.7109375" style="2" bestFit="1" customWidth="1"/>
    <col min="62" max="65" width="4" style="2" bestFit="1" customWidth="1"/>
    <col min="66" max="67" width="4.28515625" style="2" bestFit="1" customWidth="1"/>
    <col min="68" max="69" width="4" style="2" bestFit="1" customWidth="1"/>
    <col min="70" max="70" width="4.28515625" style="2" bestFit="1" customWidth="1"/>
    <col min="71" max="71" width="4.42578125" style="2" bestFit="1" customWidth="1"/>
    <col min="72" max="16384" width="9.140625" style="2"/>
  </cols>
  <sheetData>
    <row r="1" spans="1:56" ht="74.25" customHeight="1"/>
    <row r="2" spans="1:56" ht="18">
      <c r="C2" s="241" t="s">
        <v>160</v>
      </c>
      <c r="D2" s="241"/>
      <c r="E2" s="241"/>
      <c r="F2" s="241"/>
      <c r="G2" s="241"/>
      <c r="K2" s="241" t="s">
        <v>64</v>
      </c>
      <c r="L2" s="241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  <c r="Z2" s="242"/>
      <c r="AA2" s="242"/>
      <c r="AB2" s="242"/>
      <c r="AC2" s="243" t="s">
        <v>63</v>
      </c>
      <c r="AD2" s="242"/>
      <c r="AE2" s="242"/>
      <c r="AF2" s="242"/>
      <c r="AG2" s="242"/>
      <c r="AH2" s="242"/>
      <c r="AI2" s="242"/>
      <c r="AJ2" s="242"/>
      <c r="AK2" s="242"/>
      <c r="AL2" s="242"/>
      <c r="AM2" s="242"/>
      <c r="AN2" s="242"/>
      <c r="AO2" s="242"/>
      <c r="AP2" s="242"/>
      <c r="AQ2" s="242"/>
      <c r="AR2" s="242"/>
      <c r="AS2" s="242"/>
      <c r="AT2" s="244"/>
      <c r="AU2" s="245" t="s">
        <v>65</v>
      </c>
      <c r="AY2" s="241"/>
      <c r="AZ2" s="241"/>
      <c r="BA2" s="241"/>
      <c r="BB2" s="241"/>
      <c r="BC2" s="245" t="s">
        <v>165</v>
      </c>
    </row>
    <row r="3" spans="1:56">
      <c r="C3" s="234">
        <v>-130</v>
      </c>
      <c r="D3" s="234">
        <v>-125</v>
      </c>
      <c r="E3" s="234">
        <v>-120</v>
      </c>
      <c r="F3" s="234">
        <v>-115</v>
      </c>
      <c r="G3" s="234">
        <v>-110</v>
      </c>
      <c r="H3" s="234">
        <v>-105</v>
      </c>
      <c r="I3" s="234">
        <v>-100</v>
      </c>
      <c r="J3" s="234">
        <v>-95</v>
      </c>
      <c r="K3" s="234">
        <v>-90</v>
      </c>
      <c r="L3" s="234">
        <v>-85</v>
      </c>
      <c r="M3" s="234">
        <v>-80</v>
      </c>
      <c r="N3" s="234">
        <v>-75</v>
      </c>
      <c r="O3" s="234">
        <v>-70</v>
      </c>
      <c r="P3" s="234">
        <v>-65</v>
      </c>
      <c r="Q3" s="234">
        <v>-60</v>
      </c>
      <c r="R3" s="234">
        <v>-55</v>
      </c>
      <c r="S3" s="234">
        <v>-50</v>
      </c>
      <c r="T3" s="234">
        <v>-45</v>
      </c>
      <c r="U3" s="234">
        <v>-40</v>
      </c>
      <c r="V3" s="234">
        <v>-35</v>
      </c>
      <c r="W3" s="234">
        <v>-30</v>
      </c>
      <c r="X3" s="234">
        <v>-25</v>
      </c>
      <c r="Y3" s="234">
        <v>-20</v>
      </c>
      <c r="Z3" s="234">
        <v>-15</v>
      </c>
      <c r="AA3" s="234">
        <v>-10</v>
      </c>
      <c r="AB3" s="234">
        <v>-5</v>
      </c>
      <c r="AC3" s="234">
        <v>0</v>
      </c>
      <c r="AD3" s="234">
        <v>5</v>
      </c>
      <c r="AE3" s="234">
        <v>10</v>
      </c>
      <c r="AF3" s="234">
        <v>15</v>
      </c>
      <c r="AG3" s="234">
        <v>20</v>
      </c>
      <c r="AH3" s="234">
        <v>25</v>
      </c>
      <c r="AI3" s="234">
        <v>30</v>
      </c>
      <c r="AJ3" s="234">
        <v>35</v>
      </c>
      <c r="AK3" s="234">
        <v>40</v>
      </c>
      <c r="AL3" s="234">
        <v>45</v>
      </c>
      <c r="AM3" s="234">
        <v>50</v>
      </c>
      <c r="AN3" s="234">
        <v>55</v>
      </c>
      <c r="AO3" s="234">
        <v>60</v>
      </c>
      <c r="AP3" s="234">
        <v>65</v>
      </c>
      <c r="AQ3" s="234">
        <v>70</v>
      </c>
      <c r="AR3" s="234">
        <v>75</v>
      </c>
      <c r="AS3" s="234">
        <v>80</v>
      </c>
      <c r="AT3" s="234">
        <v>85</v>
      </c>
      <c r="AU3" s="234">
        <v>90</v>
      </c>
      <c r="AV3" s="234">
        <v>95</v>
      </c>
      <c r="AW3" s="234">
        <v>100</v>
      </c>
      <c r="AX3" s="234">
        <v>105</v>
      </c>
      <c r="AY3" s="234">
        <v>110</v>
      </c>
      <c r="AZ3" s="234">
        <v>115</v>
      </c>
      <c r="BA3" s="234">
        <v>120</v>
      </c>
      <c r="BB3" s="234">
        <v>125</v>
      </c>
      <c r="BC3" s="234">
        <v>130</v>
      </c>
    </row>
    <row r="4" spans="1:56">
      <c r="A4" s="246" t="s">
        <v>2</v>
      </c>
      <c r="B4" s="2">
        <v>0</v>
      </c>
      <c r="C4" s="247">
        <v>87</v>
      </c>
      <c r="D4" s="248">
        <v>87</v>
      </c>
      <c r="E4" s="248">
        <v>87</v>
      </c>
      <c r="F4" s="248">
        <v>87</v>
      </c>
      <c r="G4" s="248">
        <v>87</v>
      </c>
      <c r="H4" s="248">
        <v>87</v>
      </c>
      <c r="I4" s="248">
        <v>87</v>
      </c>
      <c r="J4" s="248">
        <v>87</v>
      </c>
      <c r="K4" s="248">
        <v>87</v>
      </c>
      <c r="L4" s="248">
        <v>87</v>
      </c>
      <c r="M4" s="248">
        <v>87</v>
      </c>
      <c r="N4" s="248">
        <v>87</v>
      </c>
      <c r="O4" s="248">
        <v>87</v>
      </c>
      <c r="P4" s="248">
        <v>87</v>
      </c>
      <c r="Q4" s="248">
        <v>87</v>
      </c>
      <c r="R4" s="248">
        <v>87</v>
      </c>
      <c r="S4" s="248">
        <v>87</v>
      </c>
      <c r="T4" s="248">
        <v>87</v>
      </c>
      <c r="U4" s="248">
        <v>87</v>
      </c>
      <c r="V4" s="248">
        <v>87</v>
      </c>
      <c r="W4" s="248">
        <v>87</v>
      </c>
      <c r="X4" s="248">
        <v>87</v>
      </c>
      <c r="Y4" s="248">
        <v>87</v>
      </c>
      <c r="Z4" s="248">
        <v>87</v>
      </c>
      <c r="AA4" s="248">
        <v>87</v>
      </c>
      <c r="AB4" s="248">
        <v>87</v>
      </c>
      <c r="AC4" s="248">
        <v>87</v>
      </c>
      <c r="AD4" s="248">
        <v>87</v>
      </c>
      <c r="AE4" s="248">
        <v>87</v>
      </c>
      <c r="AF4" s="248">
        <v>87</v>
      </c>
      <c r="AG4" s="248">
        <v>87</v>
      </c>
      <c r="AH4" s="248">
        <v>87</v>
      </c>
      <c r="AI4" s="248">
        <v>87</v>
      </c>
      <c r="AJ4" s="248">
        <v>87</v>
      </c>
      <c r="AK4" s="248">
        <v>87</v>
      </c>
      <c r="AL4" s="248">
        <v>87</v>
      </c>
      <c r="AM4" s="248">
        <v>87</v>
      </c>
      <c r="AN4" s="248">
        <v>87</v>
      </c>
      <c r="AO4" s="248">
        <v>87</v>
      </c>
      <c r="AP4" s="248">
        <v>87</v>
      </c>
      <c r="AQ4" s="248">
        <v>87</v>
      </c>
      <c r="AR4" s="248">
        <v>87</v>
      </c>
      <c r="AS4" s="248">
        <v>87</v>
      </c>
      <c r="AT4" s="248">
        <v>87</v>
      </c>
      <c r="AU4" s="248">
        <v>87</v>
      </c>
      <c r="AV4" s="248">
        <v>87</v>
      </c>
      <c r="AW4" s="248">
        <v>87</v>
      </c>
      <c r="AX4" s="248">
        <v>87</v>
      </c>
      <c r="AY4" s="248">
        <v>87</v>
      </c>
      <c r="AZ4" s="248">
        <v>87</v>
      </c>
      <c r="BA4" s="248">
        <v>87</v>
      </c>
      <c r="BB4" s="248">
        <v>87</v>
      </c>
      <c r="BC4" s="249">
        <v>87</v>
      </c>
      <c r="BD4" s="2">
        <v>0</v>
      </c>
    </row>
    <row r="5" spans="1:56">
      <c r="A5" s="246"/>
      <c r="B5" s="2">
        <v>5</v>
      </c>
      <c r="C5" s="250">
        <v>82</v>
      </c>
      <c r="D5" s="251">
        <v>83</v>
      </c>
      <c r="E5" s="251">
        <v>84</v>
      </c>
      <c r="F5" s="251">
        <v>84</v>
      </c>
      <c r="G5" s="251">
        <v>85</v>
      </c>
      <c r="H5" s="251">
        <v>85</v>
      </c>
      <c r="I5" s="251">
        <v>86</v>
      </c>
      <c r="J5" s="251">
        <v>86</v>
      </c>
      <c r="K5" s="251">
        <v>88</v>
      </c>
      <c r="L5" s="251">
        <v>88</v>
      </c>
      <c r="M5" s="251">
        <v>89</v>
      </c>
      <c r="N5" s="251">
        <v>89</v>
      </c>
      <c r="O5" s="251">
        <v>89</v>
      </c>
      <c r="P5" s="251">
        <v>90</v>
      </c>
      <c r="Q5" s="251">
        <v>90</v>
      </c>
      <c r="R5" s="251">
        <v>90</v>
      </c>
      <c r="S5" s="251">
        <v>91</v>
      </c>
      <c r="T5" s="251">
        <v>91</v>
      </c>
      <c r="U5" s="251">
        <v>91</v>
      </c>
      <c r="V5" s="251">
        <v>91</v>
      </c>
      <c r="W5" s="251">
        <v>91</v>
      </c>
      <c r="X5" s="251">
        <v>91</v>
      </c>
      <c r="Y5" s="251">
        <v>91</v>
      </c>
      <c r="Z5" s="251">
        <v>91</v>
      </c>
      <c r="AA5" s="251">
        <v>91</v>
      </c>
      <c r="AB5" s="251">
        <v>92</v>
      </c>
      <c r="AC5" s="251">
        <v>92</v>
      </c>
      <c r="AD5" s="251">
        <v>92</v>
      </c>
      <c r="AE5" s="251">
        <v>91</v>
      </c>
      <c r="AF5" s="251">
        <v>91</v>
      </c>
      <c r="AG5" s="251">
        <v>91</v>
      </c>
      <c r="AH5" s="251">
        <v>91</v>
      </c>
      <c r="AI5" s="251">
        <v>91</v>
      </c>
      <c r="AJ5" s="251">
        <v>91</v>
      </c>
      <c r="AK5" s="251">
        <v>91</v>
      </c>
      <c r="AL5" s="251">
        <v>91</v>
      </c>
      <c r="AM5" s="251">
        <v>90</v>
      </c>
      <c r="AN5" s="251">
        <v>90</v>
      </c>
      <c r="AO5" s="251">
        <v>90</v>
      </c>
      <c r="AP5" s="251">
        <v>91</v>
      </c>
      <c r="AQ5" s="251">
        <v>91</v>
      </c>
      <c r="AR5" s="251">
        <v>91</v>
      </c>
      <c r="AS5" s="251">
        <v>90</v>
      </c>
      <c r="AT5" s="251">
        <v>89</v>
      </c>
      <c r="AU5" s="251">
        <v>89</v>
      </c>
      <c r="AV5" s="251">
        <v>86</v>
      </c>
      <c r="AW5" s="251">
        <v>86</v>
      </c>
      <c r="AX5" s="251">
        <v>85</v>
      </c>
      <c r="AY5" s="251">
        <v>85</v>
      </c>
      <c r="AZ5" s="251">
        <v>84</v>
      </c>
      <c r="BA5" s="251">
        <v>84</v>
      </c>
      <c r="BB5" s="251">
        <v>83</v>
      </c>
      <c r="BC5" s="252">
        <v>82</v>
      </c>
      <c r="BD5" s="2">
        <v>5</v>
      </c>
    </row>
    <row r="6" spans="1:56">
      <c r="A6" s="246"/>
      <c r="B6" s="2">
        <v>10</v>
      </c>
      <c r="C6" s="250">
        <v>81</v>
      </c>
      <c r="D6" s="251">
        <v>82</v>
      </c>
      <c r="E6" s="251">
        <v>83</v>
      </c>
      <c r="F6" s="251">
        <v>83</v>
      </c>
      <c r="G6" s="251">
        <v>84</v>
      </c>
      <c r="H6" s="251">
        <v>84</v>
      </c>
      <c r="I6" s="251">
        <v>85</v>
      </c>
      <c r="J6" s="251">
        <v>85</v>
      </c>
      <c r="K6" s="251">
        <v>89</v>
      </c>
      <c r="L6" s="251">
        <v>90</v>
      </c>
      <c r="M6" s="251">
        <v>91</v>
      </c>
      <c r="N6" s="251">
        <v>91</v>
      </c>
      <c r="O6" s="251">
        <v>91</v>
      </c>
      <c r="P6" s="251">
        <v>92</v>
      </c>
      <c r="Q6" s="251">
        <v>92</v>
      </c>
      <c r="R6" s="251">
        <v>93</v>
      </c>
      <c r="S6" s="251">
        <v>94</v>
      </c>
      <c r="T6" s="251">
        <v>94</v>
      </c>
      <c r="U6" s="251">
        <v>94</v>
      </c>
      <c r="V6" s="251">
        <v>95</v>
      </c>
      <c r="W6" s="251">
        <v>95</v>
      </c>
      <c r="X6" s="251">
        <v>95</v>
      </c>
      <c r="Y6" s="251">
        <v>95</v>
      </c>
      <c r="Z6" s="251">
        <v>95</v>
      </c>
      <c r="AA6" s="251">
        <v>95</v>
      </c>
      <c r="AB6" s="251">
        <v>96</v>
      </c>
      <c r="AC6" s="251">
        <v>96</v>
      </c>
      <c r="AD6" s="251">
        <v>96</v>
      </c>
      <c r="AE6" s="251">
        <v>95</v>
      </c>
      <c r="AF6" s="251">
        <v>95</v>
      </c>
      <c r="AG6" s="251">
        <v>95</v>
      </c>
      <c r="AH6" s="251">
        <v>95</v>
      </c>
      <c r="AI6" s="251">
        <v>95</v>
      </c>
      <c r="AJ6" s="251">
        <v>95</v>
      </c>
      <c r="AK6" s="251">
        <v>94</v>
      </c>
      <c r="AL6" s="251">
        <v>94</v>
      </c>
      <c r="AM6" s="251">
        <v>94</v>
      </c>
      <c r="AN6" s="251">
        <v>93</v>
      </c>
      <c r="AO6" s="251">
        <v>93</v>
      </c>
      <c r="AP6" s="251">
        <v>93</v>
      </c>
      <c r="AQ6" s="251">
        <v>92</v>
      </c>
      <c r="AR6" s="251">
        <v>91</v>
      </c>
      <c r="AS6" s="251">
        <v>91</v>
      </c>
      <c r="AT6" s="251">
        <v>90</v>
      </c>
      <c r="AU6" s="251">
        <v>90</v>
      </c>
      <c r="AV6" s="251">
        <v>85</v>
      </c>
      <c r="AW6" s="251">
        <v>85</v>
      </c>
      <c r="AX6" s="251">
        <v>84</v>
      </c>
      <c r="AY6" s="251">
        <v>84</v>
      </c>
      <c r="AZ6" s="251">
        <v>83</v>
      </c>
      <c r="BA6" s="251">
        <v>83</v>
      </c>
      <c r="BB6" s="251">
        <v>82</v>
      </c>
      <c r="BC6" s="252">
        <v>81</v>
      </c>
      <c r="BD6" s="2">
        <v>10</v>
      </c>
    </row>
    <row r="7" spans="1:56">
      <c r="A7" s="246"/>
      <c r="B7" s="2">
        <v>15</v>
      </c>
      <c r="C7" s="250">
        <v>74</v>
      </c>
      <c r="D7" s="251">
        <v>77</v>
      </c>
      <c r="E7" s="251">
        <v>78</v>
      </c>
      <c r="F7" s="251">
        <v>79</v>
      </c>
      <c r="G7" s="251">
        <v>81</v>
      </c>
      <c r="H7" s="251">
        <v>82</v>
      </c>
      <c r="I7" s="251">
        <v>83</v>
      </c>
      <c r="J7" s="251">
        <v>84</v>
      </c>
      <c r="K7" s="251">
        <v>88</v>
      </c>
      <c r="L7" s="251">
        <v>89</v>
      </c>
      <c r="M7" s="251">
        <v>90</v>
      </c>
      <c r="N7" s="251">
        <v>91</v>
      </c>
      <c r="O7" s="251">
        <v>92</v>
      </c>
      <c r="P7" s="251">
        <v>93</v>
      </c>
      <c r="Q7" s="251">
        <v>93</v>
      </c>
      <c r="R7" s="251">
        <v>94</v>
      </c>
      <c r="S7" s="251">
        <v>95</v>
      </c>
      <c r="T7" s="251">
        <v>95</v>
      </c>
      <c r="U7" s="251">
        <v>95</v>
      </c>
      <c r="V7" s="251">
        <v>96</v>
      </c>
      <c r="W7" s="251">
        <v>96</v>
      </c>
      <c r="X7" s="251">
        <v>96</v>
      </c>
      <c r="Y7" s="251">
        <v>97</v>
      </c>
      <c r="Z7" s="251">
        <v>97</v>
      </c>
      <c r="AA7" s="251">
        <v>97</v>
      </c>
      <c r="AB7" s="251">
        <v>97</v>
      </c>
      <c r="AC7" s="251">
        <v>97</v>
      </c>
      <c r="AD7" s="251">
        <v>97</v>
      </c>
      <c r="AE7" s="251">
        <v>97</v>
      </c>
      <c r="AF7" s="251">
        <v>97</v>
      </c>
      <c r="AG7" s="251">
        <v>97</v>
      </c>
      <c r="AH7" s="251">
        <v>96</v>
      </c>
      <c r="AI7" s="251">
        <v>96</v>
      </c>
      <c r="AJ7" s="251">
        <v>96</v>
      </c>
      <c r="AK7" s="251">
        <v>95</v>
      </c>
      <c r="AL7" s="251">
        <v>95</v>
      </c>
      <c r="AM7" s="251">
        <v>95</v>
      </c>
      <c r="AN7" s="251">
        <v>94</v>
      </c>
      <c r="AO7" s="251">
        <v>94</v>
      </c>
      <c r="AP7" s="251">
        <v>93</v>
      </c>
      <c r="AQ7" s="251">
        <v>92</v>
      </c>
      <c r="AR7" s="251">
        <v>91</v>
      </c>
      <c r="AS7" s="251">
        <v>91</v>
      </c>
      <c r="AT7" s="251">
        <v>90</v>
      </c>
      <c r="AU7" s="251">
        <v>89</v>
      </c>
      <c r="AV7" s="251">
        <v>84</v>
      </c>
      <c r="AW7" s="251">
        <v>83</v>
      </c>
      <c r="AX7" s="251">
        <v>82</v>
      </c>
      <c r="AY7" s="251">
        <v>81</v>
      </c>
      <c r="AZ7" s="251">
        <v>79</v>
      </c>
      <c r="BA7" s="251">
        <v>78</v>
      </c>
      <c r="BB7" s="251">
        <v>77</v>
      </c>
      <c r="BC7" s="252">
        <v>74</v>
      </c>
      <c r="BD7" s="2">
        <v>15</v>
      </c>
    </row>
    <row r="8" spans="1:56">
      <c r="A8" s="246"/>
      <c r="B8" s="2">
        <v>20</v>
      </c>
      <c r="C8" s="250">
        <v>75</v>
      </c>
      <c r="D8" s="251">
        <v>76</v>
      </c>
      <c r="E8" s="251">
        <v>77</v>
      </c>
      <c r="F8" s="251">
        <v>78</v>
      </c>
      <c r="G8" s="251">
        <v>80</v>
      </c>
      <c r="H8" s="251">
        <v>81</v>
      </c>
      <c r="I8" s="251">
        <v>82</v>
      </c>
      <c r="J8" s="251">
        <v>83</v>
      </c>
      <c r="K8" s="251">
        <v>87</v>
      </c>
      <c r="L8" s="251">
        <v>88</v>
      </c>
      <c r="M8" s="251">
        <v>89</v>
      </c>
      <c r="N8" s="251">
        <v>90</v>
      </c>
      <c r="O8" s="251">
        <v>91</v>
      </c>
      <c r="P8" s="251">
        <v>92</v>
      </c>
      <c r="Q8" s="251">
        <v>93</v>
      </c>
      <c r="R8" s="251">
        <v>94</v>
      </c>
      <c r="S8" s="251">
        <v>95</v>
      </c>
      <c r="T8" s="251">
        <v>96</v>
      </c>
      <c r="U8" s="251">
        <v>96</v>
      </c>
      <c r="V8" s="251">
        <v>97</v>
      </c>
      <c r="W8" s="251">
        <v>97</v>
      </c>
      <c r="X8" s="251">
        <v>97</v>
      </c>
      <c r="Y8" s="251">
        <v>98</v>
      </c>
      <c r="Z8" s="251">
        <v>98</v>
      </c>
      <c r="AA8" s="251">
        <v>98</v>
      </c>
      <c r="AB8" s="251">
        <v>98</v>
      </c>
      <c r="AC8" s="251">
        <v>98</v>
      </c>
      <c r="AD8" s="251">
        <v>98</v>
      </c>
      <c r="AE8" s="251">
        <v>98</v>
      </c>
      <c r="AF8" s="251">
        <v>98</v>
      </c>
      <c r="AG8" s="251">
        <v>98</v>
      </c>
      <c r="AH8" s="251">
        <v>97</v>
      </c>
      <c r="AI8" s="251">
        <v>97</v>
      </c>
      <c r="AJ8" s="251">
        <v>97</v>
      </c>
      <c r="AK8" s="251">
        <v>96</v>
      </c>
      <c r="AL8" s="251">
        <v>96</v>
      </c>
      <c r="AM8" s="251">
        <v>96</v>
      </c>
      <c r="AN8" s="251">
        <v>95</v>
      </c>
      <c r="AO8" s="251">
        <v>94</v>
      </c>
      <c r="AP8" s="251">
        <v>93</v>
      </c>
      <c r="AQ8" s="251">
        <v>92</v>
      </c>
      <c r="AR8" s="251">
        <v>91</v>
      </c>
      <c r="AS8" s="251">
        <v>90</v>
      </c>
      <c r="AT8" s="251">
        <v>89</v>
      </c>
      <c r="AU8" s="251">
        <v>88</v>
      </c>
      <c r="AV8" s="251">
        <v>83</v>
      </c>
      <c r="AW8" s="251">
        <v>82</v>
      </c>
      <c r="AX8" s="251">
        <v>81</v>
      </c>
      <c r="AY8" s="251">
        <v>80</v>
      </c>
      <c r="AZ8" s="251">
        <v>78</v>
      </c>
      <c r="BA8" s="251">
        <v>77</v>
      </c>
      <c r="BB8" s="251">
        <v>76</v>
      </c>
      <c r="BC8" s="252">
        <v>75</v>
      </c>
      <c r="BD8" s="2">
        <v>20</v>
      </c>
    </row>
    <row r="9" spans="1:56">
      <c r="A9" s="246"/>
      <c r="B9" s="2">
        <v>25</v>
      </c>
      <c r="C9" s="250">
        <v>70</v>
      </c>
      <c r="D9" s="251">
        <v>71</v>
      </c>
      <c r="E9" s="251">
        <v>73</v>
      </c>
      <c r="F9" s="251">
        <v>73</v>
      </c>
      <c r="G9" s="251">
        <v>76</v>
      </c>
      <c r="H9" s="251">
        <v>78</v>
      </c>
      <c r="I9" s="251">
        <v>80</v>
      </c>
      <c r="J9" s="251">
        <v>78</v>
      </c>
      <c r="K9" s="251">
        <v>87</v>
      </c>
      <c r="L9" s="251">
        <v>88</v>
      </c>
      <c r="M9" s="251">
        <v>89</v>
      </c>
      <c r="N9" s="251">
        <v>90</v>
      </c>
      <c r="O9" s="251">
        <v>91</v>
      </c>
      <c r="P9" s="251">
        <v>92</v>
      </c>
      <c r="Q9" s="251">
        <v>93</v>
      </c>
      <c r="R9" s="251">
        <v>94</v>
      </c>
      <c r="S9" s="251">
        <v>95</v>
      </c>
      <c r="T9" s="251">
        <v>96</v>
      </c>
      <c r="U9" s="251">
        <v>97</v>
      </c>
      <c r="V9" s="251">
        <v>98</v>
      </c>
      <c r="W9" s="251">
        <v>98</v>
      </c>
      <c r="X9" s="251">
        <v>99</v>
      </c>
      <c r="Y9" s="251">
        <v>99</v>
      </c>
      <c r="Z9" s="251">
        <v>99</v>
      </c>
      <c r="AA9" s="251">
        <v>99</v>
      </c>
      <c r="AB9" s="251">
        <v>99</v>
      </c>
      <c r="AC9" s="251">
        <v>99</v>
      </c>
      <c r="AD9" s="251">
        <v>99</v>
      </c>
      <c r="AE9" s="251">
        <v>99</v>
      </c>
      <c r="AF9" s="251">
        <v>99</v>
      </c>
      <c r="AG9" s="251">
        <v>99</v>
      </c>
      <c r="AH9" s="251">
        <v>98</v>
      </c>
      <c r="AI9" s="251">
        <v>97</v>
      </c>
      <c r="AJ9" s="251">
        <v>97</v>
      </c>
      <c r="AK9" s="251">
        <v>97</v>
      </c>
      <c r="AL9" s="251">
        <v>96</v>
      </c>
      <c r="AM9" s="251">
        <v>96</v>
      </c>
      <c r="AN9" s="251">
        <v>95</v>
      </c>
      <c r="AO9" s="251">
        <v>94</v>
      </c>
      <c r="AP9" s="251">
        <v>93</v>
      </c>
      <c r="AQ9" s="251">
        <v>92</v>
      </c>
      <c r="AR9" s="251">
        <v>91</v>
      </c>
      <c r="AS9" s="251">
        <v>89</v>
      </c>
      <c r="AT9" s="251">
        <v>88</v>
      </c>
      <c r="AU9" s="251">
        <v>87</v>
      </c>
      <c r="AV9" s="251">
        <v>78</v>
      </c>
      <c r="AW9" s="251">
        <v>80</v>
      </c>
      <c r="AX9" s="251">
        <v>78</v>
      </c>
      <c r="AY9" s="251">
        <v>76</v>
      </c>
      <c r="AZ9" s="251">
        <v>73</v>
      </c>
      <c r="BA9" s="251">
        <v>73</v>
      </c>
      <c r="BB9" s="251">
        <v>71</v>
      </c>
      <c r="BC9" s="252">
        <v>70</v>
      </c>
      <c r="BD9" s="2">
        <v>25</v>
      </c>
    </row>
    <row r="10" spans="1:56">
      <c r="A10" s="246"/>
      <c r="B10" s="2">
        <v>30</v>
      </c>
      <c r="C10" s="250">
        <v>69</v>
      </c>
      <c r="D10" s="251">
        <v>70</v>
      </c>
      <c r="E10" s="251">
        <v>72</v>
      </c>
      <c r="F10" s="251">
        <v>74</v>
      </c>
      <c r="G10" s="251">
        <v>75</v>
      </c>
      <c r="H10" s="251">
        <v>77</v>
      </c>
      <c r="I10" s="251">
        <v>79</v>
      </c>
      <c r="J10" s="251">
        <v>77</v>
      </c>
      <c r="K10" s="251">
        <v>86</v>
      </c>
      <c r="L10" s="251">
        <v>87</v>
      </c>
      <c r="M10" s="251">
        <v>88</v>
      </c>
      <c r="N10" s="251">
        <v>89</v>
      </c>
      <c r="O10" s="251">
        <v>90</v>
      </c>
      <c r="P10" s="251">
        <v>92</v>
      </c>
      <c r="Q10" s="251">
        <v>93</v>
      </c>
      <c r="R10" s="251">
        <v>94</v>
      </c>
      <c r="S10" s="251">
        <v>95</v>
      </c>
      <c r="T10" s="251">
        <v>96</v>
      </c>
      <c r="U10" s="251">
        <v>97</v>
      </c>
      <c r="V10" s="251">
        <v>98</v>
      </c>
      <c r="W10" s="251">
        <v>98</v>
      </c>
      <c r="X10" s="251">
        <v>98</v>
      </c>
      <c r="Y10" s="251">
        <v>99</v>
      </c>
      <c r="Z10" s="251">
        <v>99</v>
      </c>
      <c r="AA10" s="251">
        <v>99</v>
      </c>
      <c r="AB10" s="251">
        <v>100</v>
      </c>
      <c r="AC10" s="251">
        <v>100</v>
      </c>
      <c r="AD10" s="251">
        <v>100</v>
      </c>
      <c r="AE10" s="251">
        <v>100</v>
      </c>
      <c r="AF10" s="251">
        <v>100</v>
      </c>
      <c r="AG10" s="251">
        <v>100</v>
      </c>
      <c r="AH10" s="251">
        <v>99</v>
      </c>
      <c r="AI10" s="251">
        <v>98</v>
      </c>
      <c r="AJ10" s="251">
        <v>98</v>
      </c>
      <c r="AK10" s="251">
        <v>97</v>
      </c>
      <c r="AL10" s="251">
        <v>96</v>
      </c>
      <c r="AM10" s="251">
        <v>96</v>
      </c>
      <c r="AN10" s="251">
        <v>95</v>
      </c>
      <c r="AO10" s="251">
        <v>94</v>
      </c>
      <c r="AP10" s="251">
        <v>93</v>
      </c>
      <c r="AQ10" s="251">
        <v>91</v>
      </c>
      <c r="AR10" s="251">
        <v>90</v>
      </c>
      <c r="AS10" s="251">
        <v>89</v>
      </c>
      <c r="AT10" s="251">
        <v>87</v>
      </c>
      <c r="AU10" s="251">
        <v>86</v>
      </c>
      <c r="AV10" s="251">
        <v>77</v>
      </c>
      <c r="AW10" s="251">
        <v>79</v>
      </c>
      <c r="AX10" s="251">
        <v>77</v>
      </c>
      <c r="AY10" s="251">
        <v>75</v>
      </c>
      <c r="AZ10" s="251">
        <v>74</v>
      </c>
      <c r="BA10" s="251">
        <v>72</v>
      </c>
      <c r="BB10" s="251">
        <v>70</v>
      </c>
      <c r="BC10" s="252">
        <v>69</v>
      </c>
      <c r="BD10" s="2">
        <v>30</v>
      </c>
    </row>
    <row r="11" spans="1:56">
      <c r="A11" s="253"/>
      <c r="B11" s="2">
        <v>50</v>
      </c>
      <c r="C11" s="250">
        <v>56</v>
      </c>
      <c r="D11" s="251">
        <v>58</v>
      </c>
      <c r="E11" s="251">
        <v>61</v>
      </c>
      <c r="F11" s="251">
        <v>63</v>
      </c>
      <c r="G11" s="251">
        <v>66</v>
      </c>
      <c r="H11" s="251">
        <v>68</v>
      </c>
      <c r="I11" s="251">
        <v>70</v>
      </c>
      <c r="J11" s="251">
        <v>72</v>
      </c>
      <c r="K11" s="251">
        <v>78</v>
      </c>
      <c r="L11" s="251">
        <v>80</v>
      </c>
      <c r="M11" s="251">
        <v>82</v>
      </c>
      <c r="N11" s="251">
        <v>84</v>
      </c>
      <c r="O11" s="251">
        <v>85</v>
      </c>
      <c r="P11" s="251">
        <v>87</v>
      </c>
      <c r="Q11" s="251">
        <v>88</v>
      </c>
      <c r="R11" s="251">
        <v>89</v>
      </c>
      <c r="S11" s="251">
        <v>91</v>
      </c>
      <c r="T11" s="251">
        <v>92</v>
      </c>
      <c r="U11" s="251">
        <v>93</v>
      </c>
      <c r="V11" s="251">
        <v>94</v>
      </c>
      <c r="W11" s="251">
        <v>95</v>
      </c>
      <c r="X11" s="251">
        <v>95</v>
      </c>
      <c r="Y11" s="251">
        <v>96</v>
      </c>
      <c r="Z11" s="251">
        <v>96</v>
      </c>
      <c r="AA11" s="251">
        <v>96</v>
      </c>
      <c r="AB11" s="251">
        <v>97</v>
      </c>
      <c r="AC11" s="251">
        <v>97</v>
      </c>
      <c r="AD11" s="251">
        <v>97</v>
      </c>
      <c r="AE11" s="251">
        <v>97</v>
      </c>
      <c r="AF11" s="251">
        <v>97</v>
      </c>
      <c r="AG11" s="251">
        <v>97</v>
      </c>
      <c r="AH11" s="251">
        <v>96</v>
      </c>
      <c r="AI11" s="251">
        <v>96</v>
      </c>
      <c r="AJ11" s="251">
        <v>95</v>
      </c>
      <c r="AK11" s="251">
        <v>94</v>
      </c>
      <c r="AL11" s="251">
        <v>93</v>
      </c>
      <c r="AM11" s="251">
        <v>92</v>
      </c>
      <c r="AN11" s="251">
        <v>89</v>
      </c>
      <c r="AO11" s="251">
        <v>89</v>
      </c>
      <c r="AP11" s="251">
        <v>88</v>
      </c>
      <c r="AQ11" s="251">
        <v>86</v>
      </c>
      <c r="AR11" s="251">
        <v>85</v>
      </c>
      <c r="AS11" s="251">
        <v>84</v>
      </c>
      <c r="AT11" s="251">
        <v>82</v>
      </c>
      <c r="AU11" s="251">
        <v>78</v>
      </c>
      <c r="AV11" s="251">
        <v>72</v>
      </c>
      <c r="AW11" s="251">
        <v>70</v>
      </c>
      <c r="AX11" s="251">
        <v>68</v>
      </c>
      <c r="AY11" s="251">
        <v>66</v>
      </c>
      <c r="AZ11" s="251">
        <v>63</v>
      </c>
      <c r="BA11" s="251">
        <v>61</v>
      </c>
      <c r="BB11" s="251">
        <v>58</v>
      </c>
      <c r="BC11" s="252">
        <v>56</v>
      </c>
      <c r="BD11" s="2">
        <v>50</v>
      </c>
    </row>
    <row r="12" spans="1:56">
      <c r="A12" s="253"/>
      <c r="B12" s="2">
        <v>65</v>
      </c>
      <c r="C12" s="254">
        <v>48</v>
      </c>
      <c r="D12" s="255">
        <v>50</v>
      </c>
      <c r="E12" s="255">
        <v>52</v>
      </c>
      <c r="F12" s="255">
        <v>55</v>
      </c>
      <c r="G12" s="255">
        <v>58</v>
      </c>
      <c r="H12" s="255">
        <v>60</v>
      </c>
      <c r="I12" s="255">
        <v>62</v>
      </c>
      <c r="J12" s="255">
        <v>60</v>
      </c>
      <c r="K12" s="255">
        <v>72</v>
      </c>
      <c r="L12" s="255">
        <v>74</v>
      </c>
      <c r="M12" s="255">
        <v>76</v>
      </c>
      <c r="N12" s="255">
        <v>77</v>
      </c>
      <c r="O12" s="255">
        <v>78</v>
      </c>
      <c r="P12" s="255">
        <v>80</v>
      </c>
      <c r="Q12" s="255">
        <v>81</v>
      </c>
      <c r="R12" s="255">
        <v>82</v>
      </c>
      <c r="S12" s="255">
        <v>84</v>
      </c>
      <c r="T12" s="255">
        <v>85</v>
      </c>
      <c r="U12" s="255">
        <v>86</v>
      </c>
      <c r="V12" s="255">
        <v>87</v>
      </c>
      <c r="W12" s="255">
        <v>88</v>
      </c>
      <c r="X12" s="255">
        <v>88</v>
      </c>
      <c r="Y12" s="255">
        <v>89</v>
      </c>
      <c r="Z12" s="255">
        <v>89</v>
      </c>
      <c r="AA12" s="255">
        <v>89</v>
      </c>
      <c r="AB12" s="255">
        <v>90</v>
      </c>
      <c r="AC12" s="255">
        <v>90</v>
      </c>
      <c r="AD12" s="255">
        <v>90</v>
      </c>
      <c r="AE12" s="255">
        <v>90</v>
      </c>
      <c r="AF12" s="255">
        <v>90</v>
      </c>
      <c r="AG12" s="255">
        <v>90</v>
      </c>
      <c r="AH12" s="255">
        <v>89</v>
      </c>
      <c r="AI12" s="255">
        <v>89</v>
      </c>
      <c r="AJ12" s="255">
        <v>88</v>
      </c>
      <c r="AK12" s="255">
        <v>87</v>
      </c>
      <c r="AL12" s="255">
        <v>87</v>
      </c>
      <c r="AM12" s="255">
        <v>85</v>
      </c>
      <c r="AN12" s="255">
        <v>84</v>
      </c>
      <c r="AO12" s="255">
        <v>83</v>
      </c>
      <c r="AP12" s="255">
        <v>82</v>
      </c>
      <c r="AQ12" s="255">
        <v>80</v>
      </c>
      <c r="AR12" s="255">
        <v>79</v>
      </c>
      <c r="AS12" s="255">
        <v>77</v>
      </c>
      <c r="AT12" s="255">
        <v>75</v>
      </c>
      <c r="AU12" s="255">
        <v>73</v>
      </c>
      <c r="AV12" s="255">
        <v>60</v>
      </c>
      <c r="AW12" s="255">
        <v>62</v>
      </c>
      <c r="AX12" s="255">
        <v>60</v>
      </c>
      <c r="AY12" s="255">
        <v>58</v>
      </c>
      <c r="AZ12" s="255">
        <v>55</v>
      </c>
      <c r="BA12" s="255">
        <v>52</v>
      </c>
      <c r="BB12" s="255">
        <v>50</v>
      </c>
      <c r="BC12" s="256">
        <v>48</v>
      </c>
      <c r="BD12" s="2">
        <v>65</v>
      </c>
    </row>
    <row r="13" spans="1:56">
      <c r="C13" s="234">
        <v>-130</v>
      </c>
      <c r="D13" s="234">
        <v>-125</v>
      </c>
      <c r="E13" s="234">
        <v>-120</v>
      </c>
      <c r="F13" s="234">
        <v>-115</v>
      </c>
      <c r="G13" s="234">
        <v>-110</v>
      </c>
      <c r="H13" s="234">
        <v>-105</v>
      </c>
      <c r="I13" s="234">
        <v>-100</v>
      </c>
      <c r="J13" s="234">
        <v>-95</v>
      </c>
      <c r="K13" s="234">
        <v>-90</v>
      </c>
      <c r="L13" s="234">
        <v>-85</v>
      </c>
      <c r="M13" s="234">
        <v>-80</v>
      </c>
      <c r="N13" s="234">
        <v>-75</v>
      </c>
      <c r="O13" s="234">
        <v>-70</v>
      </c>
      <c r="P13" s="234">
        <v>-65</v>
      </c>
      <c r="Q13" s="234">
        <v>-60</v>
      </c>
      <c r="R13" s="234">
        <v>-55</v>
      </c>
      <c r="S13" s="234">
        <v>-50</v>
      </c>
      <c r="T13" s="234">
        <v>-45</v>
      </c>
      <c r="U13" s="234">
        <v>-40</v>
      </c>
      <c r="V13" s="234">
        <v>-35</v>
      </c>
      <c r="W13" s="234">
        <v>-30</v>
      </c>
      <c r="X13" s="234">
        <v>-25</v>
      </c>
      <c r="Y13" s="234">
        <v>-20</v>
      </c>
      <c r="Z13" s="234">
        <v>-15</v>
      </c>
      <c r="AA13" s="234">
        <v>-10</v>
      </c>
      <c r="AB13" s="234">
        <v>-5</v>
      </c>
      <c r="AC13" s="234">
        <v>0</v>
      </c>
      <c r="AD13" s="234">
        <v>5</v>
      </c>
      <c r="AE13" s="234">
        <v>10</v>
      </c>
      <c r="AF13" s="234">
        <v>15</v>
      </c>
      <c r="AG13" s="234">
        <v>20</v>
      </c>
      <c r="AH13" s="234">
        <v>25</v>
      </c>
      <c r="AI13" s="234">
        <v>30</v>
      </c>
      <c r="AJ13" s="234">
        <v>35</v>
      </c>
      <c r="AK13" s="234">
        <v>40</v>
      </c>
      <c r="AL13" s="234">
        <v>45</v>
      </c>
      <c r="AM13" s="234">
        <v>50</v>
      </c>
      <c r="AN13" s="234">
        <v>55</v>
      </c>
      <c r="AO13" s="234">
        <v>60</v>
      </c>
      <c r="AP13" s="234">
        <v>65</v>
      </c>
      <c r="AQ13" s="234">
        <v>70</v>
      </c>
      <c r="AR13" s="234">
        <v>75</v>
      </c>
      <c r="AS13" s="234">
        <v>80</v>
      </c>
      <c r="AT13" s="234">
        <v>85</v>
      </c>
      <c r="AU13" s="234">
        <v>90</v>
      </c>
      <c r="AV13" s="234">
        <v>95</v>
      </c>
      <c r="AW13" s="234">
        <v>100</v>
      </c>
      <c r="AX13" s="234">
        <v>105</v>
      </c>
      <c r="AY13" s="234">
        <v>110</v>
      </c>
      <c r="AZ13" s="234">
        <v>115</v>
      </c>
      <c r="BA13" s="234">
        <v>120</v>
      </c>
      <c r="BB13" s="234">
        <v>125</v>
      </c>
      <c r="BC13" s="234">
        <v>130</v>
      </c>
    </row>
    <row r="16" spans="1:56" ht="18">
      <c r="C16" s="241" t="s">
        <v>160</v>
      </c>
      <c r="D16" s="241"/>
      <c r="E16" s="241"/>
      <c r="F16" s="241"/>
      <c r="G16" s="241"/>
      <c r="H16" s="241"/>
      <c r="I16" s="241"/>
      <c r="J16" s="241"/>
      <c r="K16" s="241" t="s">
        <v>64</v>
      </c>
      <c r="L16" s="241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3" t="s">
        <v>63</v>
      </c>
      <c r="AD16" s="242"/>
      <c r="AE16" s="242"/>
      <c r="AF16" s="242"/>
      <c r="AG16" s="242"/>
      <c r="AH16" s="242"/>
      <c r="AI16" s="242"/>
      <c r="AJ16" s="242"/>
      <c r="AK16" s="242"/>
      <c r="AL16" s="242"/>
      <c r="AM16" s="242"/>
      <c r="AN16" s="242"/>
      <c r="AO16" s="242"/>
      <c r="AP16" s="242"/>
      <c r="AQ16" s="242"/>
      <c r="AR16" s="242"/>
      <c r="AS16" s="242"/>
      <c r="AT16" s="244"/>
      <c r="AU16" s="245" t="s">
        <v>65</v>
      </c>
      <c r="AV16" s="241"/>
      <c r="AW16" s="241"/>
      <c r="AX16" s="241"/>
      <c r="AY16" s="241"/>
      <c r="AZ16" s="241"/>
      <c r="BA16" s="241"/>
      <c r="BB16" s="241"/>
      <c r="BC16" s="245" t="s">
        <v>165</v>
      </c>
    </row>
    <row r="17" spans="1:56">
      <c r="C17" s="234">
        <v>-130</v>
      </c>
      <c r="D17" s="234">
        <v>-125</v>
      </c>
      <c r="E17" s="234">
        <v>-120</v>
      </c>
      <c r="F17" s="234">
        <v>-115</v>
      </c>
      <c r="G17" s="234">
        <v>-110</v>
      </c>
      <c r="H17" s="234">
        <v>-105</v>
      </c>
      <c r="I17" s="234">
        <v>-100</v>
      </c>
      <c r="J17" s="234">
        <v>-95</v>
      </c>
      <c r="K17" s="257">
        <v>-90</v>
      </c>
      <c r="L17" s="257">
        <v>-85</v>
      </c>
      <c r="M17" s="257">
        <v>-80</v>
      </c>
      <c r="N17" s="257">
        <v>-75</v>
      </c>
      <c r="O17" s="257">
        <v>-70</v>
      </c>
      <c r="P17" s="257">
        <v>-65</v>
      </c>
      <c r="Q17" s="257">
        <v>-60</v>
      </c>
      <c r="R17" s="257">
        <v>-55</v>
      </c>
      <c r="S17" s="257">
        <v>-50</v>
      </c>
      <c r="T17" s="257">
        <v>-45</v>
      </c>
      <c r="U17" s="257">
        <v>-40</v>
      </c>
      <c r="V17" s="257">
        <v>-35</v>
      </c>
      <c r="W17" s="257">
        <v>-30</v>
      </c>
      <c r="X17" s="257">
        <v>-25</v>
      </c>
      <c r="Y17" s="257">
        <v>-20</v>
      </c>
      <c r="Z17" s="257">
        <v>-15</v>
      </c>
      <c r="AA17" s="257">
        <v>-10</v>
      </c>
      <c r="AB17" s="257">
        <v>-5</v>
      </c>
      <c r="AC17" s="257">
        <v>0</v>
      </c>
      <c r="AD17" s="257">
        <v>5</v>
      </c>
      <c r="AE17" s="257">
        <v>10</v>
      </c>
      <c r="AF17" s="257">
        <v>15</v>
      </c>
      <c r="AG17" s="257">
        <v>20</v>
      </c>
      <c r="AH17" s="257">
        <v>25</v>
      </c>
      <c r="AI17" s="257">
        <v>30</v>
      </c>
      <c r="AJ17" s="257">
        <v>35</v>
      </c>
      <c r="AK17" s="257">
        <v>40</v>
      </c>
      <c r="AL17" s="257">
        <v>45</v>
      </c>
      <c r="AM17" s="257">
        <v>50</v>
      </c>
      <c r="AN17" s="257">
        <v>55</v>
      </c>
      <c r="AO17" s="257">
        <v>60</v>
      </c>
      <c r="AP17" s="257">
        <v>65</v>
      </c>
      <c r="AQ17" s="257">
        <v>70</v>
      </c>
      <c r="AR17" s="257">
        <v>75</v>
      </c>
      <c r="AS17" s="257">
        <v>80</v>
      </c>
      <c r="AT17" s="257">
        <v>85</v>
      </c>
      <c r="AU17" s="257">
        <v>90</v>
      </c>
      <c r="AV17" s="234">
        <v>95</v>
      </c>
      <c r="AW17" s="234">
        <v>100</v>
      </c>
      <c r="AX17" s="234">
        <v>105</v>
      </c>
      <c r="AY17" s="234">
        <v>110</v>
      </c>
      <c r="AZ17" s="234">
        <v>115</v>
      </c>
      <c r="BA17" s="234">
        <v>120</v>
      </c>
      <c r="BB17" s="234">
        <v>125</v>
      </c>
      <c r="BC17" s="234">
        <v>130</v>
      </c>
    </row>
    <row r="18" spans="1:56">
      <c r="A18" s="246" t="s">
        <v>2</v>
      </c>
      <c r="B18" s="2">
        <v>0</v>
      </c>
      <c r="C18" s="258">
        <f t="shared" ref="C18:AH18" si="0">ROUND($O$32,0)</f>
        <v>983</v>
      </c>
      <c r="D18" s="259">
        <f t="shared" si="0"/>
        <v>983</v>
      </c>
      <c r="E18" s="259">
        <f t="shared" si="0"/>
        <v>983</v>
      </c>
      <c r="F18" s="259">
        <f t="shared" si="0"/>
        <v>983</v>
      </c>
      <c r="G18" s="259">
        <f t="shared" si="0"/>
        <v>983</v>
      </c>
      <c r="H18" s="259">
        <f t="shared" si="0"/>
        <v>983</v>
      </c>
      <c r="I18" s="259">
        <f t="shared" si="0"/>
        <v>983</v>
      </c>
      <c r="J18" s="259">
        <f t="shared" si="0"/>
        <v>983</v>
      </c>
      <c r="K18" s="259">
        <f t="shared" si="0"/>
        <v>983</v>
      </c>
      <c r="L18" s="259">
        <f t="shared" si="0"/>
        <v>983</v>
      </c>
      <c r="M18" s="259">
        <f t="shared" si="0"/>
        <v>983</v>
      </c>
      <c r="N18" s="259">
        <f t="shared" si="0"/>
        <v>983</v>
      </c>
      <c r="O18" s="259">
        <f t="shared" si="0"/>
        <v>983</v>
      </c>
      <c r="P18" s="259">
        <f t="shared" si="0"/>
        <v>983</v>
      </c>
      <c r="Q18" s="259">
        <f t="shared" si="0"/>
        <v>983</v>
      </c>
      <c r="R18" s="259">
        <f t="shared" si="0"/>
        <v>983</v>
      </c>
      <c r="S18" s="259">
        <f t="shared" si="0"/>
        <v>983</v>
      </c>
      <c r="T18" s="259">
        <f t="shared" si="0"/>
        <v>983</v>
      </c>
      <c r="U18" s="259">
        <f t="shared" si="0"/>
        <v>983</v>
      </c>
      <c r="V18" s="259">
        <f t="shared" si="0"/>
        <v>983</v>
      </c>
      <c r="W18" s="259">
        <f t="shared" si="0"/>
        <v>983</v>
      </c>
      <c r="X18" s="259">
        <f t="shared" si="0"/>
        <v>983</v>
      </c>
      <c r="Y18" s="259">
        <f t="shared" si="0"/>
        <v>983</v>
      </c>
      <c r="Z18" s="259">
        <f t="shared" si="0"/>
        <v>983</v>
      </c>
      <c r="AA18" s="259">
        <f t="shared" si="0"/>
        <v>983</v>
      </c>
      <c r="AB18" s="259">
        <f t="shared" si="0"/>
        <v>983</v>
      </c>
      <c r="AC18" s="259">
        <f t="shared" si="0"/>
        <v>983</v>
      </c>
      <c r="AD18" s="259">
        <f t="shared" si="0"/>
        <v>983</v>
      </c>
      <c r="AE18" s="259">
        <f t="shared" si="0"/>
        <v>983</v>
      </c>
      <c r="AF18" s="259">
        <f t="shared" si="0"/>
        <v>983</v>
      </c>
      <c r="AG18" s="259">
        <f t="shared" si="0"/>
        <v>983</v>
      </c>
      <c r="AH18" s="259">
        <f t="shared" si="0"/>
        <v>983</v>
      </c>
      <c r="AI18" s="259">
        <f t="shared" ref="AI18:BC18" si="1">ROUND($O$32,0)</f>
        <v>983</v>
      </c>
      <c r="AJ18" s="259">
        <f t="shared" si="1"/>
        <v>983</v>
      </c>
      <c r="AK18" s="259">
        <f t="shared" si="1"/>
        <v>983</v>
      </c>
      <c r="AL18" s="259">
        <f t="shared" si="1"/>
        <v>983</v>
      </c>
      <c r="AM18" s="259">
        <f t="shared" si="1"/>
        <v>983</v>
      </c>
      <c r="AN18" s="259">
        <f t="shared" si="1"/>
        <v>983</v>
      </c>
      <c r="AO18" s="259">
        <f t="shared" si="1"/>
        <v>983</v>
      </c>
      <c r="AP18" s="259">
        <f t="shared" si="1"/>
        <v>983</v>
      </c>
      <c r="AQ18" s="259">
        <f t="shared" si="1"/>
        <v>983</v>
      </c>
      <c r="AR18" s="259">
        <f t="shared" si="1"/>
        <v>983</v>
      </c>
      <c r="AS18" s="259">
        <f t="shared" si="1"/>
        <v>983</v>
      </c>
      <c r="AT18" s="259">
        <f t="shared" si="1"/>
        <v>983</v>
      </c>
      <c r="AU18" s="259">
        <f t="shared" si="1"/>
        <v>983</v>
      </c>
      <c r="AV18" s="259">
        <f t="shared" si="1"/>
        <v>983</v>
      </c>
      <c r="AW18" s="259">
        <f t="shared" si="1"/>
        <v>983</v>
      </c>
      <c r="AX18" s="259">
        <f t="shared" si="1"/>
        <v>983</v>
      </c>
      <c r="AY18" s="259">
        <f t="shared" si="1"/>
        <v>983</v>
      </c>
      <c r="AZ18" s="259">
        <f t="shared" si="1"/>
        <v>983</v>
      </c>
      <c r="BA18" s="259">
        <f t="shared" si="1"/>
        <v>983</v>
      </c>
      <c r="BB18" s="259">
        <f t="shared" si="1"/>
        <v>983</v>
      </c>
      <c r="BC18" s="260">
        <f t="shared" si="1"/>
        <v>983</v>
      </c>
      <c r="BD18" s="2">
        <v>0</v>
      </c>
    </row>
    <row r="19" spans="1:56">
      <c r="A19" s="246"/>
      <c r="B19" s="2">
        <v>5</v>
      </c>
      <c r="C19" s="261">
        <f t="shared" ref="C19:D19" si="2">ROUND(SUM($K$18/$K$4)*C5,0)</f>
        <v>927</v>
      </c>
      <c r="D19" s="262">
        <f t="shared" si="2"/>
        <v>938</v>
      </c>
      <c r="E19" s="262">
        <f t="shared" ref="E19" si="3">ROUND(SUM($K$18/$K$4)*E5,0)</f>
        <v>949</v>
      </c>
      <c r="F19" s="262">
        <f t="shared" ref="F19" si="4">ROUND(SUM($K$18/$K$4)*F5,0)</f>
        <v>949</v>
      </c>
      <c r="G19" s="262">
        <f t="shared" ref="G19:H19" si="5">ROUND(SUM($K$18/$K$4)*G5,0)</f>
        <v>960</v>
      </c>
      <c r="H19" s="262">
        <f t="shared" si="5"/>
        <v>960</v>
      </c>
      <c r="I19" s="262">
        <f t="shared" ref="I19:J19" si="6">ROUND(SUM($K$18/$K$4)*I5,0)</f>
        <v>972</v>
      </c>
      <c r="J19" s="262">
        <f t="shared" si="6"/>
        <v>972</v>
      </c>
      <c r="K19" s="262">
        <f t="shared" ref="K19:AT19" si="7">ROUND(SUM($K$18/$K$4)*K5,0)</f>
        <v>994</v>
      </c>
      <c r="L19" s="262">
        <f t="shared" si="7"/>
        <v>994</v>
      </c>
      <c r="M19" s="262">
        <f t="shared" si="7"/>
        <v>1006</v>
      </c>
      <c r="N19" s="262">
        <f t="shared" si="7"/>
        <v>1006</v>
      </c>
      <c r="O19" s="262">
        <f t="shared" si="7"/>
        <v>1006</v>
      </c>
      <c r="P19" s="262">
        <f t="shared" si="7"/>
        <v>1017</v>
      </c>
      <c r="Q19" s="262">
        <f t="shared" si="7"/>
        <v>1017</v>
      </c>
      <c r="R19" s="262">
        <f t="shared" si="7"/>
        <v>1017</v>
      </c>
      <c r="S19" s="262">
        <f t="shared" si="7"/>
        <v>1028</v>
      </c>
      <c r="T19" s="262">
        <f t="shared" si="7"/>
        <v>1028</v>
      </c>
      <c r="U19" s="262">
        <f t="shared" si="7"/>
        <v>1028</v>
      </c>
      <c r="V19" s="262">
        <f t="shared" si="7"/>
        <v>1028</v>
      </c>
      <c r="W19" s="262">
        <f t="shared" si="7"/>
        <v>1028</v>
      </c>
      <c r="X19" s="262">
        <f t="shared" si="7"/>
        <v>1028</v>
      </c>
      <c r="Y19" s="262">
        <f t="shared" si="7"/>
        <v>1028</v>
      </c>
      <c r="Z19" s="262">
        <f t="shared" si="7"/>
        <v>1028</v>
      </c>
      <c r="AA19" s="262">
        <f t="shared" si="7"/>
        <v>1028</v>
      </c>
      <c r="AB19" s="262">
        <f t="shared" si="7"/>
        <v>1039</v>
      </c>
      <c r="AC19" s="262">
        <f t="shared" si="7"/>
        <v>1039</v>
      </c>
      <c r="AD19" s="262">
        <f t="shared" si="7"/>
        <v>1039</v>
      </c>
      <c r="AE19" s="262">
        <f t="shared" si="7"/>
        <v>1028</v>
      </c>
      <c r="AF19" s="262">
        <f t="shared" si="7"/>
        <v>1028</v>
      </c>
      <c r="AG19" s="262">
        <f t="shared" si="7"/>
        <v>1028</v>
      </c>
      <c r="AH19" s="262">
        <f t="shared" si="7"/>
        <v>1028</v>
      </c>
      <c r="AI19" s="262">
        <f t="shared" si="7"/>
        <v>1028</v>
      </c>
      <c r="AJ19" s="262">
        <f t="shared" si="7"/>
        <v>1028</v>
      </c>
      <c r="AK19" s="262">
        <f t="shared" si="7"/>
        <v>1028</v>
      </c>
      <c r="AL19" s="262">
        <f t="shared" si="7"/>
        <v>1028</v>
      </c>
      <c r="AM19" s="262">
        <f t="shared" si="7"/>
        <v>1017</v>
      </c>
      <c r="AN19" s="262">
        <f t="shared" si="7"/>
        <v>1017</v>
      </c>
      <c r="AO19" s="262">
        <f t="shared" si="7"/>
        <v>1017</v>
      </c>
      <c r="AP19" s="262">
        <f t="shared" si="7"/>
        <v>1028</v>
      </c>
      <c r="AQ19" s="262">
        <f t="shared" si="7"/>
        <v>1028</v>
      </c>
      <c r="AR19" s="262">
        <f t="shared" si="7"/>
        <v>1028</v>
      </c>
      <c r="AS19" s="262">
        <f t="shared" si="7"/>
        <v>1017</v>
      </c>
      <c r="AT19" s="262">
        <f t="shared" si="7"/>
        <v>1006</v>
      </c>
      <c r="AU19" s="262">
        <f t="shared" ref="AU19:BC19" si="8">ROUND(SUM($K$18/$K$4)*AU5,0)</f>
        <v>1006</v>
      </c>
      <c r="AV19" s="262">
        <f t="shared" si="8"/>
        <v>972</v>
      </c>
      <c r="AW19" s="262">
        <f t="shared" si="8"/>
        <v>972</v>
      </c>
      <c r="AX19" s="262">
        <f t="shared" si="8"/>
        <v>960</v>
      </c>
      <c r="AY19" s="262">
        <f t="shared" si="8"/>
        <v>960</v>
      </c>
      <c r="AZ19" s="262">
        <f t="shared" si="8"/>
        <v>949</v>
      </c>
      <c r="BA19" s="262">
        <f t="shared" si="8"/>
        <v>949</v>
      </c>
      <c r="BB19" s="262">
        <f t="shared" si="8"/>
        <v>938</v>
      </c>
      <c r="BC19" s="263">
        <f t="shared" si="8"/>
        <v>927</v>
      </c>
      <c r="BD19" s="2">
        <v>5</v>
      </c>
    </row>
    <row r="20" spans="1:56">
      <c r="A20" s="246"/>
      <c r="B20" s="2">
        <v>10</v>
      </c>
      <c r="C20" s="261">
        <f t="shared" ref="C20:D20" si="9">ROUND(SUM($K$18/$K$4)*C6,0)</f>
        <v>915</v>
      </c>
      <c r="D20" s="262">
        <f t="shared" si="9"/>
        <v>927</v>
      </c>
      <c r="E20" s="262">
        <f t="shared" ref="E20" si="10">ROUND(SUM($K$18/$K$4)*E6,0)</f>
        <v>938</v>
      </c>
      <c r="F20" s="262">
        <f t="shared" ref="F20" si="11">ROUND(SUM($K$18/$K$4)*F6,0)</f>
        <v>938</v>
      </c>
      <c r="G20" s="262">
        <f t="shared" ref="G20:H20" si="12">ROUND(SUM($K$18/$K$4)*G6,0)</f>
        <v>949</v>
      </c>
      <c r="H20" s="262">
        <f t="shared" si="12"/>
        <v>949</v>
      </c>
      <c r="I20" s="262">
        <f t="shared" ref="I20:J20" si="13">ROUND(SUM($K$18/$K$4)*I6,0)</f>
        <v>960</v>
      </c>
      <c r="J20" s="262">
        <f t="shared" si="13"/>
        <v>960</v>
      </c>
      <c r="K20" s="262">
        <f t="shared" ref="K20:AT20" si="14">ROUND(SUM($K$18/$K$4)*K6,0)</f>
        <v>1006</v>
      </c>
      <c r="L20" s="262">
        <f t="shared" si="14"/>
        <v>1017</v>
      </c>
      <c r="M20" s="262">
        <f t="shared" si="14"/>
        <v>1028</v>
      </c>
      <c r="N20" s="262">
        <f t="shared" si="14"/>
        <v>1028</v>
      </c>
      <c r="O20" s="262">
        <f t="shared" si="14"/>
        <v>1028</v>
      </c>
      <c r="P20" s="262">
        <f t="shared" si="14"/>
        <v>1039</v>
      </c>
      <c r="Q20" s="262">
        <f t="shared" si="14"/>
        <v>1039</v>
      </c>
      <c r="R20" s="262">
        <f t="shared" si="14"/>
        <v>1051</v>
      </c>
      <c r="S20" s="262">
        <f t="shared" si="14"/>
        <v>1062</v>
      </c>
      <c r="T20" s="262">
        <f t="shared" si="14"/>
        <v>1062</v>
      </c>
      <c r="U20" s="262">
        <f t="shared" si="14"/>
        <v>1062</v>
      </c>
      <c r="V20" s="262">
        <f t="shared" si="14"/>
        <v>1073</v>
      </c>
      <c r="W20" s="262">
        <f t="shared" si="14"/>
        <v>1073</v>
      </c>
      <c r="X20" s="262">
        <f t="shared" si="14"/>
        <v>1073</v>
      </c>
      <c r="Y20" s="262">
        <f t="shared" si="14"/>
        <v>1073</v>
      </c>
      <c r="Z20" s="262">
        <f t="shared" si="14"/>
        <v>1073</v>
      </c>
      <c r="AA20" s="262">
        <f t="shared" si="14"/>
        <v>1073</v>
      </c>
      <c r="AB20" s="262">
        <f t="shared" si="14"/>
        <v>1085</v>
      </c>
      <c r="AC20" s="262">
        <f t="shared" si="14"/>
        <v>1085</v>
      </c>
      <c r="AD20" s="262">
        <f t="shared" si="14"/>
        <v>1085</v>
      </c>
      <c r="AE20" s="262">
        <f t="shared" si="14"/>
        <v>1073</v>
      </c>
      <c r="AF20" s="262">
        <f t="shared" si="14"/>
        <v>1073</v>
      </c>
      <c r="AG20" s="262">
        <f t="shared" si="14"/>
        <v>1073</v>
      </c>
      <c r="AH20" s="262">
        <f t="shared" si="14"/>
        <v>1073</v>
      </c>
      <c r="AI20" s="262">
        <f t="shared" si="14"/>
        <v>1073</v>
      </c>
      <c r="AJ20" s="262">
        <f t="shared" si="14"/>
        <v>1073</v>
      </c>
      <c r="AK20" s="262">
        <f t="shared" si="14"/>
        <v>1062</v>
      </c>
      <c r="AL20" s="262">
        <f t="shared" si="14"/>
        <v>1062</v>
      </c>
      <c r="AM20" s="262">
        <f t="shared" si="14"/>
        <v>1062</v>
      </c>
      <c r="AN20" s="262">
        <f t="shared" si="14"/>
        <v>1051</v>
      </c>
      <c r="AO20" s="262">
        <f t="shared" si="14"/>
        <v>1051</v>
      </c>
      <c r="AP20" s="262">
        <f t="shared" si="14"/>
        <v>1051</v>
      </c>
      <c r="AQ20" s="262">
        <f t="shared" si="14"/>
        <v>1039</v>
      </c>
      <c r="AR20" s="262">
        <f t="shared" si="14"/>
        <v>1028</v>
      </c>
      <c r="AS20" s="262">
        <f t="shared" si="14"/>
        <v>1028</v>
      </c>
      <c r="AT20" s="262">
        <f t="shared" si="14"/>
        <v>1017</v>
      </c>
      <c r="AU20" s="262">
        <f t="shared" ref="AU20:BC26" si="15">ROUND(SUM($K$18/$K$4)*AU6,0)</f>
        <v>1017</v>
      </c>
      <c r="AV20" s="262">
        <f t="shared" si="15"/>
        <v>960</v>
      </c>
      <c r="AW20" s="262">
        <f t="shared" si="15"/>
        <v>960</v>
      </c>
      <c r="AX20" s="262">
        <f t="shared" si="15"/>
        <v>949</v>
      </c>
      <c r="AY20" s="262">
        <f t="shared" si="15"/>
        <v>949</v>
      </c>
      <c r="AZ20" s="262">
        <f t="shared" si="15"/>
        <v>938</v>
      </c>
      <c r="BA20" s="262">
        <f t="shared" si="15"/>
        <v>938</v>
      </c>
      <c r="BB20" s="262">
        <f t="shared" si="15"/>
        <v>927</v>
      </c>
      <c r="BC20" s="263">
        <f t="shared" si="15"/>
        <v>915</v>
      </c>
      <c r="BD20" s="2">
        <v>10</v>
      </c>
    </row>
    <row r="21" spans="1:56">
      <c r="A21" s="246"/>
      <c r="B21" s="2">
        <v>15</v>
      </c>
      <c r="C21" s="261">
        <f t="shared" ref="C21:D21" si="16">ROUND(SUM($K$18/$K$4)*C7,0)</f>
        <v>836</v>
      </c>
      <c r="D21" s="262">
        <f t="shared" si="16"/>
        <v>870</v>
      </c>
      <c r="E21" s="262">
        <f t="shared" ref="E21" si="17">ROUND(SUM($K$18/$K$4)*E7,0)</f>
        <v>881</v>
      </c>
      <c r="F21" s="262">
        <f t="shared" ref="F21" si="18">ROUND(SUM($K$18/$K$4)*F7,0)</f>
        <v>893</v>
      </c>
      <c r="G21" s="262">
        <f t="shared" ref="G21:H21" si="19">ROUND(SUM($K$18/$K$4)*G7,0)</f>
        <v>915</v>
      </c>
      <c r="H21" s="262">
        <f t="shared" si="19"/>
        <v>927</v>
      </c>
      <c r="I21" s="262">
        <f t="shared" ref="I21:J21" si="20">ROUND(SUM($K$18/$K$4)*I7,0)</f>
        <v>938</v>
      </c>
      <c r="J21" s="262">
        <f t="shared" si="20"/>
        <v>949</v>
      </c>
      <c r="K21" s="262">
        <f t="shared" ref="K21:AT21" si="21">ROUND(SUM($K$18/$K$4)*K7,0)</f>
        <v>994</v>
      </c>
      <c r="L21" s="262">
        <f t="shared" si="21"/>
        <v>1006</v>
      </c>
      <c r="M21" s="262">
        <f t="shared" si="21"/>
        <v>1017</v>
      </c>
      <c r="N21" s="262">
        <f t="shared" si="21"/>
        <v>1028</v>
      </c>
      <c r="O21" s="262">
        <f t="shared" si="21"/>
        <v>1039</v>
      </c>
      <c r="P21" s="262">
        <f t="shared" si="21"/>
        <v>1051</v>
      </c>
      <c r="Q21" s="262">
        <f t="shared" si="21"/>
        <v>1051</v>
      </c>
      <c r="R21" s="262">
        <f t="shared" si="21"/>
        <v>1062</v>
      </c>
      <c r="S21" s="262">
        <f t="shared" si="21"/>
        <v>1073</v>
      </c>
      <c r="T21" s="262">
        <f t="shared" si="21"/>
        <v>1073</v>
      </c>
      <c r="U21" s="262">
        <f t="shared" si="21"/>
        <v>1073</v>
      </c>
      <c r="V21" s="262">
        <f t="shared" si="21"/>
        <v>1085</v>
      </c>
      <c r="W21" s="262">
        <f t="shared" si="21"/>
        <v>1085</v>
      </c>
      <c r="X21" s="262">
        <f t="shared" si="21"/>
        <v>1085</v>
      </c>
      <c r="Y21" s="262">
        <f t="shared" si="21"/>
        <v>1096</v>
      </c>
      <c r="Z21" s="262">
        <f t="shared" si="21"/>
        <v>1096</v>
      </c>
      <c r="AA21" s="262">
        <f t="shared" si="21"/>
        <v>1096</v>
      </c>
      <c r="AB21" s="262">
        <f t="shared" si="21"/>
        <v>1096</v>
      </c>
      <c r="AC21" s="262">
        <f t="shared" si="21"/>
        <v>1096</v>
      </c>
      <c r="AD21" s="262">
        <f t="shared" si="21"/>
        <v>1096</v>
      </c>
      <c r="AE21" s="262">
        <f t="shared" si="21"/>
        <v>1096</v>
      </c>
      <c r="AF21" s="262">
        <f t="shared" si="21"/>
        <v>1096</v>
      </c>
      <c r="AG21" s="262">
        <f t="shared" si="21"/>
        <v>1096</v>
      </c>
      <c r="AH21" s="262">
        <f t="shared" si="21"/>
        <v>1085</v>
      </c>
      <c r="AI21" s="262">
        <f t="shared" si="21"/>
        <v>1085</v>
      </c>
      <c r="AJ21" s="262">
        <f t="shared" si="21"/>
        <v>1085</v>
      </c>
      <c r="AK21" s="262">
        <f t="shared" si="21"/>
        <v>1073</v>
      </c>
      <c r="AL21" s="262">
        <f t="shared" si="21"/>
        <v>1073</v>
      </c>
      <c r="AM21" s="262">
        <f t="shared" si="21"/>
        <v>1073</v>
      </c>
      <c r="AN21" s="262">
        <f t="shared" si="21"/>
        <v>1062</v>
      </c>
      <c r="AO21" s="262">
        <f t="shared" si="21"/>
        <v>1062</v>
      </c>
      <c r="AP21" s="262">
        <f t="shared" si="21"/>
        <v>1051</v>
      </c>
      <c r="AQ21" s="262">
        <f t="shared" si="21"/>
        <v>1039</v>
      </c>
      <c r="AR21" s="262">
        <f t="shared" si="21"/>
        <v>1028</v>
      </c>
      <c r="AS21" s="262">
        <f t="shared" si="21"/>
        <v>1028</v>
      </c>
      <c r="AT21" s="262">
        <f t="shared" si="21"/>
        <v>1017</v>
      </c>
      <c r="AU21" s="262">
        <f t="shared" ref="AU21:AY21" si="22">ROUND(SUM($K$18/$K$4)*AU7,0)</f>
        <v>1006</v>
      </c>
      <c r="AV21" s="262">
        <f t="shared" si="22"/>
        <v>949</v>
      </c>
      <c r="AW21" s="262">
        <f t="shared" si="22"/>
        <v>938</v>
      </c>
      <c r="AX21" s="262">
        <f t="shared" si="22"/>
        <v>927</v>
      </c>
      <c r="AY21" s="262">
        <f t="shared" si="22"/>
        <v>915</v>
      </c>
      <c r="AZ21" s="262">
        <f t="shared" si="15"/>
        <v>893</v>
      </c>
      <c r="BA21" s="262">
        <f t="shared" si="15"/>
        <v>881</v>
      </c>
      <c r="BB21" s="262">
        <f t="shared" si="15"/>
        <v>870</v>
      </c>
      <c r="BC21" s="263">
        <f t="shared" si="15"/>
        <v>836</v>
      </c>
      <c r="BD21" s="2">
        <v>15</v>
      </c>
    </row>
    <row r="22" spans="1:56">
      <c r="A22" s="246"/>
      <c r="B22" s="2">
        <v>20</v>
      </c>
      <c r="C22" s="261">
        <f t="shared" ref="C22:D22" si="23">ROUND(SUM($K$18/$K$4)*C8,0)</f>
        <v>847</v>
      </c>
      <c r="D22" s="262">
        <f t="shared" si="23"/>
        <v>859</v>
      </c>
      <c r="E22" s="262">
        <f t="shared" ref="E22" si="24">ROUND(SUM($K$18/$K$4)*E8,0)</f>
        <v>870</v>
      </c>
      <c r="F22" s="262">
        <f t="shared" ref="F22" si="25">ROUND(SUM($K$18/$K$4)*F8,0)</f>
        <v>881</v>
      </c>
      <c r="G22" s="262">
        <f t="shared" ref="G22:H22" si="26">ROUND(SUM($K$18/$K$4)*G8,0)</f>
        <v>904</v>
      </c>
      <c r="H22" s="262">
        <f t="shared" si="26"/>
        <v>915</v>
      </c>
      <c r="I22" s="262">
        <f t="shared" ref="I22:J22" si="27">ROUND(SUM($K$18/$K$4)*I8,0)</f>
        <v>927</v>
      </c>
      <c r="J22" s="262">
        <f t="shared" si="27"/>
        <v>938</v>
      </c>
      <c r="K22" s="262">
        <f t="shared" ref="K22:AT22" si="28">ROUND(SUM($K$18/$K$4)*K8,0)</f>
        <v>983</v>
      </c>
      <c r="L22" s="262">
        <f t="shared" si="28"/>
        <v>994</v>
      </c>
      <c r="M22" s="262">
        <f t="shared" si="28"/>
        <v>1006</v>
      </c>
      <c r="N22" s="262">
        <f t="shared" si="28"/>
        <v>1017</v>
      </c>
      <c r="O22" s="262">
        <f t="shared" si="28"/>
        <v>1028</v>
      </c>
      <c r="P22" s="262">
        <f t="shared" si="28"/>
        <v>1039</v>
      </c>
      <c r="Q22" s="262">
        <f t="shared" si="28"/>
        <v>1051</v>
      </c>
      <c r="R22" s="262">
        <f t="shared" si="28"/>
        <v>1062</v>
      </c>
      <c r="S22" s="262">
        <f t="shared" si="28"/>
        <v>1073</v>
      </c>
      <c r="T22" s="262">
        <f t="shared" si="28"/>
        <v>1085</v>
      </c>
      <c r="U22" s="262">
        <f t="shared" si="28"/>
        <v>1085</v>
      </c>
      <c r="V22" s="262">
        <f t="shared" si="28"/>
        <v>1096</v>
      </c>
      <c r="W22" s="262">
        <f t="shared" si="28"/>
        <v>1096</v>
      </c>
      <c r="X22" s="262">
        <f t="shared" si="28"/>
        <v>1096</v>
      </c>
      <c r="Y22" s="262">
        <f t="shared" si="28"/>
        <v>1107</v>
      </c>
      <c r="Z22" s="262">
        <f t="shared" si="28"/>
        <v>1107</v>
      </c>
      <c r="AA22" s="262">
        <f t="shared" si="28"/>
        <v>1107</v>
      </c>
      <c r="AB22" s="262">
        <f t="shared" si="28"/>
        <v>1107</v>
      </c>
      <c r="AC22" s="262">
        <f t="shared" si="28"/>
        <v>1107</v>
      </c>
      <c r="AD22" s="262">
        <f t="shared" si="28"/>
        <v>1107</v>
      </c>
      <c r="AE22" s="262">
        <f t="shared" si="28"/>
        <v>1107</v>
      </c>
      <c r="AF22" s="262">
        <f t="shared" si="28"/>
        <v>1107</v>
      </c>
      <c r="AG22" s="262">
        <f t="shared" si="28"/>
        <v>1107</v>
      </c>
      <c r="AH22" s="262">
        <f t="shared" si="28"/>
        <v>1096</v>
      </c>
      <c r="AI22" s="262">
        <f t="shared" si="28"/>
        <v>1096</v>
      </c>
      <c r="AJ22" s="262">
        <f t="shared" si="28"/>
        <v>1096</v>
      </c>
      <c r="AK22" s="262">
        <f t="shared" si="28"/>
        <v>1085</v>
      </c>
      <c r="AL22" s="262">
        <f t="shared" si="28"/>
        <v>1085</v>
      </c>
      <c r="AM22" s="262">
        <f t="shared" si="28"/>
        <v>1085</v>
      </c>
      <c r="AN22" s="262">
        <f t="shared" si="28"/>
        <v>1073</v>
      </c>
      <c r="AO22" s="262">
        <f t="shared" si="28"/>
        <v>1062</v>
      </c>
      <c r="AP22" s="262">
        <f t="shared" si="28"/>
        <v>1051</v>
      </c>
      <c r="AQ22" s="262">
        <f t="shared" si="28"/>
        <v>1039</v>
      </c>
      <c r="AR22" s="262">
        <f t="shared" si="28"/>
        <v>1028</v>
      </c>
      <c r="AS22" s="262">
        <f t="shared" si="28"/>
        <v>1017</v>
      </c>
      <c r="AT22" s="262">
        <f t="shared" si="28"/>
        <v>1006</v>
      </c>
      <c r="AU22" s="262">
        <f t="shared" ref="AU22:AY22" si="29">ROUND(SUM($K$18/$K$4)*AU8,0)</f>
        <v>994</v>
      </c>
      <c r="AV22" s="262">
        <f t="shared" si="29"/>
        <v>938</v>
      </c>
      <c r="AW22" s="262">
        <f t="shared" si="29"/>
        <v>927</v>
      </c>
      <c r="AX22" s="262">
        <f t="shared" si="29"/>
        <v>915</v>
      </c>
      <c r="AY22" s="262">
        <f t="shared" si="29"/>
        <v>904</v>
      </c>
      <c r="AZ22" s="262">
        <f t="shared" si="15"/>
        <v>881</v>
      </c>
      <c r="BA22" s="262">
        <f t="shared" si="15"/>
        <v>870</v>
      </c>
      <c r="BB22" s="262">
        <f t="shared" si="15"/>
        <v>859</v>
      </c>
      <c r="BC22" s="263">
        <f t="shared" si="15"/>
        <v>847</v>
      </c>
      <c r="BD22" s="2">
        <v>20</v>
      </c>
    </row>
    <row r="23" spans="1:56">
      <c r="A23" s="246"/>
      <c r="B23" s="2">
        <v>25</v>
      </c>
      <c r="C23" s="261">
        <f t="shared" ref="C23:D23" si="30">ROUND(SUM($K$18/$K$4)*C9,0)</f>
        <v>791</v>
      </c>
      <c r="D23" s="262">
        <f t="shared" si="30"/>
        <v>802</v>
      </c>
      <c r="E23" s="262">
        <f t="shared" ref="E23" si="31">ROUND(SUM($K$18/$K$4)*E9,0)</f>
        <v>825</v>
      </c>
      <c r="F23" s="262">
        <f t="shared" ref="F23" si="32">ROUND(SUM($K$18/$K$4)*F9,0)</f>
        <v>825</v>
      </c>
      <c r="G23" s="262">
        <f t="shared" ref="G23:H23" si="33">ROUND(SUM($K$18/$K$4)*G9,0)</f>
        <v>859</v>
      </c>
      <c r="H23" s="262">
        <f t="shared" si="33"/>
        <v>881</v>
      </c>
      <c r="I23" s="262">
        <f t="shared" ref="I23:J23" si="34">ROUND(SUM($K$18/$K$4)*I9,0)</f>
        <v>904</v>
      </c>
      <c r="J23" s="262">
        <f t="shared" si="34"/>
        <v>881</v>
      </c>
      <c r="K23" s="262">
        <f t="shared" ref="K23:AT23" si="35">ROUND(SUM($K$18/$K$4)*K9,0)</f>
        <v>983</v>
      </c>
      <c r="L23" s="262">
        <f t="shared" si="35"/>
        <v>994</v>
      </c>
      <c r="M23" s="262">
        <f t="shared" si="35"/>
        <v>1006</v>
      </c>
      <c r="N23" s="262">
        <f t="shared" si="35"/>
        <v>1017</v>
      </c>
      <c r="O23" s="262">
        <f t="shared" si="35"/>
        <v>1028</v>
      </c>
      <c r="P23" s="262">
        <f t="shared" si="35"/>
        <v>1039</v>
      </c>
      <c r="Q23" s="262">
        <f t="shared" si="35"/>
        <v>1051</v>
      </c>
      <c r="R23" s="262">
        <f t="shared" si="35"/>
        <v>1062</v>
      </c>
      <c r="S23" s="262">
        <f t="shared" si="35"/>
        <v>1073</v>
      </c>
      <c r="T23" s="262">
        <f t="shared" si="35"/>
        <v>1085</v>
      </c>
      <c r="U23" s="262">
        <f t="shared" si="35"/>
        <v>1096</v>
      </c>
      <c r="V23" s="262">
        <f t="shared" si="35"/>
        <v>1107</v>
      </c>
      <c r="W23" s="262">
        <f t="shared" si="35"/>
        <v>1107</v>
      </c>
      <c r="X23" s="262">
        <f t="shared" si="35"/>
        <v>1119</v>
      </c>
      <c r="Y23" s="262">
        <f t="shared" si="35"/>
        <v>1119</v>
      </c>
      <c r="Z23" s="262">
        <f t="shared" si="35"/>
        <v>1119</v>
      </c>
      <c r="AA23" s="262">
        <f t="shared" si="35"/>
        <v>1119</v>
      </c>
      <c r="AB23" s="262">
        <f t="shared" si="35"/>
        <v>1119</v>
      </c>
      <c r="AC23" s="262">
        <f t="shared" si="35"/>
        <v>1119</v>
      </c>
      <c r="AD23" s="262">
        <f t="shared" si="35"/>
        <v>1119</v>
      </c>
      <c r="AE23" s="262">
        <f t="shared" si="35"/>
        <v>1119</v>
      </c>
      <c r="AF23" s="262">
        <f t="shared" si="35"/>
        <v>1119</v>
      </c>
      <c r="AG23" s="262">
        <f t="shared" si="35"/>
        <v>1119</v>
      </c>
      <c r="AH23" s="262">
        <f t="shared" si="35"/>
        <v>1107</v>
      </c>
      <c r="AI23" s="262">
        <f t="shared" si="35"/>
        <v>1096</v>
      </c>
      <c r="AJ23" s="262">
        <f t="shared" si="35"/>
        <v>1096</v>
      </c>
      <c r="AK23" s="262">
        <f t="shared" si="35"/>
        <v>1096</v>
      </c>
      <c r="AL23" s="262">
        <f t="shared" si="35"/>
        <v>1085</v>
      </c>
      <c r="AM23" s="262">
        <f t="shared" si="35"/>
        <v>1085</v>
      </c>
      <c r="AN23" s="262">
        <f t="shared" si="35"/>
        <v>1073</v>
      </c>
      <c r="AO23" s="262">
        <f t="shared" si="35"/>
        <v>1062</v>
      </c>
      <c r="AP23" s="262">
        <f t="shared" si="35"/>
        <v>1051</v>
      </c>
      <c r="AQ23" s="262">
        <f t="shared" si="35"/>
        <v>1039</v>
      </c>
      <c r="AR23" s="262">
        <f t="shared" si="35"/>
        <v>1028</v>
      </c>
      <c r="AS23" s="262">
        <f t="shared" si="35"/>
        <v>1006</v>
      </c>
      <c r="AT23" s="262">
        <f t="shared" si="35"/>
        <v>994</v>
      </c>
      <c r="AU23" s="262">
        <f t="shared" ref="AU23:AY23" si="36">ROUND(SUM($K$18/$K$4)*AU9,0)</f>
        <v>983</v>
      </c>
      <c r="AV23" s="262">
        <f t="shared" si="36"/>
        <v>881</v>
      </c>
      <c r="AW23" s="262">
        <f t="shared" si="36"/>
        <v>904</v>
      </c>
      <c r="AX23" s="262">
        <f t="shared" si="36"/>
        <v>881</v>
      </c>
      <c r="AY23" s="262">
        <f t="shared" si="36"/>
        <v>859</v>
      </c>
      <c r="AZ23" s="262">
        <f t="shared" si="15"/>
        <v>825</v>
      </c>
      <c r="BA23" s="262">
        <f t="shared" si="15"/>
        <v>825</v>
      </c>
      <c r="BB23" s="262">
        <f t="shared" si="15"/>
        <v>802</v>
      </c>
      <c r="BC23" s="263">
        <f t="shared" si="15"/>
        <v>791</v>
      </c>
      <c r="BD23" s="2">
        <v>25</v>
      </c>
    </row>
    <row r="24" spans="1:56">
      <c r="A24" s="246"/>
      <c r="B24" s="2">
        <v>30</v>
      </c>
      <c r="C24" s="261">
        <f t="shared" ref="C24:D24" si="37">ROUND(SUM($K$18/$K$4)*C10,0)</f>
        <v>780</v>
      </c>
      <c r="D24" s="262">
        <f t="shared" si="37"/>
        <v>791</v>
      </c>
      <c r="E24" s="262">
        <f t="shared" ref="E24" si="38">ROUND(SUM($K$18/$K$4)*E10,0)</f>
        <v>814</v>
      </c>
      <c r="F24" s="262">
        <f t="shared" ref="F24" si="39">ROUND(SUM($K$18/$K$4)*F10,0)</f>
        <v>836</v>
      </c>
      <c r="G24" s="262">
        <f t="shared" ref="G24:H24" si="40">ROUND(SUM($K$18/$K$4)*G10,0)</f>
        <v>847</v>
      </c>
      <c r="H24" s="262">
        <f t="shared" si="40"/>
        <v>870</v>
      </c>
      <c r="I24" s="262">
        <f t="shared" ref="I24:J24" si="41">ROUND(SUM($K$18/$K$4)*I10,0)</f>
        <v>893</v>
      </c>
      <c r="J24" s="262">
        <f t="shared" si="41"/>
        <v>870</v>
      </c>
      <c r="K24" s="262">
        <f t="shared" ref="K24:AT24" si="42">ROUND(SUM($K$18/$K$4)*K10,0)</f>
        <v>972</v>
      </c>
      <c r="L24" s="262">
        <f t="shared" si="42"/>
        <v>983</v>
      </c>
      <c r="M24" s="262">
        <f t="shared" si="42"/>
        <v>994</v>
      </c>
      <c r="N24" s="262">
        <f t="shared" si="42"/>
        <v>1006</v>
      </c>
      <c r="O24" s="262">
        <f t="shared" si="42"/>
        <v>1017</v>
      </c>
      <c r="P24" s="262">
        <f t="shared" si="42"/>
        <v>1039</v>
      </c>
      <c r="Q24" s="262">
        <f t="shared" si="42"/>
        <v>1051</v>
      </c>
      <c r="R24" s="262">
        <f t="shared" si="42"/>
        <v>1062</v>
      </c>
      <c r="S24" s="262">
        <f t="shared" si="42"/>
        <v>1073</v>
      </c>
      <c r="T24" s="262">
        <f t="shared" si="42"/>
        <v>1085</v>
      </c>
      <c r="U24" s="262">
        <f t="shared" si="42"/>
        <v>1096</v>
      </c>
      <c r="V24" s="262">
        <f t="shared" si="42"/>
        <v>1107</v>
      </c>
      <c r="W24" s="262">
        <f t="shared" si="42"/>
        <v>1107</v>
      </c>
      <c r="X24" s="262">
        <f t="shared" si="42"/>
        <v>1107</v>
      </c>
      <c r="Y24" s="262">
        <f t="shared" si="42"/>
        <v>1119</v>
      </c>
      <c r="Z24" s="262">
        <f t="shared" si="42"/>
        <v>1119</v>
      </c>
      <c r="AA24" s="262">
        <f t="shared" si="42"/>
        <v>1119</v>
      </c>
      <c r="AB24" s="262">
        <f t="shared" si="42"/>
        <v>1130</v>
      </c>
      <c r="AC24" s="262">
        <f t="shared" si="42"/>
        <v>1130</v>
      </c>
      <c r="AD24" s="262">
        <f t="shared" si="42"/>
        <v>1130</v>
      </c>
      <c r="AE24" s="262">
        <f t="shared" si="42"/>
        <v>1130</v>
      </c>
      <c r="AF24" s="262">
        <f t="shared" si="42"/>
        <v>1130</v>
      </c>
      <c r="AG24" s="262">
        <f t="shared" si="42"/>
        <v>1130</v>
      </c>
      <c r="AH24" s="262">
        <f t="shared" si="42"/>
        <v>1119</v>
      </c>
      <c r="AI24" s="262">
        <f t="shared" si="42"/>
        <v>1107</v>
      </c>
      <c r="AJ24" s="262">
        <f t="shared" si="42"/>
        <v>1107</v>
      </c>
      <c r="AK24" s="262">
        <f t="shared" si="42"/>
        <v>1096</v>
      </c>
      <c r="AL24" s="262">
        <f t="shared" si="42"/>
        <v>1085</v>
      </c>
      <c r="AM24" s="262">
        <f t="shared" si="42"/>
        <v>1085</v>
      </c>
      <c r="AN24" s="262">
        <f t="shared" si="42"/>
        <v>1073</v>
      </c>
      <c r="AO24" s="262">
        <f t="shared" si="42"/>
        <v>1062</v>
      </c>
      <c r="AP24" s="262">
        <f t="shared" si="42"/>
        <v>1051</v>
      </c>
      <c r="AQ24" s="262">
        <f t="shared" si="42"/>
        <v>1028</v>
      </c>
      <c r="AR24" s="262">
        <f t="shared" si="42"/>
        <v>1017</v>
      </c>
      <c r="AS24" s="262">
        <f t="shared" si="42"/>
        <v>1006</v>
      </c>
      <c r="AT24" s="262">
        <f t="shared" si="42"/>
        <v>983</v>
      </c>
      <c r="AU24" s="262">
        <f t="shared" ref="AU24:AY24" si="43">ROUND(SUM($K$18/$K$4)*AU10,0)</f>
        <v>972</v>
      </c>
      <c r="AV24" s="262">
        <f t="shared" si="43"/>
        <v>870</v>
      </c>
      <c r="AW24" s="262">
        <f t="shared" si="43"/>
        <v>893</v>
      </c>
      <c r="AX24" s="262">
        <f t="shared" si="43"/>
        <v>870</v>
      </c>
      <c r="AY24" s="262">
        <f t="shared" si="43"/>
        <v>847</v>
      </c>
      <c r="AZ24" s="262">
        <f t="shared" si="15"/>
        <v>836</v>
      </c>
      <c r="BA24" s="262">
        <f t="shared" si="15"/>
        <v>814</v>
      </c>
      <c r="BB24" s="262">
        <f t="shared" si="15"/>
        <v>791</v>
      </c>
      <c r="BC24" s="263">
        <f t="shared" si="15"/>
        <v>780</v>
      </c>
      <c r="BD24" s="2">
        <v>30</v>
      </c>
    </row>
    <row r="25" spans="1:56">
      <c r="A25" s="253"/>
      <c r="B25" s="2">
        <v>50</v>
      </c>
      <c r="C25" s="261">
        <f t="shared" ref="C25:D25" si="44">ROUND(SUM($K$18/$K$4)*C11,0)</f>
        <v>633</v>
      </c>
      <c r="D25" s="262">
        <f t="shared" si="44"/>
        <v>655</v>
      </c>
      <c r="E25" s="262">
        <f t="shared" ref="E25" si="45">ROUND(SUM($K$18/$K$4)*E11,0)</f>
        <v>689</v>
      </c>
      <c r="F25" s="262">
        <f t="shared" ref="F25" si="46">ROUND(SUM($K$18/$K$4)*F11,0)</f>
        <v>712</v>
      </c>
      <c r="G25" s="262">
        <f t="shared" ref="G25:H25" si="47">ROUND(SUM($K$18/$K$4)*G11,0)</f>
        <v>746</v>
      </c>
      <c r="H25" s="262">
        <f t="shared" si="47"/>
        <v>768</v>
      </c>
      <c r="I25" s="262">
        <f t="shared" ref="I25:J25" si="48">ROUND(SUM($K$18/$K$4)*I11,0)</f>
        <v>791</v>
      </c>
      <c r="J25" s="262">
        <f t="shared" si="48"/>
        <v>814</v>
      </c>
      <c r="K25" s="262">
        <f t="shared" ref="K25:AT25" si="49">ROUND(SUM($K$18/$K$4)*K11,0)</f>
        <v>881</v>
      </c>
      <c r="L25" s="262">
        <f t="shared" si="49"/>
        <v>904</v>
      </c>
      <c r="M25" s="262">
        <f t="shared" si="49"/>
        <v>927</v>
      </c>
      <c r="N25" s="262">
        <f t="shared" si="49"/>
        <v>949</v>
      </c>
      <c r="O25" s="262">
        <f t="shared" si="49"/>
        <v>960</v>
      </c>
      <c r="P25" s="262">
        <f t="shared" si="49"/>
        <v>983</v>
      </c>
      <c r="Q25" s="262">
        <f t="shared" si="49"/>
        <v>994</v>
      </c>
      <c r="R25" s="262">
        <f t="shared" si="49"/>
        <v>1006</v>
      </c>
      <c r="S25" s="262">
        <f t="shared" si="49"/>
        <v>1028</v>
      </c>
      <c r="T25" s="262">
        <f t="shared" si="49"/>
        <v>1039</v>
      </c>
      <c r="U25" s="262">
        <f t="shared" si="49"/>
        <v>1051</v>
      </c>
      <c r="V25" s="262">
        <f t="shared" si="49"/>
        <v>1062</v>
      </c>
      <c r="W25" s="262">
        <f t="shared" si="49"/>
        <v>1073</v>
      </c>
      <c r="X25" s="262">
        <f t="shared" si="49"/>
        <v>1073</v>
      </c>
      <c r="Y25" s="262">
        <f t="shared" si="49"/>
        <v>1085</v>
      </c>
      <c r="Z25" s="262">
        <f t="shared" si="49"/>
        <v>1085</v>
      </c>
      <c r="AA25" s="262">
        <f t="shared" si="49"/>
        <v>1085</v>
      </c>
      <c r="AB25" s="262">
        <f t="shared" si="49"/>
        <v>1096</v>
      </c>
      <c r="AC25" s="262">
        <f t="shared" si="49"/>
        <v>1096</v>
      </c>
      <c r="AD25" s="262">
        <f t="shared" si="49"/>
        <v>1096</v>
      </c>
      <c r="AE25" s="262">
        <f t="shared" si="49"/>
        <v>1096</v>
      </c>
      <c r="AF25" s="262">
        <f t="shared" si="49"/>
        <v>1096</v>
      </c>
      <c r="AG25" s="262">
        <f t="shared" si="49"/>
        <v>1096</v>
      </c>
      <c r="AH25" s="262">
        <f t="shared" si="49"/>
        <v>1085</v>
      </c>
      <c r="AI25" s="262">
        <f t="shared" si="49"/>
        <v>1085</v>
      </c>
      <c r="AJ25" s="262">
        <f t="shared" si="49"/>
        <v>1073</v>
      </c>
      <c r="AK25" s="262">
        <f t="shared" si="49"/>
        <v>1062</v>
      </c>
      <c r="AL25" s="262">
        <f t="shared" si="49"/>
        <v>1051</v>
      </c>
      <c r="AM25" s="262">
        <f t="shared" si="49"/>
        <v>1039</v>
      </c>
      <c r="AN25" s="262">
        <f t="shared" si="49"/>
        <v>1006</v>
      </c>
      <c r="AO25" s="262">
        <f t="shared" si="49"/>
        <v>1006</v>
      </c>
      <c r="AP25" s="262">
        <f t="shared" si="49"/>
        <v>994</v>
      </c>
      <c r="AQ25" s="262">
        <f t="shared" si="49"/>
        <v>972</v>
      </c>
      <c r="AR25" s="262">
        <f t="shared" si="49"/>
        <v>960</v>
      </c>
      <c r="AS25" s="262">
        <f t="shared" si="49"/>
        <v>949</v>
      </c>
      <c r="AT25" s="262">
        <f t="shared" si="49"/>
        <v>927</v>
      </c>
      <c r="AU25" s="262">
        <f t="shared" ref="AU25:AY25" si="50">ROUND(SUM($K$18/$K$4)*AU11,0)</f>
        <v>881</v>
      </c>
      <c r="AV25" s="262">
        <f t="shared" si="50"/>
        <v>814</v>
      </c>
      <c r="AW25" s="262">
        <f t="shared" si="50"/>
        <v>791</v>
      </c>
      <c r="AX25" s="262">
        <f t="shared" si="50"/>
        <v>768</v>
      </c>
      <c r="AY25" s="262">
        <f t="shared" si="50"/>
        <v>746</v>
      </c>
      <c r="AZ25" s="262">
        <f t="shared" si="15"/>
        <v>712</v>
      </c>
      <c r="BA25" s="262">
        <f t="shared" si="15"/>
        <v>689</v>
      </c>
      <c r="BB25" s="262">
        <f t="shared" si="15"/>
        <v>655</v>
      </c>
      <c r="BC25" s="263">
        <f t="shared" si="15"/>
        <v>633</v>
      </c>
      <c r="BD25" s="2">
        <v>50</v>
      </c>
    </row>
    <row r="26" spans="1:56">
      <c r="A26" s="253"/>
      <c r="B26" s="2">
        <v>65</v>
      </c>
      <c r="C26" s="264">
        <f t="shared" ref="C26:D26" si="51">ROUND(SUM($K$18/$K$4)*C12,0)</f>
        <v>542</v>
      </c>
      <c r="D26" s="265">
        <f t="shared" si="51"/>
        <v>565</v>
      </c>
      <c r="E26" s="265">
        <f t="shared" ref="E26" si="52">ROUND(SUM($K$18/$K$4)*E12,0)</f>
        <v>588</v>
      </c>
      <c r="F26" s="265">
        <f t="shared" ref="F26" si="53">ROUND(SUM($K$18/$K$4)*F12,0)</f>
        <v>621</v>
      </c>
      <c r="G26" s="265">
        <f t="shared" ref="G26:H26" si="54">ROUND(SUM($K$18/$K$4)*G12,0)</f>
        <v>655</v>
      </c>
      <c r="H26" s="265">
        <f t="shared" si="54"/>
        <v>678</v>
      </c>
      <c r="I26" s="265">
        <f t="shared" ref="I26:J26" si="55">ROUND(SUM($K$18/$K$4)*I12,0)</f>
        <v>701</v>
      </c>
      <c r="J26" s="265">
        <f t="shared" si="55"/>
        <v>678</v>
      </c>
      <c r="K26" s="265">
        <f t="shared" ref="K26:AT26" si="56">ROUND(SUM($K$18/$K$4)*K12,0)</f>
        <v>814</v>
      </c>
      <c r="L26" s="265">
        <f t="shared" si="56"/>
        <v>836</v>
      </c>
      <c r="M26" s="265">
        <f t="shared" si="56"/>
        <v>859</v>
      </c>
      <c r="N26" s="265">
        <f t="shared" si="56"/>
        <v>870</v>
      </c>
      <c r="O26" s="265">
        <f t="shared" si="56"/>
        <v>881</v>
      </c>
      <c r="P26" s="265">
        <f t="shared" si="56"/>
        <v>904</v>
      </c>
      <c r="Q26" s="265">
        <f t="shared" si="56"/>
        <v>915</v>
      </c>
      <c r="R26" s="265">
        <f t="shared" si="56"/>
        <v>927</v>
      </c>
      <c r="S26" s="265">
        <f t="shared" si="56"/>
        <v>949</v>
      </c>
      <c r="T26" s="265">
        <f t="shared" si="56"/>
        <v>960</v>
      </c>
      <c r="U26" s="265">
        <f t="shared" si="56"/>
        <v>972</v>
      </c>
      <c r="V26" s="265">
        <f t="shared" si="56"/>
        <v>983</v>
      </c>
      <c r="W26" s="265">
        <f t="shared" si="56"/>
        <v>994</v>
      </c>
      <c r="X26" s="265">
        <f t="shared" si="56"/>
        <v>994</v>
      </c>
      <c r="Y26" s="265">
        <f t="shared" si="56"/>
        <v>1006</v>
      </c>
      <c r="Z26" s="265">
        <f t="shared" si="56"/>
        <v>1006</v>
      </c>
      <c r="AA26" s="265">
        <f t="shared" si="56"/>
        <v>1006</v>
      </c>
      <c r="AB26" s="265">
        <f t="shared" si="56"/>
        <v>1017</v>
      </c>
      <c r="AC26" s="265">
        <f t="shared" si="56"/>
        <v>1017</v>
      </c>
      <c r="AD26" s="265">
        <f t="shared" si="56"/>
        <v>1017</v>
      </c>
      <c r="AE26" s="265">
        <f t="shared" si="56"/>
        <v>1017</v>
      </c>
      <c r="AF26" s="265">
        <f t="shared" si="56"/>
        <v>1017</v>
      </c>
      <c r="AG26" s="265">
        <f t="shared" si="56"/>
        <v>1017</v>
      </c>
      <c r="AH26" s="265">
        <f t="shared" si="56"/>
        <v>1006</v>
      </c>
      <c r="AI26" s="265">
        <f t="shared" si="56"/>
        <v>1006</v>
      </c>
      <c r="AJ26" s="265">
        <f t="shared" si="56"/>
        <v>994</v>
      </c>
      <c r="AK26" s="265">
        <f t="shared" si="56"/>
        <v>983</v>
      </c>
      <c r="AL26" s="265">
        <f t="shared" si="56"/>
        <v>983</v>
      </c>
      <c r="AM26" s="265">
        <f t="shared" si="56"/>
        <v>960</v>
      </c>
      <c r="AN26" s="265">
        <f t="shared" si="56"/>
        <v>949</v>
      </c>
      <c r="AO26" s="265">
        <f t="shared" si="56"/>
        <v>938</v>
      </c>
      <c r="AP26" s="265">
        <f t="shared" si="56"/>
        <v>927</v>
      </c>
      <c r="AQ26" s="265">
        <f t="shared" si="56"/>
        <v>904</v>
      </c>
      <c r="AR26" s="265">
        <f t="shared" si="56"/>
        <v>893</v>
      </c>
      <c r="AS26" s="265">
        <f t="shared" si="56"/>
        <v>870</v>
      </c>
      <c r="AT26" s="265">
        <f t="shared" si="56"/>
        <v>847</v>
      </c>
      <c r="AU26" s="265">
        <f t="shared" ref="AU26:AY26" si="57">ROUND(SUM($K$18/$K$4)*AU12,0)</f>
        <v>825</v>
      </c>
      <c r="AV26" s="265">
        <f t="shared" si="57"/>
        <v>678</v>
      </c>
      <c r="AW26" s="265">
        <f t="shared" si="57"/>
        <v>701</v>
      </c>
      <c r="AX26" s="265">
        <f t="shared" si="57"/>
        <v>678</v>
      </c>
      <c r="AY26" s="265">
        <f t="shared" si="57"/>
        <v>655</v>
      </c>
      <c r="AZ26" s="265">
        <f t="shared" si="15"/>
        <v>621</v>
      </c>
      <c r="BA26" s="265">
        <f t="shared" si="15"/>
        <v>588</v>
      </c>
      <c r="BB26" s="265">
        <f t="shared" si="15"/>
        <v>565</v>
      </c>
      <c r="BC26" s="266">
        <f t="shared" si="15"/>
        <v>542</v>
      </c>
      <c r="BD26" s="2">
        <v>65</v>
      </c>
    </row>
    <row r="27" spans="1:56">
      <c r="C27" s="234">
        <v>-130</v>
      </c>
      <c r="D27" s="234">
        <v>-125</v>
      </c>
      <c r="E27" s="234">
        <v>-120</v>
      </c>
      <c r="F27" s="234">
        <v>-115</v>
      </c>
      <c r="G27" s="234">
        <v>-110</v>
      </c>
      <c r="H27" s="234">
        <v>-105</v>
      </c>
      <c r="I27" s="234">
        <v>-100</v>
      </c>
      <c r="J27" s="234">
        <v>-95</v>
      </c>
      <c r="K27" s="234">
        <v>-90</v>
      </c>
      <c r="L27" s="234">
        <v>-85</v>
      </c>
      <c r="M27" s="234">
        <v>-80</v>
      </c>
      <c r="N27" s="234">
        <v>-75</v>
      </c>
      <c r="O27" s="234">
        <v>-70</v>
      </c>
      <c r="P27" s="234">
        <v>-65</v>
      </c>
      <c r="Q27" s="234">
        <v>-60</v>
      </c>
      <c r="R27" s="234">
        <v>-55</v>
      </c>
      <c r="S27" s="234">
        <v>-50</v>
      </c>
      <c r="T27" s="234">
        <v>-45</v>
      </c>
      <c r="U27" s="234">
        <v>-40</v>
      </c>
      <c r="V27" s="234">
        <v>-35</v>
      </c>
      <c r="W27" s="234">
        <v>-30</v>
      </c>
      <c r="X27" s="234">
        <v>-25</v>
      </c>
      <c r="Y27" s="234">
        <v>-20</v>
      </c>
      <c r="Z27" s="234">
        <v>-15</v>
      </c>
      <c r="AA27" s="234">
        <v>-10</v>
      </c>
      <c r="AB27" s="234">
        <v>-5</v>
      </c>
      <c r="AC27" s="234">
        <v>0</v>
      </c>
      <c r="AD27" s="234">
        <v>5</v>
      </c>
      <c r="AE27" s="234">
        <v>10</v>
      </c>
      <c r="AF27" s="234">
        <v>15</v>
      </c>
      <c r="AG27" s="234">
        <v>20</v>
      </c>
      <c r="AH27" s="234">
        <v>25</v>
      </c>
      <c r="AI27" s="234">
        <v>30</v>
      </c>
      <c r="AJ27" s="234">
        <v>35</v>
      </c>
      <c r="AK27" s="234">
        <v>40</v>
      </c>
      <c r="AL27" s="234">
        <v>45</v>
      </c>
      <c r="AM27" s="234">
        <v>50</v>
      </c>
      <c r="AN27" s="234">
        <v>55</v>
      </c>
      <c r="AO27" s="234">
        <v>60</v>
      </c>
      <c r="AP27" s="234">
        <v>65</v>
      </c>
      <c r="AQ27" s="234">
        <v>70</v>
      </c>
      <c r="AR27" s="234">
        <v>75</v>
      </c>
      <c r="AS27" s="234">
        <v>80</v>
      </c>
      <c r="AT27" s="234">
        <v>85</v>
      </c>
      <c r="AU27" s="234">
        <v>90</v>
      </c>
      <c r="AV27" s="234">
        <v>95</v>
      </c>
      <c r="AW27" s="234">
        <v>100</v>
      </c>
      <c r="AX27" s="234">
        <v>105</v>
      </c>
      <c r="AY27" s="234">
        <v>110</v>
      </c>
      <c r="AZ27" s="234">
        <v>115</v>
      </c>
      <c r="BA27" s="234">
        <v>120</v>
      </c>
      <c r="BB27" s="234">
        <v>125</v>
      </c>
      <c r="BC27" s="234">
        <v>130</v>
      </c>
    </row>
    <row r="29" spans="1:56">
      <c r="B29" s="2" t="s">
        <v>82</v>
      </c>
    </row>
    <row r="30" spans="1:56">
      <c r="B30" s="2" t="s">
        <v>66</v>
      </c>
    </row>
    <row r="31" spans="1:56">
      <c r="B31" s="267" t="s">
        <v>68</v>
      </c>
      <c r="C31" s="267" t="s">
        <v>69</v>
      </c>
      <c r="D31" s="267" t="s">
        <v>70</v>
      </c>
      <c r="E31" s="267" t="s">
        <v>71</v>
      </c>
      <c r="F31" s="267" t="s">
        <v>72</v>
      </c>
      <c r="G31" s="267" t="s">
        <v>73</v>
      </c>
      <c r="H31" s="267" t="s">
        <v>74</v>
      </c>
      <c r="I31" s="267" t="s">
        <v>75</v>
      </c>
      <c r="J31" s="267" t="s">
        <v>76</v>
      </c>
      <c r="K31" s="267" t="s">
        <v>77</v>
      </c>
      <c r="L31" s="267" t="s">
        <v>78</v>
      </c>
      <c r="M31" s="267" t="s">
        <v>79</v>
      </c>
      <c r="N31" s="267" t="s">
        <v>80</v>
      </c>
      <c r="O31" s="267" t="s">
        <v>81</v>
      </c>
    </row>
    <row r="32" spans="1:56">
      <c r="B32" s="267" t="s">
        <v>67</v>
      </c>
      <c r="C32" s="267">
        <v>20</v>
      </c>
      <c r="D32" s="267">
        <v>36</v>
      </c>
      <c r="E32" s="267">
        <v>69</v>
      </c>
      <c r="F32" s="267">
        <v>113</v>
      </c>
      <c r="G32" s="267">
        <v>146</v>
      </c>
      <c r="H32" s="267">
        <v>148</v>
      </c>
      <c r="I32" s="267">
        <v>150</v>
      </c>
      <c r="J32" s="267">
        <v>127</v>
      </c>
      <c r="K32" s="267">
        <v>84</v>
      </c>
      <c r="L32" s="267">
        <v>52</v>
      </c>
      <c r="M32" s="267">
        <v>23</v>
      </c>
      <c r="N32" s="267">
        <v>15</v>
      </c>
      <c r="O32" s="268">
        <f>SUM(C32:N32)</f>
        <v>983</v>
      </c>
    </row>
    <row r="34" spans="2:2">
      <c r="B34" s="2" t="s">
        <v>164</v>
      </c>
    </row>
  </sheetData>
  <sheetProtection password="CC34" sheet="1" objects="1" scenarios="1" formatCells="0" formatColumns="0" formatRows="0" insertColumns="0" insertRows="0" insertHyperlinks="0" deleteColumns="0" deleteRows="0"/>
  <mergeCells count="2">
    <mergeCell ref="A4:A10"/>
    <mergeCell ref="A18:A24"/>
  </mergeCells>
  <conditionalFormatting sqref="J4">
    <cfRule type="colorScale" priority="271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J18:J24">
    <cfRule type="colorScale" priority="270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J26">
    <cfRule type="colorScale" priority="268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F11">
    <cfRule type="colorScale" priority="216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J4">
    <cfRule type="colorScale" priority="27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25">
    <cfRule type="colorScale" priority="266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I4:I10">
    <cfRule type="colorScale" priority="264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I18:I24">
    <cfRule type="colorScale" priority="263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I12">
    <cfRule type="colorScale" priority="262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I26">
    <cfRule type="colorScale" priority="261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I11">
    <cfRule type="colorScale" priority="260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I4:I12">
    <cfRule type="colorScale" priority="26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5">
    <cfRule type="colorScale" priority="259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H4">
    <cfRule type="colorScale" priority="257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H18:H24">
    <cfRule type="colorScale" priority="256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H26">
    <cfRule type="colorScale" priority="254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H4">
    <cfRule type="colorScale" priority="25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25">
    <cfRule type="colorScale" priority="252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G4">
    <cfRule type="colorScale" priority="250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G18:G24">
    <cfRule type="colorScale" priority="249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G26">
    <cfRule type="colorScale" priority="247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G4">
    <cfRule type="colorScale" priority="25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25">
    <cfRule type="colorScale" priority="245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I11">
    <cfRule type="colorScale" priority="244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I12">
    <cfRule type="colorScale" priority="243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J5:J12">
    <cfRule type="colorScale" priority="241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J12">
    <cfRule type="colorScale" priority="240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J11">
    <cfRule type="colorScale" priority="239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J5:J12">
    <cfRule type="colorScale" priority="2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11">
    <cfRule type="colorScale" priority="238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J12">
    <cfRule type="colorScale" priority="237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H5:H12">
    <cfRule type="colorScale" priority="235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H12">
    <cfRule type="colorScale" priority="234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H11">
    <cfRule type="colorScale" priority="233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H5:H12">
    <cfRule type="colorScale" priority="2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1">
    <cfRule type="colorScale" priority="232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H12">
    <cfRule type="colorScale" priority="231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G5:G12">
    <cfRule type="colorScale" priority="229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G12">
    <cfRule type="colorScale" priority="228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G11">
    <cfRule type="colorScale" priority="227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G5:G12">
    <cfRule type="colorScale" priority="2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1">
    <cfRule type="colorScale" priority="226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G12">
    <cfRule type="colorScale" priority="225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F4">
    <cfRule type="colorScale" priority="223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F18:F24">
    <cfRule type="colorScale" priority="222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F26">
    <cfRule type="colorScale" priority="221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F4">
    <cfRule type="colorScale" priority="2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25">
    <cfRule type="colorScale" priority="220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F5:F12">
    <cfRule type="colorScale" priority="218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F12">
    <cfRule type="colorScale" priority="217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F5:F12">
    <cfRule type="colorScale" priority="2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1">
    <cfRule type="colorScale" priority="215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F12">
    <cfRule type="colorScale" priority="214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E4">
    <cfRule type="colorScale" priority="212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E18:E24">
    <cfRule type="colorScale" priority="211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E26">
    <cfRule type="colorScale" priority="210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E4">
    <cfRule type="colorScale" priority="2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5">
    <cfRule type="colorScale" priority="209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E5:E12">
    <cfRule type="colorScale" priority="207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E12">
    <cfRule type="colorScale" priority="206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E11">
    <cfRule type="colorScale" priority="205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E5:E12">
    <cfRule type="colorScale" priority="20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1">
    <cfRule type="colorScale" priority="204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E12">
    <cfRule type="colorScale" priority="203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D4">
    <cfRule type="colorScale" priority="201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D18:D24">
    <cfRule type="colorScale" priority="200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D26">
    <cfRule type="colorScale" priority="199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D4">
    <cfRule type="colorScale" priority="20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25">
    <cfRule type="colorScale" priority="198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D5:D12">
    <cfRule type="colorScale" priority="196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D12">
    <cfRule type="colorScale" priority="195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D11">
    <cfRule type="colorScale" priority="194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D5:D12">
    <cfRule type="colorScale" priority="19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11">
    <cfRule type="colorScale" priority="193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D12">
    <cfRule type="colorScale" priority="192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4">
    <cfRule type="colorScale" priority="190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18:C24">
    <cfRule type="colorScale" priority="189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26">
    <cfRule type="colorScale" priority="188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4">
    <cfRule type="colorScale" priority="19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5">
    <cfRule type="colorScale" priority="187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5:C12">
    <cfRule type="colorScale" priority="185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12">
    <cfRule type="colorScale" priority="184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11">
    <cfRule type="colorScale" priority="183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5:C12">
    <cfRule type="colorScale" priority="18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1">
    <cfRule type="colorScale" priority="182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12">
    <cfRule type="colorScale" priority="181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4:AS12">
    <cfRule type="colorScale" priority="18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4:AS10">
    <cfRule type="colorScale" priority="412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18:AS24">
    <cfRule type="colorScale" priority="413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12:AS12">
    <cfRule type="colorScale" priority="414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26:AS26">
    <cfRule type="colorScale" priority="415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11:AS11">
    <cfRule type="colorScale" priority="416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4:AS12">
    <cfRule type="colorScale" priority="4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5:AS25">
    <cfRule type="colorScale" priority="418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C18:AS26">
    <cfRule type="colorScale" priority="4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T4:BC12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T4:BC10">
    <cfRule type="colorScale" priority="8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AT12:BC12">
    <cfRule type="colorScale" priority="9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AT11:BC11">
    <cfRule type="colorScale" priority="10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AT4:BC12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T18:BC24">
    <cfRule type="colorScale" priority="3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AT26:BC26">
    <cfRule type="colorScale" priority="4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AT25:BC25">
    <cfRule type="colorScale" priority="5">
      <colorScale>
        <cfvo type="min"/>
        <cfvo type="percentile" val="50"/>
        <cfvo type="max"/>
        <color rgb="FFFFFF00"/>
        <color rgb="FFFFC000"/>
        <color rgb="FFFF0000"/>
      </colorScale>
    </cfRule>
  </conditionalFormatting>
  <conditionalFormatting sqref="AT18:BC26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4:BC12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8:BC2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8" scale="64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8</vt:i4>
      </vt:variant>
    </vt:vector>
  </HeadingPairs>
  <TitlesOfParts>
    <vt:vector size="13" baseType="lpstr">
      <vt:lpstr>1. Tarievenblad</vt:lpstr>
      <vt:lpstr>2. Opbrengst per locatie</vt:lpstr>
      <vt:lpstr>3. Beschikbare ruimte</vt:lpstr>
      <vt:lpstr>4. Investering +Service-kosten</vt:lpstr>
      <vt:lpstr>5. Hespul</vt:lpstr>
      <vt:lpstr>'1. Tarievenblad'!Afdrukbereik</vt:lpstr>
      <vt:lpstr>'2. Opbrengst per locatie'!Afdrukbereik</vt:lpstr>
      <vt:lpstr>'3. Beschikbare ruimte'!Afdrukbereik</vt:lpstr>
      <vt:lpstr>'4. Investering +Service-kosten'!Afdrukbereik</vt:lpstr>
      <vt:lpstr>'5. Hespul'!Afdrukbereik</vt:lpstr>
      <vt:lpstr>gradenhespul</vt:lpstr>
      <vt:lpstr>hespul</vt:lpstr>
      <vt:lpstr>orientatiehespul</vt:lpstr>
    </vt:vector>
  </TitlesOfParts>
  <Company>Gemeente Barneveld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Terheggen, Rob</dc:creator>
  <cp:lastModifiedBy>Terheggen, Rob</cp:lastModifiedBy>
  <cp:lastPrinted>2018-11-16T14:17:57Z</cp:lastPrinted>
  <dcterms:created xsi:type="dcterms:W3CDTF">2014-12-10T08:40:55Z</dcterms:created>
  <dcterms:modified xsi:type="dcterms:W3CDTF">2018-11-16T15:04:15Z</dcterms:modified>
</cp:coreProperties>
</file>