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OPDRACHTGEVERS\PROO Leiden\Aanbestedingen\Schoonmaak 2018\Conceptstukken\Tendernedstukken\"/>
    </mc:Choice>
  </mc:AlternateContent>
  <bookViews>
    <workbookView xWindow="15" yWindow="195" windowWidth="18870" windowHeight="6870" firstSheet="20" activeTab="43"/>
  </bookViews>
  <sheets>
    <sheet name="verzamelblad" sheetId="1" state="hidden" r:id="rId1"/>
    <sheet name="Algemene gegevens" sheetId="3" r:id="rId2"/>
    <sheet name="uurtariefopbouw" sheetId="12" r:id="rId3"/>
    <sheet name="Totaalblad" sheetId="13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r:id="rId13"/>
    <sheet name="5a" sheetId="23" r:id="rId14"/>
    <sheet name="6" sheetId="18" r:id="rId15"/>
    <sheet name="6a" sheetId="24" r:id="rId16"/>
    <sheet name="7" sheetId="19" r:id="rId17"/>
    <sheet name="7a" sheetId="25" r:id="rId18"/>
    <sheet name="8" sheetId="26" r:id="rId19"/>
    <sheet name="8a" sheetId="27" r:id="rId20"/>
    <sheet name="9" sheetId="28" r:id="rId21"/>
    <sheet name="9a" sheetId="29" r:id="rId22"/>
    <sheet name="10" sheetId="30" r:id="rId23"/>
    <sheet name="10a" sheetId="31" r:id="rId24"/>
    <sheet name="11" sheetId="32" r:id="rId25"/>
    <sheet name="11a" sheetId="33" r:id="rId26"/>
    <sheet name="12" sheetId="34" r:id="rId27"/>
    <sheet name="12a" sheetId="35" r:id="rId28"/>
    <sheet name="13" sheetId="36" r:id="rId29"/>
    <sheet name="13a" sheetId="37" r:id="rId30"/>
    <sheet name="14" sheetId="38" r:id="rId31"/>
    <sheet name="14a" sheetId="39" r:id="rId32"/>
    <sheet name="15" sheetId="40" r:id="rId33"/>
    <sheet name="15a" sheetId="41" r:id="rId34"/>
    <sheet name="16" sheetId="42" r:id="rId35"/>
    <sheet name="16a" sheetId="43" r:id="rId36"/>
    <sheet name="17" sheetId="44" r:id="rId37"/>
    <sheet name="17a" sheetId="45" r:id="rId38"/>
    <sheet name="18" sheetId="46" r:id="rId39"/>
    <sheet name="18a" sheetId="47" r:id="rId40"/>
    <sheet name="19" sheetId="48" r:id="rId41"/>
    <sheet name="19a" sheetId="49" r:id="rId42"/>
    <sheet name="20" sheetId="50" r:id="rId43"/>
    <sheet name="20a" sheetId="51" r:id="rId44"/>
    <sheet name="22" sheetId="54" state="hidden" r:id="rId45"/>
    <sheet name="22a" sheetId="55" state="hidden" r:id="rId46"/>
    <sheet name="23" sheetId="56" state="hidden" r:id="rId47"/>
    <sheet name="23a" sheetId="57" state="hidden" r:id="rId48"/>
    <sheet name="24" sheetId="58" state="hidden" r:id="rId49"/>
    <sheet name="24a" sheetId="59" state="hidden" r:id="rId50"/>
    <sheet name="25" sheetId="60" state="hidden" r:id="rId51"/>
    <sheet name="25a" sheetId="61" state="hidden" r:id="rId52"/>
    <sheet name="26" sheetId="62" state="hidden" r:id="rId53"/>
    <sheet name="26a" sheetId="63" state="hidden" r:id="rId54"/>
    <sheet name="27" sheetId="64" state="hidden" r:id="rId55"/>
    <sheet name="27a" sheetId="65" state="hidden" r:id="rId56"/>
    <sheet name="28" sheetId="66" state="hidden" r:id="rId57"/>
    <sheet name="28a" sheetId="67" state="hidden" r:id="rId58"/>
    <sheet name="29" sheetId="68" state="hidden" r:id="rId59"/>
    <sheet name="29a" sheetId="69" state="hidden" r:id="rId60"/>
    <sheet name="30" sheetId="70" state="hidden" r:id="rId61"/>
    <sheet name="30a" sheetId="71" state="hidden" r:id="rId62"/>
    <sheet name="Wijzigingenblad" sheetId="76" state="hidden" r:id="rId63"/>
    <sheet name="Supplement" sheetId="75" state="hidden" r:id="rId64"/>
  </sheets>
  <definedNames>
    <definedName name="_xlnm.Print_Area" localSheetId="4">'1'!$A$1:$M$81</definedName>
    <definedName name="_xlnm.Print_Area" localSheetId="22">'10'!$A$1:$M$81</definedName>
    <definedName name="_xlnm.Print_Area" localSheetId="23">'10a'!$A$1:$L$518</definedName>
    <definedName name="_xlnm.Print_Area" localSheetId="24">'11'!$A$1:$M$81</definedName>
    <definedName name="_xlnm.Print_Area" localSheetId="25">'11a'!$A$1:$L$518</definedName>
    <definedName name="_xlnm.Print_Area" localSheetId="26">'12'!$A$1:$M$81</definedName>
    <definedName name="_xlnm.Print_Area" localSheetId="27">'12a'!$A$1:$L$518</definedName>
    <definedName name="_xlnm.Print_Area" localSheetId="28">'13'!$A$1:$M$81</definedName>
    <definedName name="_xlnm.Print_Area" localSheetId="29">'13a'!$A$1:$L$518</definedName>
    <definedName name="_xlnm.Print_Area" localSheetId="30">'14'!$A$1:$M$81</definedName>
    <definedName name="_xlnm.Print_Area" localSheetId="31">'14a'!$A$1:$L$518</definedName>
    <definedName name="_xlnm.Print_Area" localSheetId="32">'15'!$A$1:$M$81</definedName>
    <definedName name="_xlnm.Print_Area" localSheetId="33">'15a'!$A$1:$L$518</definedName>
    <definedName name="_xlnm.Print_Area" localSheetId="34">'16'!$A$1:$M$81</definedName>
    <definedName name="_xlnm.Print_Area" localSheetId="35">'16a'!$A$1:$L$518</definedName>
    <definedName name="_xlnm.Print_Area" localSheetId="36">'17'!$A$1:$M$81</definedName>
    <definedName name="_xlnm.Print_Area" localSheetId="37">'17a'!$A$1:$L$518</definedName>
    <definedName name="_xlnm.Print_Area" localSheetId="38">'18'!$A$1:$M$81</definedName>
    <definedName name="_xlnm.Print_Area" localSheetId="39">'18a'!$A$1:$L$518</definedName>
    <definedName name="_xlnm.Print_Area" localSheetId="40">'19'!$A$1:$M$81</definedName>
    <definedName name="_xlnm.Print_Area" localSheetId="41">'19a'!$A$1:$L$518</definedName>
    <definedName name="_xlnm.Print_Area" localSheetId="5">'1a'!$A$1:$L$518</definedName>
    <definedName name="_xlnm.Print_Area" localSheetId="6">'2'!$A$1:$M$81</definedName>
    <definedName name="_xlnm.Print_Area" localSheetId="42">'20'!$A$1:$M$81</definedName>
    <definedName name="_xlnm.Print_Area" localSheetId="43">'20a'!$A$1:$L$518</definedName>
    <definedName name="_xlnm.Print_Area" localSheetId="44">'22'!$A$1:$M$81</definedName>
    <definedName name="_xlnm.Print_Area" localSheetId="45">'22a'!$A$1:$L$518</definedName>
    <definedName name="_xlnm.Print_Area" localSheetId="46">'23'!$A$1:$M$81</definedName>
    <definedName name="_xlnm.Print_Area" localSheetId="47">'23a'!$A$1:$L$518</definedName>
    <definedName name="_xlnm.Print_Area" localSheetId="48">'24'!$A$1:$M$81</definedName>
    <definedName name="_xlnm.Print_Area" localSheetId="49">'24a'!$A$1:$L$518</definedName>
    <definedName name="_xlnm.Print_Area" localSheetId="50">'25'!$A$1:$M$81</definedName>
    <definedName name="_xlnm.Print_Area" localSheetId="51">'25a'!$A$1:$L$518</definedName>
    <definedName name="_xlnm.Print_Area" localSheetId="52">'26'!$A$1:$M$81</definedName>
    <definedName name="_xlnm.Print_Area" localSheetId="53">'26a'!$A$1:$L$518</definedName>
    <definedName name="_xlnm.Print_Area" localSheetId="54">'27'!$A$1:$M$81</definedName>
    <definedName name="_xlnm.Print_Area" localSheetId="55">'27a'!$A$1:$L$518</definedName>
    <definedName name="_xlnm.Print_Area" localSheetId="56">'28'!$A$1:$M$81</definedName>
    <definedName name="_xlnm.Print_Area" localSheetId="57">'28a'!$A$1:$L$518</definedName>
    <definedName name="_xlnm.Print_Area" localSheetId="58">'29'!$A$1:$M$81</definedName>
    <definedName name="_xlnm.Print_Area" localSheetId="59">'29a'!$A$1:$L$518</definedName>
    <definedName name="_xlnm.Print_Area" localSheetId="7">'2a'!$A$1:$L$518</definedName>
    <definedName name="_xlnm.Print_Area" localSheetId="8">'3'!$A$1:$M$81</definedName>
    <definedName name="_xlnm.Print_Area" localSheetId="60">'30'!$A$1:$M$81</definedName>
    <definedName name="_xlnm.Print_Area" localSheetId="61">'30a'!$A$1:$L$518</definedName>
    <definedName name="_xlnm.Print_Area" localSheetId="9">'3a'!$A$1:$L$518</definedName>
    <definedName name="_xlnm.Print_Area" localSheetId="10">'4'!$A$1:$M$81</definedName>
    <definedName name="_xlnm.Print_Area" localSheetId="11">'4a'!$A$1:$L$518</definedName>
    <definedName name="_xlnm.Print_Area" localSheetId="12">'5'!$A$1:$M$81</definedName>
    <definedName name="_xlnm.Print_Area" localSheetId="13">'5a'!$A$1:$L$518</definedName>
    <definedName name="_xlnm.Print_Area" localSheetId="14">'6'!$A$1:$M$81</definedName>
    <definedName name="_xlnm.Print_Area" localSheetId="15">'6a'!$A$1:$L$518</definedName>
    <definedName name="_xlnm.Print_Area" localSheetId="16">'7'!$A$1:$M$81</definedName>
    <definedName name="_xlnm.Print_Area" localSheetId="17">'7a'!$A$1:$L$518</definedName>
    <definedName name="_xlnm.Print_Area" localSheetId="18">'8'!$A$1:$M$81</definedName>
    <definedName name="_xlnm.Print_Area" localSheetId="19">'8a'!$A$1:$L$518</definedName>
    <definedName name="_xlnm.Print_Area" localSheetId="20">'9'!$A$1:$M$81</definedName>
    <definedName name="_xlnm.Print_Area" localSheetId="21">'9a'!$A$1:$L$518</definedName>
    <definedName name="_xlnm.Print_Area" localSheetId="1">'Algemene gegevens'!$A$1:$R$43</definedName>
    <definedName name="_xlnm.Print_Area" localSheetId="63">Supplement!$A$1:$C$38</definedName>
    <definedName name="_xlnm.Print_Area" localSheetId="2">uurtariefopbouw!$A$1:$L$48</definedName>
    <definedName name="_xlnm.Print_Area" localSheetId="0">verzamelblad!$A$1:$CS$34</definedName>
    <definedName name="bestekcontract">verzamelblad!$A$2</definedName>
    <definedName name="besteknr">verzamelblad!$A$3</definedName>
    <definedName name="directtoezicht">uurtariefopbouw!$E$24</definedName>
    <definedName name="offertetarief">uurtariefopbouw!$F$35</definedName>
    <definedName name="opdrachtgever">'Algemene gegevens'!$C$5</definedName>
    <definedName name="opdrachtnemer">'Algemene gegevens'!$C$20</definedName>
    <definedName name="opdrachtnemerplaats">'Algemene gegevens'!$C$21</definedName>
    <definedName name="plaatsopdrnmr">'Algemene gegevens'!$C$21</definedName>
    <definedName name="regietarief">uurtariefopbouw!$H$35</definedName>
    <definedName name="spectarief">uurtariefopbouw!$J$35</definedName>
  </definedNames>
  <calcPr calcId="152511"/>
</workbook>
</file>

<file path=xl/calcChain.xml><?xml version="1.0" encoding="utf-8"?>
<calcChain xmlns="http://schemas.openxmlformats.org/spreadsheetml/2006/main">
  <c r="I78" i="14" l="1"/>
  <c r="I78" i="16"/>
  <c r="I78" i="17"/>
  <c r="I78" i="19"/>
  <c r="I78" i="26"/>
  <c r="I78" i="28"/>
  <c r="I78" i="30"/>
  <c r="I78" i="34"/>
  <c r="I78" i="42"/>
  <c r="I78" i="46"/>
  <c r="I78" i="50"/>
  <c r="I78" i="4"/>
  <c r="B10" i="75"/>
  <c r="B6" i="75"/>
  <c r="E39" i="17"/>
  <c r="E38" i="17"/>
  <c r="E37" i="17"/>
  <c r="E36" i="17"/>
  <c r="G45" i="23"/>
  <c r="H45" i="23"/>
  <c r="I45" i="23"/>
  <c r="J45" i="23"/>
  <c r="F45" i="23"/>
  <c r="E22" i="50" l="1"/>
  <c r="E22" i="46"/>
  <c r="E22" i="42"/>
  <c r="E22" i="34"/>
  <c r="E22" i="30"/>
  <c r="E22" i="28"/>
  <c r="E22" i="26"/>
  <c r="E22" i="19"/>
  <c r="E22" i="16"/>
  <c r="E22" i="14"/>
  <c r="E22" i="4"/>
  <c r="C506" i="24"/>
  <c r="C507" i="24"/>
  <c r="C508" i="24"/>
  <c r="C506" i="25"/>
  <c r="C507" i="25"/>
  <c r="C508" i="25"/>
  <c r="C506" i="27"/>
  <c r="C507" i="27"/>
  <c r="C508" i="27"/>
  <c r="C506" i="29"/>
  <c r="C507" i="29"/>
  <c r="C508" i="29"/>
  <c r="C506" i="31"/>
  <c r="C507" i="31"/>
  <c r="C508" i="31"/>
  <c r="C506" i="33"/>
  <c r="C507" i="33"/>
  <c r="C508" i="33"/>
  <c r="C506" i="35"/>
  <c r="C507" i="35"/>
  <c r="C508" i="35"/>
  <c r="C506" i="37"/>
  <c r="C507" i="37"/>
  <c r="C508" i="37"/>
  <c r="C506" i="39"/>
  <c r="C507" i="39"/>
  <c r="C508" i="39"/>
  <c r="C506" i="41"/>
  <c r="C507" i="41"/>
  <c r="C508" i="41"/>
  <c r="C506" i="43"/>
  <c r="C507" i="43"/>
  <c r="C508" i="43"/>
  <c r="C506" i="45"/>
  <c r="C507" i="45"/>
  <c r="C508" i="45"/>
  <c r="C506" i="47"/>
  <c r="C507" i="47"/>
  <c r="C508" i="47"/>
  <c r="C506" i="49"/>
  <c r="C507" i="49"/>
  <c r="C508" i="49"/>
  <c r="C506" i="51"/>
  <c r="C507" i="51"/>
  <c r="C508" i="51"/>
  <c r="C506" i="23"/>
  <c r="C507" i="23"/>
  <c r="C508" i="23"/>
  <c r="C506" i="22"/>
  <c r="C507" i="22"/>
  <c r="C508" i="22"/>
  <c r="C506" i="21"/>
  <c r="C507" i="21"/>
  <c r="C508" i="21"/>
  <c r="C506" i="20"/>
  <c r="C507" i="20"/>
  <c r="C508" i="20"/>
  <c r="C506" i="5"/>
  <c r="C507" i="5"/>
  <c r="C508" i="5"/>
  <c r="H22" i="4"/>
  <c r="A22" i="14"/>
  <c r="H47" i="4"/>
  <c r="H48" i="4"/>
  <c r="G52" i="25"/>
  <c r="H52" i="25"/>
  <c r="I52" i="25"/>
  <c r="J52" i="25"/>
  <c r="F52" i="25"/>
  <c r="G34" i="43" l="1"/>
  <c r="H34" i="43"/>
  <c r="I34" i="43"/>
  <c r="J34" i="43"/>
  <c r="F34" i="43"/>
  <c r="G43" i="5" l="1"/>
  <c r="H43" i="5"/>
  <c r="I43" i="5"/>
  <c r="J43" i="5"/>
  <c r="F43" i="5"/>
  <c r="G53" i="33" l="1"/>
  <c r="H53" i="33"/>
  <c r="I53" i="33"/>
  <c r="J53" i="33"/>
  <c r="F53" i="33"/>
  <c r="K22" i="33"/>
  <c r="L22" i="33"/>
  <c r="M22" i="33"/>
  <c r="K23" i="33"/>
  <c r="L23" i="33"/>
  <c r="M23" i="33" s="1"/>
  <c r="K24" i="33"/>
  <c r="M24" i="33" s="1"/>
  <c r="L24" i="33"/>
  <c r="E49" i="30"/>
  <c r="E48" i="30"/>
  <c r="E47" i="30"/>
  <c r="G64" i="31"/>
  <c r="H64" i="31"/>
  <c r="I64" i="31"/>
  <c r="J64" i="31"/>
  <c r="F64" i="31"/>
  <c r="G40" i="24" l="1"/>
  <c r="H40" i="24"/>
  <c r="I40" i="24"/>
  <c r="J40" i="24"/>
  <c r="F40" i="24"/>
  <c r="G52" i="21" l="1"/>
  <c r="H52" i="21"/>
  <c r="I52" i="21"/>
  <c r="J52" i="21"/>
  <c r="F52" i="21"/>
  <c r="G128" i="22" l="1"/>
  <c r="H128" i="22"/>
  <c r="I128" i="22"/>
  <c r="J128" i="22"/>
  <c r="F128" i="22"/>
  <c r="G40" i="35" l="1"/>
  <c r="H40" i="35"/>
  <c r="I40" i="35"/>
  <c r="J40" i="35"/>
  <c r="F40" i="35"/>
  <c r="G74" i="41" l="1"/>
  <c r="H74" i="41"/>
  <c r="I74" i="41"/>
  <c r="J74" i="41"/>
  <c r="F74" i="41"/>
  <c r="L31" i="45" l="1"/>
  <c r="G32" i="45"/>
  <c r="H32" i="45"/>
  <c r="I32" i="45"/>
  <c r="J32" i="45"/>
  <c r="F32" i="45"/>
  <c r="L32" i="47" l="1"/>
  <c r="G33" i="47"/>
  <c r="H33" i="47"/>
  <c r="I33" i="47"/>
  <c r="J33" i="47"/>
  <c r="F33" i="47"/>
  <c r="F81" i="48" l="1"/>
  <c r="C501" i="49"/>
  <c r="C502" i="49"/>
  <c r="C503" i="49"/>
  <c r="C504" i="49"/>
  <c r="C505" i="49"/>
  <c r="G34" i="49"/>
  <c r="H34" i="49"/>
  <c r="I34" i="49"/>
  <c r="J34" i="49"/>
  <c r="F34" i="49"/>
  <c r="F81" i="50" l="1"/>
  <c r="C501" i="51"/>
  <c r="C502" i="51"/>
  <c r="C503" i="51"/>
  <c r="C504" i="51"/>
  <c r="C505" i="51"/>
  <c r="G38" i="51"/>
  <c r="H38" i="51"/>
  <c r="I38" i="51"/>
  <c r="J38" i="51"/>
  <c r="F38" i="51"/>
  <c r="G53" i="29" l="1"/>
  <c r="H53" i="29"/>
  <c r="I53" i="29"/>
  <c r="J53" i="29"/>
  <c r="F53" i="29"/>
  <c r="F81" i="15" l="1"/>
  <c r="F81" i="16"/>
  <c r="F81" i="17"/>
  <c r="F81" i="18"/>
  <c r="F81" i="19"/>
  <c r="F81" i="26"/>
  <c r="F81" i="28"/>
  <c r="F81" i="30"/>
  <c r="F81" i="32"/>
  <c r="F81" i="34"/>
  <c r="F81" i="36"/>
  <c r="F81" i="38"/>
  <c r="F81" i="40"/>
  <c r="F81" i="42"/>
  <c r="F81" i="44"/>
  <c r="F81" i="46"/>
  <c r="F81" i="14"/>
  <c r="H40" i="17"/>
  <c r="H40" i="18"/>
  <c r="H40" i="19"/>
  <c r="H40" i="26"/>
  <c r="H40" i="28"/>
  <c r="H40" i="30"/>
  <c r="H40" i="32"/>
  <c r="H40" i="34"/>
  <c r="H40" i="36"/>
  <c r="H40" i="38"/>
  <c r="H40" i="40"/>
  <c r="H40" i="42"/>
  <c r="H40" i="44"/>
  <c r="H40" i="46"/>
  <c r="H40" i="48"/>
  <c r="H40" i="16"/>
  <c r="H40" i="15"/>
  <c r="H40" i="14"/>
  <c r="G31" i="20"/>
  <c r="H31" i="20"/>
  <c r="I31" i="20"/>
  <c r="J31" i="20"/>
  <c r="F31" i="20"/>
  <c r="G94" i="37" l="1"/>
  <c r="H94" i="37"/>
  <c r="I94" i="37"/>
  <c r="J94" i="37"/>
  <c r="F94" i="37"/>
  <c r="G62" i="27" l="1"/>
  <c r="H62" i="27"/>
  <c r="I62" i="27"/>
  <c r="J62" i="27"/>
  <c r="F62" i="27"/>
  <c r="G28" i="27"/>
  <c r="H28" i="27"/>
  <c r="H64" i="27" s="1"/>
  <c r="I28" i="27"/>
  <c r="J28" i="27"/>
  <c r="F28" i="27"/>
  <c r="I64" i="27" l="1"/>
  <c r="F64" i="27"/>
  <c r="G64" i="27"/>
  <c r="J64" i="27"/>
  <c r="G29" i="39"/>
  <c r="H29" i="39"/>
  <c r="I29" i="39"/>
  <c r="J29" i="39"/>
  <c r="F29" i="39"/>
  <c r="G43" i="31" l="1"/>
  <c r="G67" i="31" s="1"/>
  <c r="H43" i="31"/>
  <c r="H67" i="31" s="1"/>
  <c r="I43" i="31"/>
  <c r="I67" i="31" s="1"/>
  <c r="J43" i="31"/>
  <c r="J67" i="31" s="1"/>
  <c r="F43" i="31"/>
  <c r="F67" i="31" s="1"/>
  <c r="C505" i="65" l="1"/>
  <c r="C506" i="65"/>
  <c r="C507" i="65"/>
  <c r="C527" i="65" s="1"/>
  <c r="C508" i="65"/>
  <c r="C528" i="65" s="1"/>
  <c r="C509" i="65"/>
  <c r="C529" i="65" s="1"/>
  <c r="C510" i="65"/>
  <c r="C530" i="65" s="1"/>
  <c r="C511" i="65"/>
  <c r="C531" i="65" s="1"/>
  <c r="C512" i="65"/>
  <c r="C532" i="65" s="1"/>
  <c r="C513" i="65"/>
  <c r="C533" i="65" s="1"/>
  <c r="C514" i="65"/>
  <c r="C534" i="65" s="1"/>
  <c r="K485" i="5"/>
  <c r="L485" i="5"/>
  <c r="K486" i="5"/>
  <c r="L486" i="5"/>
  <c r="K487" i="5"/>
  <c r="L487" i="5"/>
  <c r="K488" i="5"/>
  <c r="L488" i="5"/>
  <c r="K489" i="5"/>
  <c r="L489" i="5"/>
  <c r="M488" i="5" l="1"/>
  <c r="M485" i="5"/>
  <c r="M486" i="5"/>
  <c r="M489" i="5"/>
  <c r="M487" i="5"/>
  <c r="I61" i="4"/>
  <c r="I62" i="4"/>
  <c r="I63" i="4"/>
  <c r="I64" i="4"/>
  <c r="I65" i="4"/>
  <c r="I61" i="14"/>
  <c r="I62" i="14"/>
  <c r="I63" i="14"/>
  <c r="I64" i="14"/>
  <c r="I65" i="14"/>
  <c r="I61" i="15"/>
  <c r="I62" i="15"/>
  <c r="I63" i="15"/>
  <c r="I64" i="15"/>
  <c r="I65" i="15"/>
  <c r="I61" i="16"/>
  <c r="I62" i="16"/>
  <c r="I63" i="16"/>
  <c r="I64" i="16"/>
  <c r="I65" i="16"/>
  <c r="I61" i="17"/>
  <c r="I62" i="17"/>
  <c r="I63" i="17"/>
  <c r="I64" i="17"/>
  <c r="I65" i="17"/>
  <c r="I61" i="18"/>
  <c r="I62" i="18"/>
  <c r="I63" i="18"/>
  <c r="I64" i="18"/>
  <c r="I65" i="18"/>
  <c r="I61" i="19"/>
  <c r="I62" i="19"/>
  <c r="I63" i="19"/>
  <c r="I64" i="19"/>
  <c r="I65" i="19"/>
  <c r="I61" i="26"/>
  <c r="I62" i="26"/>
  <c r="I63" i="26"/>
  <c r="I64" i="26"/>
  <c r="I65" i="26"/>
  <c r="I61" i="28"/>
  <c r="I62" i="28"/>
  <c r="I63" i="28"/>
  <c r="I64" i="28"/>
  <c r="I65" i="28"/>
  <c r="I61" i="30"/>
  <c r="I62" i="30"/>
  <c r="I63" i="30"/>
  <c r="I64" i="30"/>
  <c r="I65" i="30"/>
  <c r="I61" i="32"/>
  <c r="I62" i="32"/>
  <c r="I63" i="32"/>
  <c r="I64" i="32"/>
  <c r="I65" i="32"/>
  <c r="I61" i="34"/>
  <c r="I62" i="34"/>
  <c r="I63" i="34"/>
  <c r="I64" i="34"/>
  <c r="I65" i="34"/>
  <c r="I61" i="36"/>
  <c r="I62" i="36"/>
  <c r="I63" i="36"/>
  <c r="I64" i="36"/>
  <c r="I65" i="36"/>
  <c r="I61" i="38"/>
  <c r="I62" i="38"/>
  <c r="I63" i="38"/>
  <c r="I64" i="38"/>
  <c r="I65" i="38"/>
  <c r="I61" i="40"/>
  <c r="I62" i="40"/>
  <c r="I63" i="40"/>
  <c r="I64" i="40"/>
  <c r="I65" i="40"/>
  <c r="I61" i="42"/>
  <c r="I62" i="42"/>
  <c r="I63" i="42"/>
  <c r="I64" i="42"/>
  <c r="I65" i="42"/>
  <c r="I61" i="44"/>
  <c r="I62" i="44"/>
  <c r="I63" i="44"/>
  <c r="I64" i="44"/>
  <c r="I65" i="44"/>
  <c r="I61" i="46"/>
  <c r="I62" i="46"/>
  <c r="I63" i="46"/>
  <c r="I64" i="46"/>
  <c r="I65" i="46"/>
  <c r="I61" i="48"/>
  <c r="I62" i="48"/>
  <c r="I63" i="48"/>
  <c r="I64" i="48"/>
  <c r="I65" i="48"/>
  <c r="I61" i="50"/>
  <c r="I62" i="50"/>
  <c r="I63" i="50"/>
  <c r="I64" i="50"/>
  <c r="I65" i="50"/>
  <c r="I61" i="54"/>
  <c r="I62" i="54"/>
  <c r="I63" i="54"/>
  <c r="I64" i="54"/>
  <c r="I65" i="54"/>
  <c r="I61" i="56"/>
  <c r="I62" i="56"/>
  <c r="I63" i="56"/>
  <c r="I64" i="56"/>
  <c r="I65" i="56"/>
  <c r="I61" i="58"/>
  <c r="I62" i="58"/>
  <c r="I63" i="58"/>
  <c r="I64" i="58"/>
  <c r="I65" i="58"/>
  <c r="I61" i="60"/>
  <c r="I62" i="60"/>
  <c r="I63" i="60"/>
  <c r="I64" i="60"/>
  <c r="I65" i="60"/>
  <c r="I61" i="62"/>
  <c r="I62" i="62"/>
  <c r="I63" i="62"/>
  <c r="I64" i="62"/>
  <c r="I65" i="62"/>
  <c r="I61" i="64"/>
  <c r="I62" i="64"/>
  <c r="I63" i="64"/>
  <c r="I64" i="64"/>
  <c r="I65" i="64"/>
  <c r="I61" i="66"/>
  <c r="I62" i="66"/>
  <c r="I63" i="66"/>
  <c r="I64" i="66"/>
  <c r="I65" i="66"/>
  <c r="I61" i="68"/>
  <c r="I62" i="68"/>
  <c r="I63" i="68"/>
  <c r="I64" i="68"/>
  <c r="I65" i="68"/>
  <c r="I61" i="70"/>
  <c r="I62" i="70"/>
  <c r="I63" i="70"/>
  <c r="I64" i="70"/>
  <c r="I65" i="70"/>
  <c r="I60" i="4"/>
  <c r="I60" i="14"/>
  <c r="I60" i="15"/>
  <c r="I60" i="16"/>
  <c r="I60" i="17"/>
  <c r="I60" i="18"/>
  <c r="I60" i="19"/>
  <c r="I60" i="26"/>
  <c r="I60" i="28"/>
  <c r="I60" i="30"/>
  <c r="I60" i="32"/>
  <c r="I60" i="34"/>
  <c r="I60" i="36"/>
  <c r="I60" i="38"/>
  <c r="I60" i="40"/>
  <c r="I60" i="42"/>
  <c r="I60" i="44"/>
  <c r="I60" i="46"/>
  <c r="I60" i="48"/>
  <c r="I60" i="50"/>
  <c r="I60" i="54"/>
  <c r="I60" i="56"/>
  <c r="I60" i="58"/>
  <c r="I60" i="60"/>
  <c r="I60" i="62"/>
  <c r="I60" i="64"/>
  <c r="I60" i="66"/>
  <c r="I60" i="68"/>
  <c r="I60" i="70"/>
  <c r="A52" i="14"/>
  <c r="A51" i="14"/>
  <c r="A50" i="14"/>
  <c r="A49" i="14"/>
  <c r="A48" i="14"/>
  <c r="A47" i="14"/>
  <c r="G22" i="4"/>
  <c r="I22" i="4" s="1"/>
  <c r="E9" i="76"/>
  <c r="E10" i="76"/>
  <c r="E11" i="76"/>
  <c r="E12" i="76"/>
  <c r="E13" i="76"/>
  <c r="E14" i="76"/>
  <c r="E15" i="76"/>
  <c r="E16" i="76"/>
  <c r="E17" i="76"/>
  <c r="E18" i="76"/>
  <c r="E6" i="76"/>
  <c r="E7" i="76"/>
  <c r="E8" i="76"/>
  <c r="B4" i="14"/>
  <c r="B4" i="15"/>
  <c r="B4" i="16"/>
  <c r="B4" i="17"/>
  <c r="B4" i="18"/>
  <c r="B4" i="19"/>
  <c r="B4" i="26"/>
  <c r="B4" i="28"/>
  <c r="B4" i="30"/>
  <c r="B4" i="32"/>
  <c r="H4" i="4"/>
  <c r="H5" i="14"/>
  <c r="K4" i="20"/>
  <c r="L4" i="20"/>
  <c r="K5" i="20"/>
  <c r="L5" i="20"/>
  <c r="K6" i="20"/>
  <c r="L6" i="20"/>
  <c r="K7" i="20"/>
  <c r="L7" i="20"/>
  <c r="K8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5" i="20"/>
  <c r="L36" i="20"/>
  <c r="L37" i="20"/>
  <c r="L38" i="20"/>
  <c r="L39" i="20"/>
  <c r="L40" i="20"/>
  <c r="L41" i="20"/>
  <c r="L42" i="20"/>
  <c r="L43" i="20"/>
  <c r="L44" i="20"/>
  <c r="L45" i="20"/>
  <c r="L46" i="20"/>
  <c r="L47" i="20"/>
  <c r="L48" i="20"/>
  <c r="L49" i="20"/>
  <c r="L50" i="20"/>
  <c r="L51" i="20"/>
  <c r="L52" i="20"/>
  <c r="L53" i="20"/>
  <c r="L54" i="20"/>
  <c r="L55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102" i="20"/>
  <c r="L103" i="20"/>
  <c r="L104" i="20"/>
  <c r="L105" i="20"/>
  <c r="L106" i="20"/>
  <c r="L107" i="20"/>
  <c r="L108" i="20"/>
  <c r="L109" i="20"/>
  <c r="L110" i="20"/>
  <c r="L111" i="20"/>
  <c r="L112" i="20"/>
  <c r="L113" i="20"/>
  <c r="L114" i="20"/>
  <c r="L115" i="20"/>
  <c r="L116" i="20"/>
  <c r="L117" i="20"/>
  <c r="L118" i="20"/>
  <c r="L119" i="20"/>
  <c r="L120" i="20"/>
  <c r="L121" i="20"/>
  <c r="L122" i="20"/>
  <c r="L123" i="20"/>
  <c r="L124" i="20"/>
  <c r="L125" i="20"/>
  <c r="L126" i="20"/>
  <c r="L127" i="20"/>
  <c r="L128" i="20"/>
  <c r="L129" i="20"/>
  <c r="L130" i="20"/>
  <c r="L131" i="20"/>
  <c r="L132" i="20"/>
  <c r="L133" i="20"/>
  <c r="L134" i="20"/>
  <c r="L135" i="20"/>
  <c r="L136" i="20"/>
  <c r="L137" i="20"/>
  <c r="L138" i="20"/>
  <c r="L139" i="20"/>
  <c r="L140" i="20"/>
  <c r="L141" i="20"/>
  <c r="L142" i="20"/>
  <c r="L143" i="20"/>
  <c r="L144" i="20"/>
  <c r="L145" i="20"/>
  <c r="L146" i="20"/>
  <c r="L147" i="20"/>
  <c r="L148" i="20"/>
  <c r="L149" i="20"/>
  <c r="L150" i="20"/>
  <c r="L151" i="20"/>
  <c r="L152" i="20"/>
  <c r="L153" i="20"/>
  <c r="L154" i="20"/>
  <c r="L155" i="20"/>
  <c r="L156" i="20"/>
  <c r="L157" i="20"/>
  <c r="L158" i="20"/>
  <c r="L159" i="20"/>
  <c r="L160" i="20"/>
  <c r="L161" i="20"/>
  <c r="L162" i="20"/>
  <c r="L163" i="20"/>
  <c r="L164" i="20"/>
  <c r="L165" i="20"/>
  <c r="L166" i="20"/>
  <c r="L167" i="20"/>
  <c r="L168" i="20"/>
  <c r="L169" i="20"/>
  <c r="L170" i="20"/>
  <c r="L171" i="20"/>
  <c r="L172" i="20"/>
  <c r="L173" i="20"/>
  <c r="L174" i="20"/>
  <c r="L175" i="20"/>
  <c r="L176" i="20"/>
  <c r="L177" i="20"/>
  <c r="L178" i="20"/>
  <c r="L179" i="20"/>
  <c r="L180" i="20"/>
  <c r="L181" i="20"/>
  <c r="L182" i="20"/>
  <c r="L183" i="20"/>
  <c r="L184" i="20"/>
  <c r="L185" i="20"/>
  <c r="L186" i="20"/>
  <c r="L187" i="20"/>
  <c r="L188" i="20"/>
  <c r="L189" i="20"/>
  <c r="L190" i="20"/>
  <c r="L191" i="20"/>
  <c r="L192" i="20"/>
  <c r="L193" i="20"/>
  <c r="L194" i="20"/>
  <c r="L195" i="20"/>
  <c r="L196" i="20"/>
  <c r="L197" i="20"/>
  <c r="L198" i="20"/>
  <c r="L199" i="20"/>
  <c r="L200" i="20"/>
  <c r="L201" i="20"/>
  <c r="L202" i="20"/>
  <c r="L203" i="20"/>
  <c r="L204" i="20"/>
  <c r="L205" i="20"/>
  <c r="L206" i="20"/>
  <c r="L207" i="20"/>
  <c r="L208" i="20"/>
  <c r="L209" i="20"/>
  <c r="L210" i="20"/>
  <c r="L211" i="20"/>
  <c r="L212" i="20"/>
  <c r="L213" i="20"/>
  <c r="L214" i="20"/>
  <c r="L215" i="20"/>
  <c r="L216" i="20"/>
  <c r="L217" i="20"/>
  <c r="L218" i="20"/>
  <c r="L219" i="20"/>
  <c r="L220" i="20"/>
  <c r="L221" i="20"/>
  <c r="L222" i="20"/>
  <c r="L223" i="20"/>
  <c r="L224" i="20"/>
  <c r="L225" i="20"/>
  <c r="L226" i="20"/>
  <c r="L227" i="20"/>
  <c r="L228" i="20"/>
  <c r="L229" i="20"/>
  <c r="L230" i="20"/>
  <c r="L231" i="20"/>
  <c r="L232" i="20"/>
  <c r="L233" i="20"/>
  <c r="L234" i="20"/>
  <c r="L235" i="20"/>
  <c r="L236" i="20"/>
  <c r="L237" i="20"/>
  <c r="L238" i="20"/>
  <c r="L239" i="20"/>
  <c r="L240" i="20"/>
  <c r="L241" i="20"/>
  <c r="L242" i="20"/>
  <c r="L243" i="20"/>
  <c r="L244" i="20"/>
  <c r="L245" i="20"/>
  <c r="L246" i="20"/>
  <c r="L247" i="20"/>
  <c r="L248" i="20"/>
  <c r="L249" i="20"/>
  <c r="L250" i="20"/>
  <c r="L251" i="20"/>
  <c r="L252" i="20"/>
  <c r="L253" i="20"/>
  <c r="L254" i="20"/>
  <c r="L255" i="20"/>
  <c r="L256" i="20"/>
  <c r="L257" i="20"/>
  <c r="L258" i="20"/>
  <c r="L259" i="20"/>
  <c r="L260" i="20"/>
  <c r="L261" i="20"/>
  <c r="L262" i="20"/>
  <c r="L263" i="20"/>
  <c r="L264" i="20"/>
  <c r="L265" i="20"/>
  <c r="L266" i="20"/>
  <c r="L267" i="20"/>
  <c r="L268" i="20"/>
  <c r="L269" i="20"/>
  <c r="L270" i="20"/>
  <c r="L271" i="20"/>
  <c r="L272" i="20"/>
  <c r="L273" i="20"/>
  <c r="L274" i="20"/>
  <c r="L275" i="20"/>
  <c r="L276" i="20"/>
  <c r="L277" i="20"/>
  <c r="L278" i="20"/>
  <c r="L279" i="20"/>
  <c r="L280" i="20"/>
  <c r="L281" i="20"/>
  <c r="L282" i="20"/>
  <c r="L283" i="20"/>
  <c r="L284" i="20"/>
  <c r="L285" i="20"/>
  <c r="L286" i="20"/>
  <c r="L287" i="20"/>
  <c r="L288" i="20"/>
  <c r="L289" i="20"/>
  <c r="L290" i="20"/>
  <c r="L291" i="20"/>
  <c r="L292" i="20"/>
  <c r="L293" i="20"/>
  <c r="L294" i="20"/>
  <c r="L295" i="20"/>
  <c r="L296" i="20"/>
  <c r="L297" i="20"/>
  <c r="L298" i="20"/>
  <c r="L299" i="20"/>
  <c r="L300" i="20"/>
  <c r="L301" i="20"/>
  <c r="L302" i="20"/>
  <c r="L303" i="20"/>
  <c r="L304" i="20"/>
  <c r="L305" i="20"/>
  <c r="L306" i="20"/>
  <c r="L307" i="20"/>
  <c r="L308" i="20"/>
  <c r="L309" i="20"/>
  <c r="L310" i="20"/>
  <c r="L311" i="20"/>
  <c r="L312" i="20"/>
  <c r="L313" i="20"/>
  <c r="L314" i="20"/>
  <c r="L315" i="20"/>
  <c r="L316" i="20"/>
  <c r="L317" i="20"/>
  <c r="L318" i="20"/>
  <c r="L319" i="20"/>
  <c r="L320" i="20"/>
  <c r="L321" i="20"/>
  <c r="L322" i="20"/>
  <c r="L323" i="20"/>
  <c r="L324" i="20"/>
  <c r="L325" i="20"/>
  <c r="L326" i="20"/>
  <c r="L327" i="20"/>
  <c r="L328" i="20"/>
  <c r="L329" i="20"/>
  <c r="L330" i="20"/>
  <c r="L331" i="20"/>
  <c r="L332" i="20"/>
  <c r="L333" i="20"/>
  <c r="L334" i="20"/>
  <c r="L335" i="20"/>
  <c r="L336" i="20"/>
  <c r="L337" i="20"/>
  <c r="L338" i="20"/>
  <c r="L339" i="20"/>
  <c r="L340" i="20"/>
  <c r="L341" i="20"/>
  <c r="L342" i="20"/>
  <c r="L343" i="20"/>
  <c r="L344" i="20"/>
  <c r="L345" i="20"/>
  <c r="L346" i="20"/>
  <c r="L347" i="20"/>
  <c r="L348" i="20"/>
  <c r="L349" i="20"/>
  <c r="L350" i="20"/>
  <c r="L351" i="20"/>
  <c r="L352" i="20"/>
  <c r="L353" i="20"/>
  <c r="L354" i="20"/>
  <c r="L355" i="20"/>
  <c r="L356" i="20"/>
  <c r="L357" i="20"/>
  <c r="L358" i="20"/>
  <c r="L359" i="20"/>
  <c r="L360" i="20"/>
  <c r="L361" i="20"/>
  <c r="L362" i="20"/>
  <c r="L363" i="20"/>
  <c r="L364" i="20"/>
  <c r="L365" i="20"/>
  <c r="L366" i="20"/>
  <c r="L367" i="20"/>
  <c r="L368" i="20"/>
  <c r="L369" i="20"/>
  <c r="L370" i="20"/>
  <c r="L371" i="20"/>
  <c r="L372" i="20"/>
  <c r="L373" i="20"/>
  <c r="L374" i="20"/>
  <c r="L375" i="20"/>
  <c r="L376" i="20"/>
  <c r="L377" i="20"/>
  <c r="L378" i="20"/>
  <c r="L379" i="20"/>
  <c r="L380" i="20"/>
  <c r="L381" i="20"/>
  <c r="L382" i="20"/>
  <c r="L383" i="20"/>
  <c r="L384" i="20"/>
  <c r="L385" i="20"/>
  <c r="L386" i="20"/>
  <c r="L387" i="20"/>
  <c r="L388" i="20"/>
  <c r="L389" i="20"/>
  <c r="L390" i="20"/>
  <c r="L391" i="20"/>
  <c r="L392" i="20"/>
  <c r="L393" i="20"/>
  <c r="L394" i="20"/>
  <c r="L395" i="20"/>
  <c r="L396" i="20"/>
  <c r="L397" i="20"/>
  <c r="L398" i="20"/>
  <c r="L399" i="20"/>
  <c r="L400" i="20"/>
  <c r="L401" i="20"/>
  <c r="L402" i="20"/>
  <c r="L403" i="20"/>
  <c r="L404" i="20"/>
  <c r="L405" i="20"/>
  <c r="L406" i="20"/>
  <c r="L407" i="20"/>
  <c r="L408" i="20"/>
  <c r="L409" i="20"/>
  <c r="L410" i="20"/>
  <c r="L411" i="20"/>
  <c r="L412" i="20"/>
  <c r="L413" i="20"/>
  <c r="L414" i="20"/>
  <c r="L415" i="20"/>
  <c r="L416" i="20"/>
  <c r="L417" i="20"/>
  <c r="L418" i="20"/>
  <c r="L419" i="20"/>
  <c r="L420" i="20"/>
  <c r="L421" i="20"/>
  <c r="L422" i="20"/>
  <c r="L423" i="20"/>
  <c r="L424" i="20"/>
  <c r="L425" i="20"/>
  <c r="L426" i="20"/>
  <c r="L427" i="20"/>
  <c r="L428" i="20"/>
  <c r="L429" i="20"/>
  <c r="L430" i="20"/>
  <c r="L431" i="20"/>
  <c r="L432" i="20"/>
  <c r="L433" i="20"/>
  <c r="L434" i="20"/>
  <c r="L435" i="20"/>
  <c r="L436" i="20"/>
  <c r="L437" i="20"/>
  <c r="L438" i="20"/>
  <c r="L439" i="20"/>
  <c r="L440" i="20"/>
  <c r="L441" i="20"/>
  <c r="L442" i="20"/>
  <c r="L443" i="20"/>
  <c r="L444" i="20"/>
  <c r="L445" i="20"/>
  <c r="L446" i="20"/>
  <c r="L447" i="20"/>
  <c r="L448" i="20"/>
  <c r="L449" i="20"/>
  <c r="L450" i="20"/>
  <c r="L451" i="20"/>
  <c r="L452" i="20"/>
  <c r="L453" i="20"/>
  <c r="L454" i="20"/>
  <c r="L455" i="20"/>
  <c r="L456" i="20"/>
  <c r="L457" i="20"/>
  <c r="L458" i="20"/>
  <c r="L459" i="20"/>
  <c r="L460" i="20"/>
  <c r="L461" i="20"/>
  <c r="L462" i="20"/>
  <c r="L463" i="20"/>
  <c r="L464" i="20"/>
  <c r="L465" i="20"/>
  <c r="L466" i="20"/>
  <c r="L467" i="20"/>
  <c r="L468" i="20"/>
  <c r="L469" i="20"/>
  <c r="L470" i="20"/>
  <c r="L471" i="20"/>
  <c r="L472" i="20"/>
  <c r="L473" i="20"/>
  <c r="L474" i="20"/>
  <c r="L475" i="20"/>
  <c r="L476" i="20"/>
  <c r="L477" i="20"/>
  <c r="L478" i="20"/>
  <c r="L479" i="20"/>
  <c r="L480" i="20"/>
  <c r="L481" i="20"/>
  <c r="L482" i="20"/>
  <c r="L483" i="20"/>
  <c r="L484" i="20"/>
  <c r="L485" i="20"/>
  <c r="L486" i="20"/>
  <c r="L487" i="20"/>
  <c r="L488" i="20"/>
  <c r="L489" i="20"/>
  <c r="L490" i="20"/>
  <c r="L491" i="20"/>
  <c r="L492" i="20"/>
  <c r="L493" i="20"/>
  <c r="L494" i="20"/>
  <c r="L495" i="20"/>
  <c r="L496" i="20"/>
  <c r="L497" i="20"/>
  <c r="L498" i="20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9" i="14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9" i="15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9" i="16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9" i="17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9" i="18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9" i="19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9" i="26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9" i="28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E9" i="30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9" i="32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9" i="34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9" i="36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9" i="38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9" i="40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E9" i="42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9" i="44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E9" i="46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E9" i="48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E9" i="50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9" i="54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E9" i="56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E9" i="58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9" i="60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E9" i="62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9" i="64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E9" i="66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E9" i="68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9" i="70"/>
  <c r="H5" i="4"/>
  <c r="K4" i="5"/>
  <c r="L4" i="5"/>
  <c r="K5" i="5"/>
  <c r="L5" i="5"/>
  <c r="K6" i="5"/>
  <c r="L6" i="5"/>
  <c r="K7" i="5"/>
  <c r="L7" i="5"/>
  <c r="K8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90" i="5"/>
  <c r="L491" i="5"/>
  <c r="L492" i="5"/>
  <c r="L493" i="5"/>
  <c r="L494" i="5"/>
  <c r="L495" i="5"/>
  <c r="L496" i="5"/>
  <c r="L497" i="5"/>
  <c r="L498" i="5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G506" i="20"/>
  <c r="G507" i="20"/>
  <c r="G508" i="20"/>
  <c r="G509" i="20"/>
  <c r="G510" i="20"/>
  <c r="G511" i="20"/>
  <c r="G512" i="20"/>
  <c r="G513" i="20"/>
  <c r="G514" i="20"/>
  <c r="H36" i="14"/>
  <c r="H37" i="14"/>
  <c r="H38" i="14"/>
  <c r="F506" i="20"/>
  <c r="F507" i="20"/>
  <c r="F508" i="20"/>
  <c r="F509" i="20"/>
  <c r="F510" i="20"/>
  <c r="F511" i="20"/>
  <c r="F512" i="20"/>
  <c r="F513" i="20"/>
  <c r="F514" i="20"/>
  <c r="H39" i="14"/>
  <c r="H42" i="14"/>
  <c r="G42" i="14"/>
  <c r="H43" i="14"/>
  <c r="G43" i="14"/>
  <c r="G40" i="14"/>
  <c r="I40" i="14" s="1"/>
  <c r="G41" i="14"/>
  <c r="I41" i="14" s="1"/>
  <c r="H22" i="14"/>
  <c r="G22" i="14"/>
  <c r="H24" i="14"/>
  <c r="G24" i="14"/>
  <c r="H25" i="14"/>
  <c r="G25" i="14"/>
  <c r="H26" i="14"/>
  <c r="G26" i="14"/>
  <c r="H27" i="14"/>
  <c r="G27" i="14"/>
  <c r="H28" i="14"/>
  <c r="G28" i="14"/>
  <c r="H29" i="14"/>
  <c r="G29" i="14"/>
  <c r="H30" i="14"/>
  <c r="G30" i="14"/>
  <c r="H31" i="14"/>
  <c r="G31" i="14"/>
  <c r="H32" i="14"/>
  <c r="G32" i="14"/>
  <c r="G23" i="14"/>
  <c r="I23" i="14" s="1"/>
  <c r="H47" i="14"/>
  <c r="G47" i="14"/>
  <c r="H48" i="14"/>
  <c r="G48" i="14"/>
  <c r="H49" i="14"/>
  <c r="G49" i="14"/>
  <c r="H50" i="14"/>
  <c r="G50" i="14"/>
  <c r="H51" i="14"/>
  <c r="G51" i="14"/>
  <c r="H52" i="14"/>
  <c r="G52" i="14"/>
  <c r="H53" i="14"/>
  <c r="G53" i="14"/>
  <c r="H54" i="14"/>
  <c r="G54" i="14"/>
  <c r="H55" i="14"/>
  <c r="G55" i="14"/>
  <c r="H56" i="14"/>
  <c r="G56" i="14"/>
  <c r="H506" i="20"/>
  <c r="I506" i="20"/>
  <c r="J506" i="20"/>
  <c r="H507" i="20"/>
  <c r="I507" i="20"/>
  <c r="J507" i="20"/>
  <c r="H508" i="20"/>
  <c r="I508" i="20"/>
  <c r="J508" i="20"/>
  <c r="H509" i="20"/>
  <c r="I509" i="20"/>
  <c r="J509" i="20"/>
  <c r="H510" i="20"/>
  <c r="I510" i="20"/>
  <c r="J510" i="20"/>
  <c r="H511" i="20"/>
  <c r="I511" i="20"/>
  <c r="J511" i="20"/>
  <c r="H512" i="20"/>
  <c r="I512" i="20"/>
  <c r="J512" i="20"/>
  <c r="H513" i="20"/>
  <c r="I513" i="20"/>
  <c r="J513" i="20"/>
  <c r="H514" i="20"/>
  <c r="I514" i="20"/>
  <c r="J514" i="20"/>
  <c r="F506" i="21"/>
  <c r="G506" i="21"/>
  <c r="H506" i="21"/>
  <c r="I506" i="21"/>
  <c r="J506" i="21"/>
  <c r="F507" i="21"/>
  <c r="G507" i="21"/>
  <c r="H507" i="21"/>
  <c r="I507" i="21"/>
  <c r="J507" i="21"/>
  <c r="F508" i="21"/>
  <c r="G508" i="21"/>
  <c r="H508" i="21"/>
  <c r="I508" i="21"/>
  <c r="J508" i="21"/>
  <c r="F509" i="21"/>
  <c r="G509" i="21"/>
  <c r="H509" i="21"/>
  <c r="I509" i="21"/>
  <c r="J509" i="21"/>
  <c r="F510" i="21"/>
  <c r="G510" i="21"/>
  <c r="H510" i="21"/>
  <c r="I510" i="21"/>
  <c r="J510" i="21"/>
  <c r="F511" i="21"/>
  <c r="G511" i="21"/>
  <c r="H511" i="21"/>
  <c r="I511" i="21"/>
  <c r="J511" i="21"/>
  <c r="F512" i="21"/>
  <c r="G512" i="21"/>
  <c r="H512" i="21"/>
  <c r="I512" i="21"/>
  <c r="J512" i="21"/>
  <c r="F513" i="21"/>
  <c r="G513" i="21"/>
  <c r="H513" i="21"/>
  <c r="I513" i="21"/>
  <c r="J513" i="21"/>
  <c r="F514" i="21"/>
  <c r="G514" i="21"/>
  <c r="H514" i="21"/>
  <c r="I514" i="21"/>
  <c r="J514" i="21"/>
  <c r="F506" i="22"/>
  <c r="G506" i="22"/>
  <c r="H506" i="22"/>
  <c r="I506" i="22"/>
  <c r="J506" i="22"/>
  <c r="F507" i="22"/>
  <c r="G507" i="22"/>
  <c r="H507" i="22"/>
  <c r="I507" i="22"/>
  <c r="J507" i="22"/>
  <c r="F508" i="22"/>
  <c r="G508" i="22"/>
  <c r="H508" i="22"/>
  <c r="I508" i="22"/>
  <c r="J508" i="22"/>
  <c r="F509" i="22"/>
  <c r="G509" i="22"/>
  <c r="H509" i="22"/>
  <c r="I509" i="22"/>
  <c r="J509" i="22"/>
  <c r="F510" i="22"/>
  <c r="G510" i="22"/>
  <c r="H510" i="22"/>
  <c r="I510" i="22"/>
  <c r="J510" i="22"/>
  <c r="F511" i="22"/>
  <c r="G511" i="22"/>
  <c r="H511" i="22"/>
  <c r="I511" i="22"/>
  <c r="J511" i="22"/>
  <c r="F512" i="22"/>
  <c r="G512" i="22"/>
  <c r="H512" i="22"/>
  <c r="I512" i="22"/>
  <c r="J512" i="22"/>
  <c r="F513" i="22"/>
  <c r="G513" i="22"/>
  <c r="H513" i="22"/>
  <c r="I513" i="22"/>
  <c r="J513" i="22"/>
  <c r="F514" i="22"/>
  <c r="G514" i="22"/>
  <c r="H514" i="22"/>
  <c r="I514" i="22"/>
  <c r="J514" i="22"/>
  <c r="F506" i="23"/>
  <c r="G506" i="23"/>
  <c r="H506" i="23"/>
  <c r="I506" i="23"/>
  <c r="J506" i="23"/>
  <c r="F507" i="23"/>
  <c r="G507" i="23"/>
  <c r="H507" i="23"/>
  <c r="I507" i="23"/>
  <c r="J507" i="23"/>
  <c r="F508" i="23"/>
  <c r="G508" i="23"/>
  <c r="H508" i="23"/>
  <c r="I508" i="23"/>
  <c r="J508" i="23"/>
  <c r="F509" i="23"/>
  <c r="G509" i="23"/>
  <c r="H509" i="23"/>
  <c r="I509" i="23"/>
  <c r="J509" i="23"/>
  <c r="F510" i="23"/>
  <c r="G510" i="23"/>
  <c r="H510" i="23"/>
  <c r="I510" i="23"/>
  <c r="J510" i="23"/>
  <c r="F511" i="23"/>
  <c r="G511" i="23"/>
  <c r="H511" i="23"/>
  <c r="I511" i="23"/>
  <c r="J511" i="23"/>
  <c r="F512" i="23"/>
  <c r="G512" i="23"/>
  <c r="H512" i="23"/>
  <c r="I512" i="23"/>
  <c r="J512" i="23"/>
  <c r="F513" i="23"/>
  <c r="G513" i="23"/>
  <c r="H513" i="23"/>
  <c r="I513" i="23"/>
  <c r="J513" i="23"/>
  <c r="F514" i="23"/>
  <c r="G514" i="23"/>
  <c r="H514" i="23"/>
  <c r="I514" i="23"/>
  <c r="J514" i="23"/>
  <c r="F506" i="24"/>
  <c r="G506" i="24"/>
  <c r="H506" i="24"/>
  <c r="I506" i="24"/>
  <c r="J506" i="24"/>
  <c r="F507" i="24"/>
  <c r="G507" i="24"/>
  <c r="H507" i="24"/>
  <c r="I507" i="24"/>
  <c r="J507" i="24"/>
  <c r="F508" i="24"/>
  <c r="G508" i="24"/>
  <c r="H508" i="24"/>
  <c r="I508" i="24"/>
  <c r="J508" i="24"/>
  <c r="F509" i="24"/>
  <c r="G509" i="24"/>
  <c r="H509" i="24"/>
  <c r="I509" i="24"/>
  <c r="J509" i="24"/>
  <c r="F510" i="24"/>
  <c r="G510" i="24"/>
  <c r="H510" i="24"/>
  <c r="I510" i="24"/>
  <c r="J510" i="24"/>
  <c r="F511" i="24"/>
  <c r="G511" i="24"/>
  <c r="H511" i="24"/>
  <c r="I511" i="24"/>
  <c r="J511" i="24"/>
  <c r="F512" i="24"/>
  <c r="G512" i="24"/>
  <c r="H512" i="24"/>
  <c r="I512" i="24"/>
  <c r="J512" i="24"/>
  <c r="F513" i="24"/>
  <c r="G513" i="24"/>
  <c r="H513" i="24"/>
  <c r="I513" i="24"/>
  <c r="J513" i="24"/>
  <c r="F514" i="24"/>
  <c r="G514" i="24"/>
  <c r="H514" i="24"/>
  <c r="I514" i="24"/>
  <c r="J514" i="24"/>
  <c r="F506" i="25"/>
  <c r="G506" i="25"/>
  <c r="H506" i="25"/>
  <c r="I506" i="25"/>
  <c r="J506" i="25"/>
  <c r="F507" i="25"/>
  <c r="G507" i="25"/>
  <c r="H507" i="25"/>
  <c r="I507" i="25"/>
  <c r="J507" i="25"/>
  <c r="F508" i="25"/>
  <c r="G508" i="25"/>
  <c r="H508" i="25"/>
  <c r="I508" i="25"/>
  <c r="J508" i="25"/>
  <c r="F509" i="25"/>
  <c r="G509" i="25"/>
  <c r="H509" i="25"/>
  <c r="I509" i="25"/>
  <c r="J509" i="25"/>
  <c r="F510" i="25"/>
  <c r="G510" i="25"/>
  <c r="H510" i="25"/>
  <c r="I510" i="25"/>
  <c r="J510" i="25"/>
  <c r="F511" i="25"/>
  <c r="G511" i="25"/>
  <c r="H511" i="25"/>
  <c r="I511" i="25"/>
  <c r="J511" i="25"/>
  <c r="F512" i="25"/>
  <c r="G512" i="25"/>
  <c r="H512" i="25"/>
  <c r="I512" i="25"/>
  <c r="J512" i="25"/>
  <c r="F513" i="25"/>
  <c r="G513" i="25"/>
  <c r="H513" i="25"/>
  <c r="I513" i="25"/>
  <c r="J513" i="25"/>
  <c r="F514" i="25"/>
  <c r="G514" i="25"/>
  <c r="H514" i="25"/>
  <c r="I514" i="25"/>
  <c r="J514" i="25"/>
  <c r="F506" i="27"/>
  <c r="G506" i="27"/>
  <c r="H506" i="27"/>
  <c r="I506" i="27"/>
  <c r="J506" i="27"/>
  <c r="F507" i="27"/>
  <c r="G507" i="27"/>
  <c r="H507" i="27"/>
  <c r="I507" i="27"/>
  <c r="J507" i="27"/>
  <c r="F508" i="27"/>
  <c r="G508" i="27"/>
  <c r="H508" i="27"/>
  <c r="I508" i="27"/>
  <c r="J508" i="27"/>
  <c r="F509" i="27"/>
  <c r="G509" i="27"/>
  <c r="H509" i="27"/>
  <c r="I509" i="27"/>
  <c r="J509" i="27"/>
  <c r="F510" i="27"/>
  <c r="G510" i="27"/>
  <c r="H510" i="27"/>
  <c r="I510" i="27"/>
  <c r="J510" i="27"/>
  <c r="F511" i="27"/>
  <c r="G511" i="27"/>
  <c r="H511" i="27"/>
  <c r="I511" i="27"/>
  <c r="J511" i="27"/>
  <c r="F512" i="27"/>
  <c r="G512" i="27"/>
  <c r="H512" i="27"/>
  <c r="I512" i="27"/>
  <c r="J512" i="27"/>
  <c r="F513" i="27"/>
  <c r="G513" i="27"/>
  <c r="H513" i="27"/>
  <c r="I513" i="27"/>
  <c r="J513" i="27"/>
  <c r="F514" i="27"/>
  <c r="G514" i="27"/>
  <c r="H514" i="27"/>
  <c r="I514" i="27"/>
  <c r="J514" i="27"/>
  <c r="F506" i="29"/>
  <c r="G506" i="29"/>
  <c r="H506" i="29"/>
  <c r="I506" i="29"/>
  <c r="J506" i="29"/>
  <c r="F507" i="29"/>
  <c r="G507" i="29"/>
  <c r="H507" i="29"/>
  <c r="I507" i="29"/>
  <c r="J507" i="29"/>
  <c r="F508" i="29"/>
  <c r="G508" i="29"/>
  <c r="H508" i="29"/>
  <c r="I508" i="29"/>
  <c r="J508" i="29"/>
  <c r="F509" i="29"/>
  <c r="G509" i="29"/>
  <c r="H509" i="29"/>
  <c r="I509" i="29"/>
  <c r="J509" i="29"/>
  <c r="F510" i="29"/>
  <c r="G510" i="29"/>
  <c r="H510" i="29"/>
  <c r="I510" i="29"/>
  <c r="J510" i="29"/>
  <c r="F511" i="29"/>
  <c r="G511" i="29"/>
  <c r="H511" i="29"/>
  <c r="I511" i="29"/>
  <c r="J511" i="29"/>
  <c r="F512" i="29"/>
  <c r="G512" i="29"/>
  <c r="H512" i="29"/>
  <c r="I512" i="29"/>
  <c r="J512" i="29"/>
  <c r="F513" i="29"/>
  <c r="G513" i="29"/>
  <c r="H513" i="29"/>
  <c r="I513" i="29"/>
  <c r="J513" i="29"/>
  <c r="F514" i="29"/>
  <c r="G514" i="29"/>
  <c r="H514" i="29"/>
  <c r="I514" i="29"/>
  <c r="J514" i="29"/>
  <c r="F506" i="31"/>
  <c r="G506" i="31"/>
  <c r="H506" i="31"/>
  <c r="I506" i="31"/>
  <c r="J506" i="31"/>
  <c r="F507" i="31"/>
  <c r="G507" i="31"/>
  <c r="H507" i="31"/>
  <c r="I507" i="31"/>
  <c r="J507" i="31"/>
  <c r="F508" i="31"/>
  <c r="G508" i="31"/>
  <c r="H508" i="31"/>
  <c r="I508" i="31"/>
  <c r="J508" i="31"/>
  <c r="F509" i="31"/>
  <c r="G509" i="31"/>
  <c r="H509" i="31"/>
  <c r="I509" i="31"/>
  <c r="J509" i="31"/>
  <c r="F510" i="31"/>
  <c r="G510" i="31"/>
  <c r="H510" i="31"/>
  <c r="I510" i="31"/>
  <c r="J510" i="31"/>
  <c r="F511" i="31"/>
  <c r="G511" i="31"/>
  <c r="H511" i="31"/>
  <c r="I511" i="31"/>
  <c r="J511" i="31"/>
  <c r="F512" i="31"/>
  <c r="G512" i="31"/>
  <c r="H512" i="31"/>
  <c r="I512" i="31"/>
  <c r="J512" i="31"/>
  <c r="F513" i="31"/>
  <c r="G513" i="31"/>
  <c r="H513" i="31"/>
  <c r="I513" i="31"/>
  <c r="J513" i="31"/>
  <c r="F514" i="31"/>
  <c r="G514" i="31"/>
  <c r="H514" i="31"/>
  <c r="I514" i="31"/>
  <c r="J514" i="31"/>
  <c r="F506" i="33"/>
  <c r="G506" i="33"/>
  <c r="H506" i="33"/>
  <c r="I506" i="33"/>
  <c r="J506" i="33"/>
  <c r="F507" i="33"/>
  <c r="G507" i="33"/>
  <c r="H507" i="33"/>
  <c r="I507" i="33"/>
  <c r="J507" i="33"/>
  <c r="F508" i="33"/>
  <c r="G508" i="33"/>
  <c r="H508" i="33"/>
  <c r="I508" i="33"/>
  <c r="J508" i="33"/>
  <c r="F509" i="33"/>
  <c r="G509" i="33"/>
  <c r="H509" i="33"/>
  <c r="I509" i="33"/>
  <c r="J509" i="33"/>
  <c r="F510" i="33"/>
  <c r="G510" i="33"/>
  <c r="H510" i="33"/>
  <c r="I510" i="33"/>
  <c r="J510" i="33"/>
  <c r="F511" i="33"/>
  <c r="G511" i="33"/>
  <c r="H511" i="33"/>
  <c r="I511" i="33"/>
  <c r="J511" i="33"/>
  <c r="F512" i="33"/>
  <c r="G512" i="33"/>
  <c r="H512" i="33"/>
  <c r="I512" i="33"/>
  <c r="J512" i="33"/>
  <c r="F513" i="33"/>
  <c r="G513" i="33"/>
  <c r="H513" i="33"/>
  <c r="I513" i="33"/>
  <c r="J513" i="33"/>
  <c r="F514" i="33"/>
  <c r="G514" i="33"/>
  <c r="H514" i="33"/>
  <c r="I514" i="33"/>
  <c r="J514" i="33"/>
  <c r="F506" i="35"/>
  <c r="G506" i="35"/>
  <c r="H506" i="35"/>
  <c r="I506" i="35"/>
  <c r="J506" i="35"/>
  <c r="F507" i="35"/>
  <c r="G507" i="35"/>
  <c r="H507" i="35"/>
  <c r="I507" i="35"/>
  <c r="J507" i="35"/>
  <c r="F508" i="35"/>
  <c r="G508" i="35"/>
  <c r="H508" i="35"/>
  <c r="I508" i="35"/>
  <c r="J508" i="35"/>
  <c r="F509" i="35"/>
  <c r="G509" i="35"/>
  <c r="H509" i="35"/>
  <c r="I509" i="35"/>
  <c r="J509" i="35"/>
  <c r="F510" i="35"/>
  <c r="G510" i="35"/>
  <c r="H510" i="35"/>
  <c r="I510" i="35"/>
  <c r="J510" i="35"/>
  <c r="F511" i="35"/>
  <c r="G511" i="35"/>
  <c r="H511" i="35"/>
  <c r="I511" i="35"/>
  <c r="J511" i="35"/>
  <c r="F512" i="35"/>
  <c r="G512" i="35"/>
  <c r="H512" i="35"/>
  <c r="I512" i="35"/>
  <c r="J512" i="35"/>
  <c r="F513" i="35"/>
  <c r="G513" i="35"/>
  <c r="H513" i="35"/>
  <c r="I513" i="35"/>
  <c r="J513" i="35"/>
  <c r="F514" i="35"/>
  <c r="G514" i="35"/>
  <c r="H514" i="35"/>
  <c r="I514" i="35"/>
  <c r="J514" i="35"/>
  <c r="F506" i="37"/>
  <c r="G506" i="37"/>
  <c r="H506" i="37"/>
  <c r="I506" i="37"/>
  <c r="J506" i="37"/>
  <c r="F507" i="37"/>
  <c r="G507" i="37"/>
  <c r="H507" i="37"/>
  <c r="I507" i="37"/>
  <c r="J507" i="37"/>
  <c r="F508" i="37"/>
  <c r="G508" i="37"/>
  <c r="H508" i="37"/>
  <c r="I508" i="37"/>
  <c r="J508" i="37"/>
  <c r="F509" i="37"/>
  <c r="G509" i="37"/>
  <c r="H509" i="37"/>
  <c r="I509" i="37"/>
  <c r="J509" i="37"/>
  <c r="F510" i="37"/>
  <c r="G510" i="37"/>
  <c r="H510" i="37"/>
  <c r="I510" i="37"/>
  <c r="J510" i="37"/>
  <c r="F511" i="37"/>
  <c r="G511" i="37"/>
  <c r="H511" i="37"/>
  <c r="I511" i="37"/>
  <c r="J511" i="37"/>
  <c r="F512" i="37"/>
  <c r="G512" i="37"/>
  <c r="H512" i="37"/>
  <c r="I512" i="37"/>
  <c r="J512" i="37"/>
  <c r="F513" i="37"/>
  <c r="G513" i="37"/>
  <c r="H513" i="37"/>
  <c r="I513" i="37"/>
  <c r="J513" i="37"/>
  <c r="F514" i="37"/>
  <c r="G514" i="37"/>
  <c r="H514" i="37"/>
  <c r="I514" i="37"/>
  <c r="J514" i="37"/>
  <c r="F506" i="39"/>
  <c r="G506" i="39"/>
  <c r="H506" i="39"/>
  <c r="I506" i="39"/>
  <c r="J506" i="39"/>
  <c r="F507" i="39"/>
  <c r="G507" i="39"/>
  <c r="H507" i="39"/>
  <c r="I507" i="39"/>
  <c r="J507" i="39"/>
  <c r="F508" i="39"/>
  <c r="G508" i="39"/>
  <c r="H508" i="39"/>
  <c r="I508" i="39"/>
  <c r="J508" i="39"/>
  <c r="F509" i="39"/>
  <c r="G509" i="39"/>
  <c r="H509" i="39"/>
  <c r="I509" i="39"/>
  <c r="J509" i="39"/>
  <c r="F510" i="39"/>
  <c r="G510" i="39"/>
  <c r="H510" i="39"/>
  <c r="I510" i="39"/>
  <c r="J510" i="39"/>
  <c r="F511" i="39"/>
  <c r="G511" i="39"/>
  <c r="H511" i="39"/>
  <c r="I511" i="39"/>
  <c r="J511" i="39"/>
  <c r="F512" i="39"/>
  <c r="G512" i="39"/>
  <c r="H512" i="39"/>
  <c r="I512" i="39"/>
  <c r="J512" i="39"/>
  <c r="F513" i="39"/>
  <c r="G513" i="39"/>
  <c r="H513" i="39"/>
  <c r="I513" i="39"/>
  <c r="J513" i="39"/>
  <c r="F514" i="39"/>
  <c r="G514" i="39"/>
  <c r="H514" i="39"/>
  <c r="I514" i="39"/>
  <c r="J514" i="39"/>
  <c r="F506" i="41"/>
  <c r="G506" i="41"/>
  <c r="H506" i="41"/>
  <c r="I506" i="41"/>
  <c r="J506" i="41"/>
  <c r="F507" i="41"/>
  <c r="G507" i="41"/>
  <c r="H507" i="41"/>
  <c r="I507" i="41"/>
  <c r="J507" i="41"/>
  <c r="F508" i="41"/>
  <c r="G508" i="41"/>
  <c r="H508" i="41"/>
  <c r="I508" i="41"/>
  <c r="J508" i="41"/>
  <c r="F509" i="41"/>
  <c r="G509" i="41"/>
  <c r="H509" i="41"/>
  <c r="I509" i="41"/>
  <c r="J509" i="41"/>
  <c r="F510" i="41"/>
  <c r="G510" i="41"/>
  <c r="H510" i="41"/>
  <c r="I510" i="41"/>
  <c r="J510" i="41"/>
  <c r="F511" i="41"/>
  <c r="G511" i="41"/>
  <c r="H511" i="41"/>
  <c r="I511" i="41"/>
  <c r="J511" i="41"/>
  <c r="F512" i="41"/>
  <c r="G512" i="41"/>
  <c r="H512" i="41"/>
  <c r="I512" i="41"/>
  <c r="J512" i="41"/>
  <c r="F513" i="41"/>
  <c r="G513" i="41"/>
  <c r="H513" i="41"/>
  <c r="I513" i="41"/>
  <c r="J513" i="41"/>
  <c r="F514" i="41"/>
  <c r="G514" i="41"/>
  <c r="H514" i="41"/>
  <c r="I514" i="41"/>
  <c r="J514" i="41"/>
  <c r="F506" i="43"/>
  <c r="G506" i="43"/>
  <c r="H506" i="43"/>
  <c r="I506" i="43"/>
  <c r="J506" i="43"/>
  <c r="F507" i="43"/>
  <c r="G507" i="43"/>
  <c r="H507" i="43"/>
  <c r="I507" i="43"/>
  <c r="J507" i="43"/>
  <c r="F508" i="43"/>
  <c r="G508" i="43"/>
  <c r="H508" i="43"/>
  <c r="I508" i="43"/>
  <c r="J508" i="43"/>
  <c r="F509" i="43"/>
  <c r="G509" i="43"/>
  <c r="H509" i="43"/>
  <c r="I509" i="43"/>
  <c r="J509" i="43"/>
  <c r="F510" i="43"/>
  <c r="G510" i="43"/>
  <c r="H510" i="43"/>
  <c r="I510" i="43"/>
  <c r="J510" i="43"/>
  <c r="F511" i="43"/>
  <c r="G511" i="43"/>
  <c r="H511" i="43"/>
  <c r="I511" i="43"/>
  <c r="J511" i="43"/>
  <c r="F512" i="43"/>
  <c r="G512" i="43"/>
  <c r="H512" i="43"/>
  <c r="I512" i="43"/>
  <c r="J512" i="43"/>
  <c r="F513" i="43"/>
  <c r="G513" i="43"/>
  <c r="H513" i="43"/>
  <c r="I513" i="43"/>
  <c r="J513" i="43"/>
  <c r="F514" i="43"/>
  <c r="G514" i="43"/>
  <c r="H514" i="43"/>
  <c r="I514" i="43"/>
  <c r="J514" i="43"/>
  <c r="F506" i="45"/>
  <c r="G506" i="45"/>
  <c r="H506" i="45"/>
  <c r="I506" i="45"/>
  <c r="J506" i="45"/>
  <c r="F507" i="45"/>
  <c r="G507" i="45"/>
  <c r="H507" i="45"/>
  <c r="I507" i="45"/>
  <c r="J507" i="45"/>
  <c r="F508" i="45"/>
  <c r="G508" i="45"/>
  <c r="H508" i="45"/>
  <c r="I508" i="45"/>
  <c r="J508" i="45"/>
  <c r="F509" i="45"/>
  <c r="G509" i="45"/>
  <c r="H509" i="45"/>
  <c r="I509" i="45"/>
  <c r="J509" i="45"/>
  <c r="F510" i="45"/>
  <c r="G510" i="45"/>
  <c r="H510" i="45"/>
  <c r="I510" i="45"/>
  <c r="J510" i="45"/>
  <c r="F511" i="45"/>
  <c r="G511" i="45"/>
  <c r="H511" i="45"/>
  <c r="I511" i="45"/>
  <c r="J511" i="45"/>
  <c r="F512" i="45"/>
  <c r="G512" i="45"/>
  <c r="H512" i="45"/>
  <c r="I512" i="45"/>
  <c r="J512" i="45"/>
  <c r="F513" i="45"/>
  <c r="G513" i="45"/>
  <c r="H513" i="45"/>
  <c r="I513" i="45"/>
  <c r="J513" i="45"/>
  <c r="F514" i="45"/>
  <c r="G514" i="45"/>
  <c r="H514" i="45"/>
  <c r="I514" i="45"/>
  <c r="J514" i="45"/>
  <c r="F506" i="47"/>
  <c r="G506" i="47"/>
  <c r="H506" i="47"/>
  <c r="I506" i="47"/>
  <c r="J506" i="47"/>
  <c r="F507" i="47"/>
  <c r="G507" i="47"/>
  <c r="H507" i="47"/>
  <c r="I507" i="47"/>
  <c r="J507" i="47"/>
  <c r="F508" i="47"/>
  <c r="G508" i="47"/>
  <c r="H508" i="47"/>
  <c r="I508" i="47"/>
  <c r="J508" i="47"/>
  <c r="F509" i="47"/>
  <c r="G509" i="47"/>
  <c r="H509" i="47"/>
  <c r="I509" i="47"/>
  <c r="J509" i="47"/>
  <c r="F510" i="47"/>
  <c r="G510" i="47"/>
  <c r="H510" i="47"/>
  <c r="I510" i="47"/>
  <c r="J510" i="47"/>
  <c r="F511" i="47"/>
  <c r="G511" i="47"/>
  <c r="H511" i="47"/>
  <c r="I511" i="47"/>
  <c r="J511" i="47"/>
  <c r="F512" i="47"/>
  <c r="G512" i="47"/>
  <c r="H512" i="47"/>
  <c r="I512" i="47"/>
  <c r="J512" i="47"/>
  <c r="F513" i="47"/>
  <c r="G513" i="47"/>
  <c r="H513" i="47"/>
  <c r="I513" i="47"/>
  <c r="J513" i="47"/>
  <c r="F514" i="47"/>
  <c r="G514" i="47"/>
  <c r="H514" i="47"/>
  <c r="I514" i="47"/>
  <c r="J514" i="47"/>
  <c r="F506" i="49"/>
  <c r="G506" i="49"/>
  <c r="H506" i="49"/>
  <c r="I506" i="49"/>
  <c r="J506" i="49"/>
  <c r="F507" i="49"/>
  <c r="G507" i="49"/>
  <c r="H507" i="49"/>
  <c r="I507" i="49"/>
  <c r="J507" i="49"/>
  <c r="F508" i="49"/>
  <c r="G508" i="49"/>
  <c r="H508" i="49"/>
  <c r="I508" i="49"/>
  <c r="J508" i="49"/>
  <c r="F509" i="49"/>
  <c r="G509" i="49"/>
  <c r="H509" i="49"/>
  <c r="I509" i="49"/>
  <c r="J509" i="49"/>
  <c r="F510" i="49"/>
  <c r="G510" i="49"/>
  <c r="H510" i="49"/>
  <c r="I510" i="49"/>
  <c r="J510" i="49"/>
  <c r="F511" i="49"/>
  <c r="G511" i="49"/>
  <c r="H511" i="49"/>
  <c r="I511" i="49"/>
  <c r="J511" i="49"/>
  <c r="F512" i="49"/>
  <c r="G512" i="49"/>
  <c r="H512" i="49"/>
  <c r="I512" i="49"/>
  <c r="J512" i="49"/>
  <c r="F513" i="49"/>
  <c r="G513" i="49"/>
  <c r="H513" i="49"/>
  <c r="I513" i="49"/>
  <c r="J513" i="49"/>
  <c r="F514" i="49"/>
  <c r="G514" i="49"/>
  <c r="H514" i="49"/>
  <c r="I514" i="49"/>
  <c r="J514" i="49"/>
  <c r="F506" i="51"/>
  <c r="G506" i="51"/>
  <c r="H506" i="51"/>
  <c r="I506" i="51"/>
  <c r="J506" i="51"/>
  <c r="F507" i="51"/>
  <c r="G507" i="51"/>
  <c r="H507" i="51"/>
  <c r="I507" i="51"/>
  <c r="J507" i="51"/>
  <c r="F508" i="51"/>
  <c r="G508" i="51"/>
  <c r="H508" i="51"/>
  <c r="I508" i="51"/>
  <c r="J508" i="51"/>
  <c r="F509" i="51"/>
  <c r="G509" i="51"/>
  <c r="H509" i="51"/>
  <c r="I509" i="51"/>
  <c r="J509" i="51"/>
  <c r="F510" i="51"/>
  <c r="G510" i="51"/>
  <c r="H510" i="51"/>
  <c r="I510" i="51"/>
  <c r="J510" i="51"/>
  <c r="F511" i="51"/>
  <c r="G511" i="51"/>
  <c r="H511" i="51"/>
  <c r="I511" i="51"/>
  <c r="J511" i="51"/>
  <c r="F512" i="51"/>
  <c r="G512" i="51"/>
  <c r="H512" i="51"/>
  <c r="I512" i="51"/>
  <c r="J512" i="51"/>
  <c r="F513" i="51"/>
  <c r="G513" i="51"/>
  <c r="H513" i="51"/>
  <c r="I513" i="51"/>
  <c r="J513" i="51"/>
  <c r="F514" i="51"/>
  <c r="G514" i="51"/>
  <c r="H514" i="51"/>
  <c r="I514" i="51"/>
  <c r="J514" i="51"/>
  <c r="F506" i="55"/>
  <c r="G506" i="55"/>
  <c r="H506" i="55"/>
  <c r="I506" i="55"/>
  <c r="J506" i="55"/>
  <c r="F507" i="55"/>
  <c r="G507" i="55"/>
  <c r="H507" i="55"/>
  <c r="I507" i="55"/>
  <c r="J507" i="55"/>
  <c r="F508" i="55"/>
  <c r="G508" i="55"/>
  <c r="H508" i="55"/>
  <c r="I508" i="55"/>
  <c r="J508" i="55"/>
  <c r="F509" i="55"/>
  <c r="G509" i="55"/>
  <c r="H509" i="55"/>
  <c r="I509" i="55"/>
  <c r="J509" i="55"/>
  <c r="F510" i="55"/>
  <c r="G510" i="55"/>
  <c r="H510" i="55"/>
  <c r="I510" i="55"/>
  <c r="J510" i="55"/>
  <c r="F511" i="55"/>
  <c r="G511" i="55"/>
  <c r="H511" i="55"/>
  <c r="I511" i="55"/>
  <c r="J511" i="55"/>
  <c r="F512" i="55"/>
  <c r="G512" i="55"/>
  <c r="H512" i="55"/>
  <c r="I512" i="55"/>
  <c r="J512" i="55"/>
  <c r="F513" i="55"/>
  <c r="G513" i="55"/>
  <c r="H513" i="55"/>
  <c r="I513" i="55"/>
  <c r="J513" i="55"/>
  <c r="F514" i="55"/>
  <c r="G514" i="55"/>
  <c r="H514" i="55"/>
  <c r="I514" i="55"/>
  <c r="J514" i="55"/>
  <c r="F506" i="57"/>
  <c r="G506" i="57"/>
  <c r="H506" i="57"/>
  <c r="I506" i="57"/>
  <c r="J506" i="57"/>
  <c r="F507" i="57"/>
  <c r="G507" i="57"/>
  <c r="H507" i="57"/>
  <c r="I507" i="57"/>
  <c r="J507" i="57"/>
  <c r="F508" i="57"/>
  <c r="G508" i="57"/>
  <c r="H508" i="57"/>
  <c r="I508" i="57"/>
  <c r="J508" i="57"/>
  <c r="F509" i="57"/>
  <c r="G509" i="57"/>
  <c r="H509" i="57"/>
  <c r="I509" i="57"/>
  <c r="J509" i="57"/>
  <c r="F510" i="57"/>
  <c r="G510" i="57"/>
  <c r="H510" i="57"/>
  <c r="I510" i="57"/>
  <c r="J510" i="57"/>
  <c r="F511" i="57"/>
  <c r="G511" i="57"/>
  <c r="H511" i="57"/>
  <c r="I511" i="57"/>
  <c r="J511" i="57"/>
  <c r="F512" i="57"/>
  <c r="G512" i="57"/>
  <c r="H512" i="57"/>
  <c r="I512" i="57"/>
  <c r="J512" i="57"/>
  <c r="F513" i="57"/>
  <c r="G513" i="57"/>
  <c r="H513" i="57"/>
  <c r="I513" i="57"/>
  <c r="J513" i="57"/>
  <c r="F514" i="57"/>
  <c r="G514" i="57"/>
  <c r="H514" i="57"/>
  <c r="I514" i="57"/>
  <c r="J514" i="57"/>
  <c r="F506" i="59"/>
  <c r="G506" i="59"/>
  <c r="H506" i="59"/>
  <c r="I506" i="59"/>
  <c r="J506" i="59"/>
  <c r="F507" i="59"/>
  <c r="G507" i="59"/>
  <c r="H507" i="59"/>
  <c r="I507" i="59"/>
  <c r="J507" i="59"/>
  <c r="F508" i="59"/>
  <c r="G508" i="59"/>
  <c r="H508" i="59"/>
  <c r="I508" i="59"/>
  <c r="J508" i="59"/>
  <c r="F509" i="59"/>
  <c r="G509" i="59"/>
  <c r="H509" i="59"/>
  <c r="I509" i="59"/>
  <c r="J509" i="59"/>
  <c r="F510" i="59"/>
  <c r="G510" i="59"/>
  <c r="H510" i="59"/>
  <c r="I510" i="59"/>
  <c r="J510" i="59"/>
  <c r="F511" i="59"/>
  <c r="G511" i="59"/>
  <c r="H511" i="59"/>
  <c r="I511" i="59"/>
  <c r="J511" i="59"/>
  <c r="F512" i="59"/>
  <c r="G512" i="59"/>
  <c r="H512" i="59"/>
  <c r="I512" i="59"/>
  <c r="J512" i="59"/>
  <c r="F513" i="59"/>
  <c r="G513" i="59"/>
  <c r="H513" i="59"/>
  <c r="I513" i="59"/>
  <c r="J513" i="59"/>
  <c r="F514" i="59"/>
  <c r="G514" i="59"/>
  <c r="H514" i="59"/>
  <c r="I514" i="59"/>
  <c r="J514" i="59"/>
  <c r="F506" i="61"/>
  <c r="G506" i="61"/>
  <c r="H506" i="61"/>
  <c r="I506" i="61"/>
  <c r="J506" i="61"/>
  <c r="F507" i="61"/>
  <c r="G507" i="61"/>
  <c r="H507" i="61"/>
  <c r="I507" i="61"/>
  <c r="J507" i="61"/>
  <c r="F508" i="61"/>
  <c r="G508" i="61"/>
  <c r="H508" i="61"/>
  <c r="I508" i="61"/>
  <c r="J508" i="61"/>
  <c r="F509" i="61"/>
  <c r="G509" i="61"/>
  <c r="H509" i="61"/>
  <c r="I509" i="61"/>
  <c r="J509" i="61"/>
  <c r="F510" i="61"/>
  <c r="G510" i="61"/>
  <c r="H510" i="61"/>
  <c r="I510" i="61"/>
  <c r="J510" i="61"/>
  <c r="F511" i="61"/>
  <c r="G511" i="61"/>
  <c r="H511" i="61"/>
  <c r="I511" i="61"/>
  <c r="J511" i="61"/>
  <c r="F512" i="61"/>
  <c r="G512" i="61"/>
  <c r="H512" i="61"/>
  <c r="I512" i="61"/>
  <c r="J512" i="61"/>
  <c r="F513" i="61"/>
  <c r="G513" i="61"/>
  <c r="H513" i="61"/>
  <c r="I513" i="61"/>
  <c r="J513" i="61"/>
  <c r="F514" i="61"/>
  <c r="G514" i="61"/>
  <c r="H514" i="61"/>
  <c r="I514" i="61"/>
  <c r="J514" i="61"/>
  <c r="F506" i="63"/>
  <c r="G506" i="63"/>
  <c r="H506" i="63"/>
  <c r="I506" i="63"/>
  <c r="J506" i="63"/>
  <c r="F507" i="63"/>
  <c r="G507" i="63"/>
  <c r="H507" i="63"/>
  <c r="I507" i="63"/>
  <c r="J507" i="63"/>
  <c r="F508" i="63"/>
  <c r="G508" i="63"/>
  <c r="H508" i="63"/>
  <c r="I508" i="63"/>
  <c r="J508" i="63"/>
  <c r="F509" i="63"/>
  <c r="G509" i="63"/>
  <c r="H509" i="63"/>
  <c r="I509" i="63"/>
  <c r="J509" i="63"/>
  <c r="F510" i="63"/>
  <c r="G510" i="63"/>
  <c r="H510" i="63"/>
  <c r="I510" i="63"/>
  <c r="J510" i="63"/>
  <c r="F511" i="63"/>
  <c r="G511" i="63"/>
  <c r="H511" i="63"/>
  <c r="I511" i="63"/>
  <c r="J511" i="63"/>
  <c r="F512" i="63"/>
  <c r="G512" i="63"/>
  <c r="H512" i="63"/>
  <c r="I512" i="63"/>
  <c r="J512" i="63"/>
  <c r="F513" i="63"/>
  <c r="G513" i="63"/>
  <c r="H513" i="63"/>
  <c r="I513" i="63"/>
  <c r="J513" i="63"/>
  <c r="F514" i="63"/>
  <c r="G514" i="63"/>
  <c r="H514" i="63"/>
  <c r="I514" i="63"/>
  <c r="J514" i="63"/>
  <c r="F506" i="65"/>
  <c r="G506" i="65"/>
  <c r="H506" i="65"/>
  <c r="I506" i="65"/>
  <c r="J506" i="65"/>
  <c r="F507" i="65"/>
  <c r="G507" i="65"/>
  <c r="H507" i="65"/>
  <c r="I507" i="65"/>
  <c r="J507" i="65"/>
  <c r="F508" i="65"/>
  <c r="G508" i="65"/>
  <c r="H508" i="65"/>
  <c r="I508" i="65"/>
  <c r="J508" i="65"/>
  <c r="F509" i="65"/>
  <c r="G509" i="65"/>
  <c r="H509" i="65"/>
  <c r="I509" i="65"/>
  <c r="J509" i="65"/>
  <c r="F510" i="65"/>
  <c r="G510" i="65"/>
  <c r="H510" i="65"/>
  <c r="I510" i="65"/>
  <c r="J510" i="65"/>
  <c r="F511" i="65"/>
  <c r="G511" i="65"/>
  <c r="H511" i="65"/>
  <c r="I511" i="65"/>
  <c r="J511" i="65"/>
  <c r="F512" i="65"/>
  <c r="G512" i="65"/>
  <c r="H512" i="65"/>
  <c r="I512" i="65"/>
  <c r="J512" i="65"/>
  <c r="F513" i="65"/>
  <c r="G513" i="65"/>
  <c r="H513" i="65"/>
  <c r="I513" i="65"/>
  <c r="J513" i="65"/>
  <c r="F514" i="65"/>
  <c r="G514" i="65"/>
  <c r="H514" i="65"/>
  <c r="I514" i="65"/>
  <c r="J514" i="65"/>
  <c r="F506" i="67"/>
  <c r="G506" i="67"/>
  <c r="H506" i="67"/>
  <c r="I506" i="67"/>
  <c r="J506" i="67"/>
  <c r="F507" i="67"/>
  <c r="G507" i="67"/>
  <c r="H507" i="67"/>
  <c r="I507" i="67"/>
  <c r="J507" i="67"/>
  <c r="F508" i="67"/>
  <c r="G508" i="67"/>
  <c r="H508" i="67"/>
  <c r="I508" i="67"/>
  <c r="J508" i="67"/>
  <c r="F509" i="67"/>
  <c r="G509" i="67"/>
  <c r="H509" i="67"/>
  <c r="I509" i="67"/>
  <c r="J509" i="67"/>
  <c r="F510" i="67"/>
  <c r="G510" i="67"/>
  <c r="H510" i="67"/>
  <c r="I510" i="67"/>
  <c r="J510" i="67"/>
  <c r="F511" i="67"/>
  <c r="G511" i="67"/>
  <c r="H511" i="67"/>
  <c r="I511" i="67"/>
  <c r="J511" i="67"/>
  <c r="F512" i="67"/>
  <c r="G512" i="67"/>
  <c r="H512" i="67"/>
  <c r="I512" i="67"/>
  <c r="J512" i="67"/>
  <c r="F513" i="67"/>
  <c r="G513" i="67"/>
  <c r="H513" i="67"/>
  <c r="I513" i="67"/>
  <c r="J513" i="67"/>
  <c r="F514" i="67"/>
  <c r="G514" i="67"/>
  <c r="H514" i="67"/>
  <c r="I514" i="67"/>
  <c r="J514" i="67"/>
  <c r="F506" i="5"/>
  <c r="G506" i="5"/>
  <c r="H506" i="5"/>
  <c r="I506" i="5"/>
  <c r="J506" i="5"/>
  <c r="F507" i="5"/>
  <c r="G507" i="5"/>
  <c r="H507" i="5"/>
  <c r="I507" i="5"/>
  <c r="J507" i="5"/>
  <c r="F508" i="5"/>
  <c r="G508" i="5"/>
  <c r="H508" i="5"/>
  <c r="I508" i="5"/>
  <c r="J508" i="5"/>
  <c r="F509" i="5"/>
  <c r="G509" i="5"/>
  <c r="H509" i="5"/>
  <c r="I509" i="5"/>
  <c r="J509" i="5"/>
  <c r="F510" i="5"/>
  <c r="G510" i="5"/>
  <c r="H510" i="5"/>
  <c r="I510" i="5"/>
  <c r="J510" i="5"/>
  <c r="F511" i="5"/>
  <c r="G511" i="5"/>
  <c r="H511" i="5"/>
  <c r="I511" i="5"/>
  <c r="J511" i="5"/>
  <c r="F512" i="5"/>
  <c r="G512" i="5"/>
  <c r="H512" i="5"/>
  <c r="I512" i="5"/>
  <c r="J512" i="5"/>
  <c r="F513" i="5"/>
  <c r="G513" i="5"/>
  <c r="H513" i="5"/>
  <c r="I513" i="5"/>
  <c r="J513" i="5"/>
  <c r="F514" i="5"/>
  <c r="G514" i="5"/>
  <c r="H514" i="5"/>
  <c r="I514" i="5"/>
  <c r="J514" i="5"/>
  <c r="A92" i="4"/>
  <c r="D92" i="4" s="1"/>
  <c r="A93" i="4"/>
  <c r="D93" i="4" s="1"/>
  <c r="A94" i="4"/>
  <c r="D94" i="4" s="1"/>
  <c r="A95" i="4"/>
  <c r="D95" i="4" s="1"/>
  <c r="A96" i="4"/>
  <c r="D96" i="4" s="1"/>
  <c r="A97" i="4"/>
  <c r="D97" i="4" s="1"/>
  <c r="A98" i="4"/>
  <c r="D98" i="4"/>
  <c r="A99" i="4"/>
  <c r="D99" i="4" s="1"/>
  <c r="E9" i="4"/>
  <c r="K14" i="14"/>
  <c r="A92" i="14"/>
  <c r="D92" i="14" s="1"/>
  <c r="A93" i="14"/>
  <c r="D93" i="14" s="1"/>
  <c r="A94" i="14"/>
  <c r="D94" i="14" s="1"/>
  <c r="A95" i="14"/>
  <c r="D95" i="14" s="1"/>
  <c r="A96" i="14"/>
  <c r="D96" i="14" s="1"/>
  <c r="A97" i="14"/>
  <c r="D97" i="14" s="1"/>
  <c r="A98" i="14"/>
  <c r="D98" i="14" s="1"/>
  <c r="A99" i="14"/>
  <c r="D99" i="14" s="1"/>
  <c r="A6" i="13"/>
  <c r="F28" i="12"/>
  <c r="F30" i="12"/>
  <c r="F31" i="12"/>
  <c r="F34" i="12"/>
  <c r="K4" i="21"/>
  <c r="L4" i="21"/>
  <c r="K5" i="21"/>
  <c r="L5" i="21"/>
  <c r="K6" i="21"/>
  <c r="L6" i="21"/>
  <c r="K7" i="21"/>
  <c r="L7" i="21"/>
  <c r="K8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6" i="21"/>
  <c r="L57" i="21"/>
  <c r="L58" i="21"/>
  <c r="L59" i="21"/>
  <c r="L60" i="21"/>
  <c r="L61" i="21"/>
  <c r="L62" i="21"/>
  <c r="L63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83" i="21"/>
  <c r="L84" i="21"/>
  <c r="L85" i="21"/>
  <c r="L86" i="21"/>
  <c r="L87" i="21"/>
  <c r="L88" i="21"/>
  <c r="L89" i="21"/>
  <c r="L90" i="21"/>
  <c r="L91" i="21"/>
  <c r="L92" i="21"/>
  <c r="L93" i="21"/>
  <c r="L94" i="21"/>
  <c r="L95" i="21"/>
  <c r="L96" i="21"/>
  <c r="L97" i="21"/>
  <c r="L98" i="21"/>
  <c r="L99" i="21"/>
  <c r="L100" i="21"/>
  <c r="L101" i="21"/>
  <c r="L102" i="21"/>
  <c r="L103" i="21"/>
  <c r="L104" i="21"/>
  <c r="L105" i="21"/>
  <c r="L106" i="21"/>
  <c r="L107" i="21"/>
  <c r="L108" i="21"/>
  <c r="L109" i="21"/>
  <c r="L110" i="21"/>
  <c r="L111" i="21"/>
  <c r="L112" i="21"/>
  <c r="L113" i="21"/>
  <c r="L114" i="21"/>
  <c r="L115" i="21"/>
  <c r="L116" i="21"/>
  <c r="L117" i="21"/>
  <c r="L118" i="21"/>
  <c r="L119" i="21"/>
  <c r="L120" i="21"/>
  <c r="L121" i="21"/>
  <c r="L122" i="21"/>
  <c r="L123" i="21"/>
  <c r="L124" i="21"/>
  <c r="L125" i="21"/>
  <c r="L126" i="21"/>
  <c r="L127" i="21"/>
  <c r="L128" i="21"/>
  <c r="L129" i="21"/>
  <c r="L130" i="21"/>
  <c r="L131" i="21"/>
  <c r="L132" i="21"/>
  <c r="L133" i="21"/>
  <c r="L134" i="21"/>
  <c r="L135" i="21"/>
  <c r="L136" i="21"/>
  <c r="L137" i="21"/>
  <c r="L138" i="21"/>
  <c r="L139" i="21"/>
  <c r="L140" i="21"/>
  <c r="L141" i="21"/>
  <c r="L142" i="21"/>
  <c r="L143" i="21"/>
  <c r="L144" i="21"/>
  <c r="L145" i="21"/>
  <c r="L146" i="21"/>
  <c r="L147" i="21"/>
  <c r="L148" i="21"/>
  <c r="L149" i="21"/>
  <c r="L150" i="21"/>
  <c r="L151" i="21"/>
  <c r="L152" i="21"/>
  <c r="L153" i="21"/>
  <c r="L154" i="21"/>
  <c r="L155" i="21"/>
  <c r="L156" i="21"/>
  <c r="L157" i="21"/>
  <c r="L158" i="21"/>
  <c r="L159" i="21"/>
  <c r="L160" i="21"/>
  <c r="L161" i="21"/>
  <c r="L162" i="21"/>
  <c r="L163" i="21"/>
  <c r="L164" i="21"/>
  <c r="L165" i="21"/>
  <c r="L166" i="21"/>
  <c r="L167" i="21"/>
  <c r="L168" i="21"/>
  <c r="L169" i="21"/>
  <c r="L170" i="21"/>
  <c r="L171" i="21"/>
  <c r="L172" i="21"/>
  <c r="L173" i="21"/>
  <c r="L174" i="21"/>
  <c r="L175" i="21"/>
  <c r="L176" i="21"/>
  <c r="L177" i="21"/>
  <c r="L178" i="21"/>
  <c r="L179" i="21"/>
  <c r="L180" i="21"/>
  <c r="L181" i="21"/>
  <c r="L182" i="21"/>
  <c r="L183" i="21"/>
  <c r="L184" i="21"/>
  <c r="L185" i="21"/>
  <c r="L186" i="21"/>
  <c r="L187" i="21"/>
  <c r="L188" i="21"/>
  <c r="L189" i="21"/>
  <c r="L190" i="21"/>
  <c r="L191" i="21"/>
  <c r="L192" i="21"/>
  <c r="L193" i="21"/>
  <c r="L194" i="21"/>
  <c r="L195" i="21"/>
  <c r="L196" i="21"/>
  <c r="L197" i="21"/>
  <c r="L198" i="21"/>
  <c r="L199" i="21"/>
  <c r="L200" i="21"/>
  <c r="L201" i="21"/>
  <c r="L202" i="21"/>
  <c r="L203" i="21"/>
  <c r="L204" i="21"/>
  <c r="L205" i="21"/>
  <c r="L206" i="21"/>
  <c r="L207" i="21"/>
  <c r="L208" i="21"/>
  <c r="L209" i="21"/>
  <c r="L210" i="21"/>
  <c r="L211" i="21"/>
  <c r="L212" i="21"/>
  <c r="L213" i="21"/>
  <c r="L214" i="21"/>
  <c r="L215" i="21"/>
  <c r="L216" i="21"/>
  <c r="L217" i="21"/>
  <c r="L218" i="21"/>
  <c r="L219" i="21"/>
  <c r="L220" i="21"/>
  <c r="L221" i="21"/>
  <c r="L222" i="21"/>
  <c r="L223" i="21"/>
  <c r="L224" i="21"/>
  <c r="L225" i="21"/>
  <c r="L226" i="21"/>
  <c r="L227" i="21"/>
  <c r="L228" i="21"/>
  <c r="L229" i="21"/>
  <c r="L230" i="21"/>
  <c r="L231" i="21"/>
  <c r="L232" i="21"/>
  <c r="L233" i="21"/>
  <c r="L234" i="21"/>
  <c r="L235" i="21"/>
  <c r="L236" i="21"/>
  <c r="L237" i="21"/>
  <c r="L238" i="21"/>
  <c r="L239" i="21"/>
  <c r="L240" i="21"/>
  <c r="L241" i="21"/>
  <c r="L242" i="21"/>
  <c r="L243" i="21"/>
  <c r="L244" i="21"/>
  <c r="L245" i="21"/>
  <c r="L246" i="21"/>
  <c r="L247" i="21"/>
  <c r="L248" i="21"/>
  <c r="L249" i="21"/>
  <c r="L250" i="21"/>
  <c r="L251" i="21"/>
  <c r="L252" i="21"/>
  <c r="L253" i="21"/>
  <c r="L254" i="21"/>
  <c r="L255" i="21"/>
  <c r="L256" i="21"/>
  <c r="L257" i="21"/>
  <c r="L258" i="21"/>
  <c r="L259" i="21"/>
  <c r="L260" i="21"/>
  <c r="L261" i="21"/>
  <c r="L262" i="21"/>
  <c r="L263" i="21"/>
  <c r="L264" i="21"/>
  <c r="L265" i="21"/>
  <c r="L266" i="21"/>
  <c r="L267" i="21"/>
  <c r="L268" i="21"/>
  <c r="L269" i="21"/>
  <c r="L270" i="21"/>
  <c r="L271" i="21"/>
  <c r="L272" i="21"/>
  <c r="L273" i="21"/>
  <c r="L274" i="21"/>
  <c r="L275" i="21"/>
  <c r="L276" i="21"/>
  <c r="L277" i="21"/>
  <c r="L278" i="21"/>
  <c r="L279" i="21"/>
  <c r="L280" i="21"/>
  <c r="L281" i="21"/>
  <c r="L282" i="21"/>
  <c r="L283" i="21"/>
  <c r="L284" i="21"/>
  <c r="L285" i="21"/>
  <c r="L286" i="21"/>
  <c r="L287" i="21"/>
  <c r="L288" i="21"/>
  <c r="L289" i="21"/>
  <c r="L290" i="21"/>
  <c r="L291" i="21"/>
  <c r="L292" i="21"/>
  <c r="L293" i="21"/>
  <c r="L294" i="21"/>
  <c r="L295" i="21"/>
  <c r="L296" i="21"/>
  <c r="L297" i="21"/>
  <c r="L298" i="21"/>
  <c r="L299" i="21"/>
  <c r="L300" i="21"/>
  <c r="L301" i="21"/>
  <c r="L302" i="21"/>
  <c r="L303" i="21"/>
  <c r="L304" i="21"/>
  <c r="L305" i="21"/>
  <c r="L306" i="21"/>
  <c r="L307" i="21"/>
  <c r="L308" i="21"/>
  <c r="L309" i="21"/>
  <c r="L310" i="21"/>
  <c r="L311" i="21"/>
  <c r="L312" i="21"/>
  <c r="L313" i="21"/>
  <c r="L314" i="21"/>
  <c r="L315" i="21"/>
  <c r="L316" i="21"/>
  <c r="L317" i="21"/>
  <c r="L318" i="21"/>
  <c r="L319" i="21"/>
  <c r="L320" i="21"/>
  <c r="L321" i="21"/>
  <c r="L322" i="21"/>
  <c r="L323" i="21"/>
  <c r="L324" i="21"/>
  <c r="L325" i="21"/>
  <c r="L326" i="21"/>
  <c r="L327" i="21"/>
  <c r="L328" i="21"/>
  <c r="L329" i="21"/>
  <c r="L330" i="21"/>
  <c r="L331" i="21"/>
  <c r="L332" i="21"/>
  <c r="L333" i="21"/>
  <c r="L334" i="21"/>
  <c r="L335" i="21"/>
  <c r="L336" i="21"/>
  <c r="L337" i="21"/>
  <c r="L338" i="21"/>
  <c r="L339" i="21"/>
  <c r="L340" i="21"/>
  <c r="L341" i="21"/>
  <c r="L342" i="21"/>
  <c r="L343" i="21"/>
  <c r="L344" i="21"/>
  <c r="L345" i="21"/>
  <c r="L346" i="21"/>
  <c r="L347" i="21"/>
  <c r="L348" i="21"/>
  <c r="L349" i="21"/>
  <c r="L350" i="21"/>
  <c r="L351" i="21"/>
  <c r="L352" i="21"/>
  <c r="L353" i="21"/>
  <c r="L354" i="21"/>
  <c r="L355" i="21"/>
  <c r="L356" i="21"/>
  <c r="L357" i="21"/>
  <c r="L358" i="21"/>
  <c r="L359" i="21"/>
  <c r="L360" i="21"/>
  <c r="L361" i="21"/>
  <c r="L362" i="21"/>
  <c r="L363" i="21"/>
  <c r="L364" i="21"/>
  <c r="L365" i="21"/>
  <c r="L366" i="21"/>
  <c r="L367" i="21"/>
  <c r="L368" i="21"/>
  <c r="L369" i="21"/>
  <c r="L370" i="21"/>
  <c r="L371" i="21"/>
  <c r="L372" i="21"/>
  <c r="L373" i="21"/>
  <c r="L374" i="21"/>
  <c r="L375" i="21"/>
  <c r="L376" i="21"/>
  <c r="L377" i="21"/>
  <c r="L378" i="21"/>
  <c r="L379" i="21"/>
  <c r="L380" i="21"/>
  <c r="L381" i="21"/>
  <c r="L382" i="21"/>
  <c r="L383" i="21"/>
  <c r="L384" i="21"/>
  <c r="L385" i="21"/>
  <c r="L386" i="21"/>
  <c r="L387" i="21"/>
  <c r="L388" i="21"/>
  <c r="L389" i="21"/>
  <c r="L390" i="21"/>
  <c r="L391" i="21"/>
  <c r="L392" i="21"/>
  <c r="L393" i="21"/>
  <c r="L394" i="21"/>
  <c r="L395" i="21"/>
  <c r="L396" i="21"/>
  <c r="L397" i="21"/>
  <c r="L398" i="21"/>
  <c r="L399" i="21"/>
  <c r="L400" i="21"/>
  <c r="L401" i="21"/>
  <c r="L402" i="21"/>
  <c r="L403" i="21"/>
  <c r="L404" i="21"/>
  <c r="L405" i="21"/>
  <c r="L406" i="21"/>
  <c r="L407" i="21"/>
  <c r="L408" i="21"/>
  <c r="L409" i="21"/>
  <c r="L410" i="21"/>
  <c r="L411" i="21"/>
  <c r="L412" i="21"/>
  <c r="L413" i="21"/>
  <c r="L414" i="21"/>
  <c r="L415" i="21"/>
  <c r="L416" i="21"/>
  <c r="L417" i="21"/>
  <c r="L418" i="21"/>
  <c r="L419" i="21"/>
  <c r="L420" i="21"/>
  <c r="L421" i="21"/>
  <c r="L422" i="21"/>
  <c r="L423" i="21"/>
  <c r="L424" i="21"/>
  <c r="L425" i="21"/>
  <c r="L426" i="21"/>
  <c r="L427" i="21"/>
  <c r="L428" i="21"/>
  <c r="L429" i="21"/>
  <c r="L430" i="21"/>
  <c r="L431" i="21"/>
  <c r="L432" i="21"/>
  <c r="L433" i="21"/>
  <c r="L434" i="21"/>
  <c r="L435" i="21"/>
  <c r="L436" i="21"/>
  <c r="L437" i="21"/>
  <c r="L438" i="21"/>
  <c r="L439" i="21"/>
  <c r="L440" i="21"/>
  <c r="L441" i="21"/>
  <c r="L442" i="21"/>
  <c r="L443" i="21"/>
  <c r="L444" i="21"/>
  <c r="L445" i="21"/>
  <c r="L446" i="21"/>
  <c r="L447" i="21"/>
  <c r="L448" i="21"/>
  <c r="L449" i="21"/>
  <c r="L450" i="21"/>
  <c r="L451" i="21"/>
  <c r="L452" i="21"/>
  <c r="L453" i="21"/>
  <c r="L454" i="21"/>
  <c r="L455" i="21"/>
  <c r="L456" i="21"/>
  <c r="L457" i="21"/>
  <c r="L458" i="21"/>
  <c r="L459" i="21"/>
  <c r="L460" i="21"/>
  <c r="L461" i="21"/>
  <c r="L462" i="21"/>
  <c r="L463" i="21"/>
  <c r="L464" i="21"/>
  <c r="L465" i="21"/>
  <c r="L466" i="21"/>
  <c r="L467" i="21"/>
  <c r="L468" i="21"/>
  <c r="L469" i="21"/>
  <c r="L470" i="21"/>
  <c r="L471" i="21"/>
  <c r="L472" i="21"/>
  <c r="L473" i="21"/>
  <c r="L474" i="21"/>
  <c r="L475" i="21"/>
  <c r="L476" i="21"/>
  <c r="L477" i="21"/>
  <c r="L478" i="21"/>
  <c r="L479" i="21"/>
  <c r="L480" i="21"/>
  <c r="L481" i="21"/>
  <c r="L482" i="21"/>
  <c r="L483" i="21"/>
  <c r="L484" i="21"/>
  <c r="L485" i="21"/>
  <c r="L486" i="21"/>
  <c r="L487" i="21"/>
  <c r="L488" i="21"/>
  <c r="L489" i="21"/>
  <c r="L490" i="21"/>
  <c r="L491" i="21"/>
  <c r="L492" i="21"/>
  <c r="L493" i="21"/>
  <c r="L494" i="21"/>
  <c r="L495" i="21"/>
  <c r="L496" i="21"/>
  <c r="L497" i="21"/>
  <c r="L498" i="21"/>
  <c r="K4" i="22"/>
  <c r="L4" i="22"/>
  <c r="K5" i="22"/>
  <c r="L5" i="22"/>
  <c r="K6" i="22"/>
  <c r="L6" i="22"/>
  <c r="K7" i="22"/>
  <c r="L7" i="22"/>
  <c r="K8" i="22"/>
  <c r="L8" i="22"/>
  <c r="L9" i="22"/>
  <c r="L10" i="22"/>
  <c r="L11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K4" i="23"/>
  <c r="L4" i="23"/>
  <c r="K5" i="23"/>
  <c r="L5" i="23"/>
  <c r="K6" i="23"/>
  <c r="L6" i="23"/>
  <c r="K7" i="23"/>
  <c r="L7" i="23"/>
  <c r="K8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8" i="23"/>
  <c r="L49" i="23"/>
  <c r="L50" i="23"/>
  <c r="L51" i="23"/>
  <c r="L52" i="23"/>
  <c r="L53" i="23"/>
  <c r="L54" i="23"/>
  <c r="L55" i="23"/>
  <c r="L56" i="23"/>
  <c r="L57" i="23"/>
  <c r="L58" i="23"/>
  <c r="L59" i="23"/>
  <c r="L60" i="23"/>
  <c r="L61" i="23"/>
  <c r="L62" i="23"/>
  <c r="L63" i="23"/>
  <c r="L64" i="23"/>
  <c r="L65" i="23"/>
  <c r="L66" i="23"/>
  <c r="L67" i="23"/>
  <c r="L68" i="23"/>
  <c r="L69" i="23"/>
  <c r="L70" i="23"/>
  <c r="L71" i="23"/>
  <c r="L72" i="23"/>
  <c r="L73" i="23"/>
  <c r="L74" i="23"/>
  <c r="L75" i="23"/>
  <c r="L76" i="23"/>
  <c r="L77" i="23"/>
  <c r="L78" i="23"/>
  <c r="L79" i="23"/>
  <c r="L80" i="23"/>
  <c r="L81" i="23"/>
  <c r="L82" i="23"/>
  <c r="L83" i="23"/>
  <c r="L84" i="23"/>
  <c r="L85" i="23"/>
  <c r="L86" i="23"/>
  <c r="L87" i="23"/>
  <c r="L88" i="23"/>
  <c r="L89" i="23"/>
  <c r="L90" i="23"/>
  <c r="L91" i="23"/>
  <c r="L92" i="23"/>
  <c r="L93" i="23"/>
  <c r="L94" i="23"/>
  <c r="L95" i="23"/>
  <c r="L96" i="23"/>
  <c r="L97" i="23"/>
  <c r="L98" i="23"/>
  <c r="L99" i="23"/>
  <c r="L100" i="23"/>
  <c r="L101" i="23"/>
  <c r="L102" i="23"/>
  <c r="L103" i="23"/>
  <c r="L104" i="23"/>
  <c r="L105" i="23"/>
  <c r="L106" i="23"/>
  <c r="L107" i="23"/>
  <c r="L108" i="23"/>
  <c r="L109" i="23"/>
  <c r="L110" i="23"/>
  <c r="L111" i="23"/>
  <c r="L112" i="23"/>
  <c r="L113" i="23"/>
  <c r="L114" i="23"/>
  <c r="L115" i="23"/>
  <c r="L116" i="23"/>
  <c r="L117" i="23"/>
  <c r="L118" i="23"/>
  <c r="L119" i="23"/>
  <c r="L120" i="23"/>
  <c r="L121" i="23"/>
  <c r="L122" i="23"/>
  <c r="L123" i="23"/>
  <c r="L124" i="23"/>
  <c r="L125" i="23"/>
  <c r="L126" i="23"/>
  <c r="L127" i="23"/>
  <c r="L128" i="23"/>
  <c r="L129" i="23"/>
  <c r="L130" i="23"/>
  <c r="L131" i="23"/>
  <c r="L132" i="23"/>
  <c r="L133" i="23"/>
  <c r="L134" i="23"/>
  <c r="L135" i="23"/>
  <c r="L136" i="23"/>
  <c r="L137" i="23"/>
  <c r="L138" i="23"/>
  <c r="L139" i="23"/>
  <c r="L140" i="23"/>
  <c r="L141" i="23"/>
  <c r="L142" i="23"/>
  <c r="L143" i="23"/>
  <c r="L144" i="23"/>
  <c r="L145" i="23"/>
  <c r="L146" i="23"/>
  <c r="L147" i="23"/>
  <c r="L148" i="23"/>
  <c r="L149" i="23"/>
  <c r="L150" i="23"/>
  <c r="L151" i="23"/>
  <c r="L152" i="23"/>
  <c r="L153" i="23"/>
  <c r="L154" i="23"/>
  <c r="L155" i="23"/>
  <c r="L156" i="23"/>
  <c r="L157" i="23"/>
  <c r="L158" i="23"/>
  <c r="L159" i="23"/>
  <c r="L160" i="23"/>
  <c r="L161" i="23"/>
  <c r="L162" i="23"/>
  <c r="L163" i="23"/>
  <c r="L164" i="23"/>
  <c r="L165" i="23"/>
  <c r="L166" i="23"/>
  <c r="L167" i="23"/>
  <c r="L168" i="23"/>
  <c r="L169" i="23"/>
  <c r="L170" i="23"/>
  <c r="L171" i="23"/>
  <c r="L172" i="23"/>
  <c r="L173" i="23"/>
  <c r="L174" i="23"/>
  <c r="L175" i="23"/>
  <c r="L176" i="23"/>
  <c r="L177" i="23"/>
  <c r="L178" i="23"/>
  <c r="L179" i="23"/>
  <c r="L180" i="23"/>
  <c r="L181" i="23"/>
  <c r="L182" i="23"/>
  <c r="L183" i="23"/>
  <c r="L184" i="23"/>
  <c r="L185" i="23"/>
  <c r="L186" i="23"/>
  <c r="L187" i="23"/>
  <c r="L188" i="23"/>
  <c r="L189" i="23"/>
  <c r="L190" i="23"/>
  <c r="L191" i="23"/>
  <c r="L192" i="23"/>
  <c r="L193" i="23"/>
  <c r="L194" i="23"/>
  <c r="L195" i="23"/>
  <c r="L196" i="23"/>
  <c r="L197" i="23"/>
  <c r="L198" i="23"/>
  <c r="L199" i="23"/>
  <c r="L200" i="23"/>
  <c r="L201" i="23"/>
  <c r="L202" i="23"/>
  <c r="L203" i="23"/>
  <c r="L204" i="23"/>
  <c r="L205" i="23"/>
  <c r="L206" i="23"/>
  <c r="L207" i="23"/>
  <c r="L208" i="23"/>
  <c r="L209" i="23"/>
  <c r="L210" i="23"/>
  <c r="L211" i="23"/>
  <c r="L212" i="23"/>
  <c r="L213" i="23"/>
  <c r="L214" i="23"/>
  <c r="L215" i="23"/>
  <c r="L216" i="23"/>
  <c r="L217" i="23"/>
  <c r="L218" i="23"/>
  <c r="L219" i="23"/>
  <c r="L220" i="23"/>
  <c r="L221" i="23"/>
  <c r="L222" i="23"/>
  <c r="L223" i="23"/>
  <c r="L224" i="23"/>
  <c r="L225" i="23"/>
  <c r="L226" i="23"/>
  <c r="L227" i="23"/>
  <c r="L228" i="23"/>
  <c r="L229" i="23"/>
  <c r="L230" i="23"/>
  <c r="L231" i="23"/>
  <c r="L232" i="23"/>
  <c r="L233" i="23"/>
  <c r="L234" i="23"/>
  <c r="L235" i="23"/>
  <c r="L236" i="23"/>
  <c r="L237" i="23"/>
  <c r="L238" i="23"/>
  <c r="L239" i="23"/>
  <c r="L240" i="23"/>
  <c r="L241" i="23"/>
  <c r="L242" i="23"/>
  <c r="L243" i="23"/>
  <c r="L244" i="23"/>
  <c r="L245" i="23"/>
  <c r="L246" i="23"/>
  <c r="L247" i="23"/>
  <c r="L248" i="23"/>
  <c r="L249" i="23"/>
  <c r="L250" i="23"/>
  <c r="L251" i="23"/>
  <c r="L252" i="23"/>
  <c r="L253" i="23"/>
  <c r="L254" i="23"/>
  <c r="L255" i="23"/>
  <c r="L256" i="23"/>
  <c r="L257" i="23"/>
  <c r="L258" i="23"/>
  <c r="L259" i="23"/>
  <c r="L260" i="23"/>
  <c r="L261" i="23"/>
  <c r="L262" i="23"/>
  <c r="L263" i="23"/>
  <c r="L264" i="23"/>
  <c r="L265" i="23"/>
  <c r="L266" i="23"/>
  <c r="L267" i="23"/>
  <c r="L268" i="23"/>
  <c r="L269" i="23"/>
  <c r="L270" i="23"/>
  <c r="L271" i="23"/>
  <c r="L272" i="23"/>
  <c r="L273" i="23"/>
  <c r="L274" i="23"/>
  <c r="L275" i="23"/>
  <c r="L276" i="23"/>
  <c r="L277" i="23"/>
  <c r="L278" i="23"/>
  <c r="L279" i="23"/>
  <c r="L280" i="23"/>
  <c r="L281" i="23"/>
  <c r="L282" i="23"/>
  <c r="L283" i="23"/>
  <c r="L284" i="23"/>
  <c r="L285" i="23"/>
  <c r="L286" i="23"/>
  <c r="L287" i="23"/>
  <c r="L288" i="23"/>
  <c r="L289" i="23"/>
  <c r="L290" i="23"/>
  <c r="L291" i="23"/>
  <c r="L292" i="23"/>
  <c r="L293" i="23"/>
  <c r="L294" i="23"/>
  <c r="L295" i="23"/>
  <c r="L296" i="23"/>
  <c r="L297" i="23"/>
  <c r="L298" i="23"/>
  <c r="L299" i="23"/>
  <c r="L300" i="23"/>
  <c r="L301" i="23"/>
  <c r="L302" i="23"/>
  <c r="L303" i="23"/>
  <c r="L304" i="23"/>
  <c r="L305" i="23"/>
  <c r="L306" i="23"/>
  <c r="L307" i="23"/>
  <c r="L308" i="23"/>
  <c r="L309" i="23"/>
  <c r="L310" i="23"/>
  <c r="L311" i="23"/>
  <c r="L312" i="23"/>
  <c r="L313" i="23"/>
  <c r="L314" i="23"/>
  <c r="L315" i="23"/>
  <c r="L316" i="23"/>
  <c r="L317" i="23"/>
  <c r="L318" i="23"/>
  <c r="L319" i="23"/>
  <c r="L320" i="23"/>
  <c r="L321" i="23"/>
  <c r="L322" i="23"/>
  <c r="L323" i="23"/>
  <c r="L324" i="23"/>
  <c r="L325" i="23"/>
  <c r="L326" i="23"/>
  <c r="L327" i="23"/>
  <c r="L328" i="23"/>
  <c r="L329" i="23"/>
  <c r="L330" i="23"/>
  <c r="L331" i="23"/>
  <c r="L332" i="23"/>
  <c r="L333" i="23"/>
  <c r="L334" i="23"/>
  <c r="L335" i="23"/>
  <c r="L336" i="23"/>
  <c r="L337" i="23"/>
  <c r="L338" i="23"/>
  <c r="L339" i="23"/>
  <c r="L340" i="23"/>
  <c r="L341" i="23"/>
  <c r="L342" i="23"/>
  <c r="L343" i="23"/>
  <c r="L344" i="23"/>
  <c r="L345" i="23"/>
  <c r="L346" i="23"/>
  <c r="L347" i="23"/>
  <c r="L348" i="23"/>
  <c r="L349" i="23"/>
  <c r="L350" i="23"/>
  <c r="L351" i="23"/>
  <c r="L352" i="23"/>
  <c r="L353" i="23"/>
  <c r="L354" i="23"/>
  <c r="L355" i="23"/>
  <c r="L356" i="23"/>
  <c r="L357" i="23"/>
  <c r="L358" i="23"/>
  <c r="L359" i="23"/>
  <c r="L360" i="23"/>
  <c r="L361" i="23"/>
  <c r="L362" i="23"/>
  <c r="L363" i="23"/>
  <c r="L364" i="23"/>
  <c r="L365" i="23"/>
  <c r="L366" i="23"/>
  <c r="L367" i="23"/>
  <c r="L368" i="23"/>
  <c r="L369" i="23"/>
  <c r="L370" i="23"/>
  <c r="L371" i="23"/>
  <c r="L372" i="23"/>
  <c r="L373" i="23"/>
  <c r="L374" i="23"/>
  <c r="L375" i="23"/>
  <c r="L376" i="23"/>
  <c r="L377" i="23"/>
  <c r="L378" i="23"/>
  <c r="L379" i="23"/>
  <c r="L380" i="23"/>
  <c r="L381" i="23"/>
  <c r="L382" i="23"/>
  <c r="L383" i="23"/>
  <c r="L384" i="23"/>
  <c r="L385" i="23"/>
  <c r="L386" i="23"/>
  <c r="L387" i="23"/>
  <c r="L388" i="23"/>
  <c r="L389" i="23"/>
  <c r="L390" i="23"/>
  <c r="L391" i="23"/>
  <c r="L392" i="23"/>
  <c r="L393" i="23"/>
  <c r="L394" i="23"/>
  <c r="L395" i="23"/>
  <c r="L396" i="23"/>
  <c r="L397" i="23"/>
  <c r="L398" i="23"/>
  <c r="L399" i="23"/>
  <c r="L400" i="23"/>
  <c r="L401" i="23"/>
  <c r="L402" i="23"/>
  <c r="L403" i="23"/>
  <c r="L404" i="23"/>
  <c r="L405" i="23"/>
  <c r="L406" i="23"/>
  <c r="L407" i="23"/>
  <c r="L408" i="23"/>
  <c r="L409" i="23"/>
  <c r="L410" i="23"/>
  <c r="L411" i="23"/>
  <c r="L412" i="23"/>
  <c r="L413" i="23"/>
  <c r="L414" i="23"/>
  <c r="L415" i="23"/>
  <c r="L416" i="23"/>
  <c r="L417" i="23"/>
  <c r="L418" i="23"/>
  <c r="L419" i="23"/>
  <c r="L420" i="23"/>
  <c r="L421" i="23"/>
  <c r="L422" i="23"/>
  <c r="L423" i="23"/>
  <c r="L424" i="23"/>
  <c r="L425" i="23"/>
  <c r="L426" i="23"/>
  <c r="L427" i="23"/>
  <c r="L428" i="23"/>
  <c r="L429" i="23"/>
  <c r="L430" i="23"/>
  <c r="L431" i="23"/>
  <c r="L432" i="23"/>
  <c r="L433" i="23"/>
  <c r="L434" i="23"/>
  <c r="L435" i="23"/>
  <c r="L436" i="23"/>
  <c r="L437" i="23"/>
  <c r="L438" i="23"/>
  <c r="L439" i="23"/>
  <c r="L440" i="23"/>
  <c r="L441" i="23"/>
  <c r="L442" i="23"/>
  <c r="L443" i="23"/>
  <c r="L444" i="23"/>
  <c r="L445" i="23"/>
  <c r="L446" i="23"/>
  <c r="L447" i="23"/>
  <c r="L448" i="23"/>
  <c r="L449" i="23"/>
  <c r="L450" i="23"/>
  <c r="L451" i="23"/>
  <c r="L452" i="23"/>
  <c r="L453" i="23"/>
  <c r="L454" i="23"/>
  <c r="L455" i="23"/>
  <c r="L456" i="23"/>
  <c r="L457" i="23"/>
  <c r="L458" i="23"/>
  <c r="L459" i="23"/>
  <c r="L460" i="23"/>
  <c r="L461" i="23"/>
  <c r="L462" i="23"/>
  <c r="L463" i="23"/>
  <c r="L464" i="23"/>
  <c r="L465" i="23"/>
  <c r="L466" i="23"/>
  <c r="L467" i="23"/>
  <c r="L468" i="23"/>
  <c r="L469" i="23"/>
  <c r="L470" i="23"/>
  <c r="L471" i="23"/>
  <c r="L472" i="23"/>
  <c r="L473" i="23"/>
  <c r="L474" i="23"/>
  <c r="L475" i="23"/>
  <c r="L476" i="23"/>
  <c r="L477" i="23"/>
  <c r="L478" i="23"/>
  <c r="L479" i="23"/>
  <c r="L480" i="23"/>
  <c r="L481" i="23"/>
  <c r="L482" i="23"/>
  <c r="L483" i="23"/>
  <c r="L484" i="23"/>
  <c r="L485" i="23"/>
  <c r="L486" i="23"/>
  <c r="L487" i="23"/>
  <c r="L488" i="23"/>
  <c r="L489" i="23"/>
  <c r="L490" i="23"/>
  <c r="L491" i="23"/>
  <c r="L492" i="23"/>
  <c r="L493" i="23"/>
  <c r="L494" i="23"/>
  <c r="L495" i="23"/>
  <c r="L496" i="23"/>
  <c r="L497" i="23"/>
  <c r="L498" i="23"/>
  <c r="K4" i="24"/>
  <c r="L4" i="24"/>
  <c r="K5" i="24"/>
  <c r="L5" i="24"/>
  <c r="K6" i="24"/>
  <c r="L6" i="24"/>
  <c r="K7" i="24"/>
  <c r="L7" i="24"/>
  <c r="K8" i="24"/>
  <c r="L8" i="24"/>
  <c r="M8" i="24" s="1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149" i="24"/>
  <c r="L150" i="24"/>
  <c r="L151" i="24"/>
  <c r="L152" i="24"/>
  <c r="L153" i="24"/>
  <c r="L154" i="24"/>
  <c r="L155" i="24"/>
  <c r="L156" i="24"/>
  <c r="L157" i="24"/>
  <c r="L158" i="24"/>
  <c r="L159" i="24"/>
  <c r="L160" i="24"/>
  <c r="L161" i="24"/>
  <c r="L162" i="24"/>
  <c r="L163" i="24"/>
  <c r="L164" i="24"/>
  <c r="L165" i="24"/>
  <c r="L166" i="24"/>
  <c r="L167" i="24"/>
  <c r="L168" i="24"/>
  <c r="L169" i="24"/>
  <c r="L170" i="24"/>
  <c r="L171" i="24"/>
  <c r="L172" i="24"/>
  <c r="L173" i="24"/>
  <c r="L174" i="24"/>
  <c r="L175" i="24"/>
  <c r="L176" i="24"/>
  <c r="L177" i="24"/>
  <c r="L178" i="24"/>
  <c r="L179" i="24"/>
  <c r="L180" i="24"/>
  <c r="L181" i="24"/>
  <c r="L182" i="24"/>
  <c r="L183" i="24"/>
  <c r="L184" i="24"/>
  <c r="L185" i="24"/>
  <c r="L186" i="24"/>
  <c r="L187" i="24"/>
  <c r="L188" i="24"/>
  <c r="L189" i="24"/>
  <c r="L190" i="24"/>
  <c r="L191" i="24"/>
  <c r="L192" i="24"/>
  <c r="L193" i="24"/>
  <c r="L194" i="24"/>
  <c r="L195" i="24"/>
  <c r="L196" i="24"/>
  <c r="L197" i="24"/>
  <c r="L198" i="24"/>
  <c r="L199" i="24"/>
  <c r="L200" i="24"/>
  <c r="L201" i="24"/>
  <c r="L202" i="24"/>
  <c r="L203" i="24"/>
  <c r="L204" i="24"/>
  <c r="L205" i="24"/>
  <c r="L206" i="24"/>
  <c r="L207" i="24"/>
  <c r="L208" i="24"/>
  <c r="L209" i="24"/>
  <c r="L210" i="24"/>
  <c r="L211" i="24"/>
  <c r="L212" i="24"/>
  <c r="L213" i="24"/>
  <c r="L214" i="24"/>
  <c r="L215" i="24"/>
  <c r="L216" i="24"/>
  <c r="L217" i="24"/>
  <c r="L218" i="24"/>
  <c r="L219" i="24"/>
  <c r="L220" i="24"/>
  <c r="L221" i="24"/>
  <c r="L222" i="24"/>
  <c r="L223" i="24"/>
  <c r="L224" i="24"/>
  <c r="L225" i="24"/>
  <c r="L226" i="24"/>
  <c r="L227" i="24"/>
  <c r="L228" i="24"/>
  <c r="L229" i="24"/>
  <c r="L230" i="24"/>
  <c r="L231" i="24"/>
  <c r="L232" i="24"/>
  <c r="L233" i="24"/>
  <c r="L234" i="24"/>
  <c r="L235" i="24"/>
  <c r="L236" i="24"/>
  <c r="L237" i="24"/>
  <c r="L238" i="24"/>
  <c r="L239" i="24"/>
  <c r="L240" i="24"/>
  <c r="L241" i="24"/>
  <c r="L242" i="24"/>
  <c r="L243" i="24"/>
  <c r="L244" i="24"/>
  <c r="L245" i="24"/>
  <c r="L246" i="24"/>
  <c r="L247" i="24"/>
  <c r="L248" i="24"/>
  <c r="L249" i="24"/>
  <c r="L250" i="24"/>
  <c r="L251" i="24"/>
  <c r="L252" i="24"/>
  <c r="L253" i="24"/>
  <c r="L254" i="24"/>
  <c r="L255" i="24"/>
  <c r="L256" i="24"/>
  <c r="L257" i="24"/>
  <c r="L258" i="24"/>
  <c r="L259" i="24"/>
  <c r="L260" i="24"/>
  <c r="L261" i="24"/>
  <c r="L262" i="24"/>
  <c r="L263" i="24"/>
  <c r="L264" i="24"/>
  <c r="L265" i="24"/>
  <c r="L266" i="24"/>
  <c r="L267" i="24"/>
  <c r="L268" i="24"/>
  <c r="L269" i="24"/>
  <c r="L270" i="24"/>
  <c r="L271" i="24"/>
  <c r="L272" i="24"/>
  <c r="L273" i="24"/>
  <c r="L274" i="24"/>
  <c r="L275" i="24"/>
  <c r="L276" i="24"/>
  <c r="L277" i="24"/>
  <c r="L278" i="24"/>
  <c r="L279" i="24"/>
  <c r="L280" i="24"/>
  <c r="L281" i="24"/>
  <c r="L282" i="24"/>
  <c r="L283" i="24"/>
  <c r="L284" i="24"/>
  <c r="L285" i="24"/>
  <c r="L286" i="24"/>
  <c r="L287" i="24"/>
  <c r="L288" i="24"/>
  <c r="L289" i="24"/>
  <c r="L290" i="24"/>
  <c r="L291" i="24"/>
  <c r="L292" i="24"/>
  <c r="L293" i="24"/>
  <c r="L294" i="24"/>
  <c r="L295" i="24"/>
  <c r="L296" i="24"/>
  <c r="L297" i="24"/>
  <c r="L298" i="24"/>
  <c r="L299" i="24"/>
  <c r="L300" i="24"/>
  <c r="L301" i="24"/>
  <c r="L302" i="24"/>
  <c r="L303" i="24"/>
  <c r="L304" i="24"/>
  <c r="L305" i="24"/>
  <c r="L306" i="24"/>
  <c r="L307" i="24"/>
  <c r="L308" i="24"/>
  <c r="L309" i="24"/>
  <c r="L310" i="24"/>
  <c r="L311" i="24"/>
  <c r="L312" i="24"/>
  <c r="L313" i="24"/>
  <c r="L314" i="24"/>
  <c r="L315" i="24"/>
  <c r="L316" i="24"/>
  <c r="L317" i="24"/>
  <c r="L318" i="24"/>
  <c r="L319" i="24"/>
  <c r="L320" i="24"/>
  <c r="L321" i="24"/>
  <c r="L322" i="24"/>
  <c r="L323" i="24"/>
  <c r="L324" i="24"/>
  <c r="L325" i="24"/>
  <c r="L326" i="24"/>
  <c r="L327" i="24"/>
  <c r="L328" i="24"/>
  <c r="L329" i="24"/>
  <c r="L330" i="24"/>
  <c r="L331" i="24"/>
  <c r="L332" i="24"/>
  <c r="L333" i="24"/>
  <c r="L334" i="24"/>
  <c r="L335" i="24"/>
  <c r="L336" i="24"/>
  <c r="L337" i="24"/>
  <c r="L338" i="24"/>
  <c r="L339" i="24"/>
  <c r="L340" i="24"/>
  <c r="L341" i="24"/>
  <c r="L342" i="24"/>
  <c r="L343" i="24"/>
  <c r="L344" i="24"/>
  <c r="L345" i="24"/>
  <c r="L346" i="24"/>
  <c r="L347" i="24"/>
  <c r="L348" i="24"/>
  <c r="L349" i="24"/>
  <c r="L350" i="24"/>
  <c r="L351" i="24"/>
  <c r="L352" i="24"/>
  <c r="L353" i="24"/>
  <c r="L354" i="24"/>
  <c r="L355" i="24"/>
  <c r="L356" i="24"/>
  <c r="L357" i="24"/>
  <c r="L358" i="24"/>
  <c r="L359" i="24"/>
  <c r="L360" i="24"/>
  <c r="L361" i="24"/>
  <c r="L362" i="24"/>
  <c r="L363" i="24"/>
  <c r="L364" i="24"/>
  <c r="L365" i="24"/>
  <c r="L366" i="24"/>
  <c r="L367" i="24"/>
  <c r="L368" i="24"/>
  <c r="L369" i="24"/>
  <c r="L370" i="24"/>
  <c r="L371" i="24"/>
  <c r="L372" i="24"/>
  <c r="L373" i="24"/>
  <c r="L374" i="24"/>
  <c r="L375" i="24"/>
  <c r="L376" i="24"/>
  <c r="L377" i="24"/>
  <c r="L378" i="24"/>
  <c r="L379" i="24"/>
  <c r="L380" i="24"/>
  <c r="L381" i="24"/>
  <c r="L382" i="24"/>
  <c r="L383" i="24"/>
  <c r="L384" i="24"/>
  <c r="L385" i="24"/>
  <c r="L386" i="24"/>
  <c r="L387" i="24"/>
  <c r="L388" i="24"/>
  <c r="L389" i="24"/>
  <c r="L390" i="24"/>
  <c r="L391" i="24"/>
  <c r="L392" i="24"/>
  <c r="L393" i="24"/>
  <c r="L394" i="24"/>
  <c r="L395" i="24"/>
  <c r="L396" i="24"/>
  <c r="L397" i="24"/>
  <c r="L398" i="24"/>
  <c r="L399" i="24"/>
  <c r="L400" i="24"/>
  <c r="L401" i="24"/>
  <c r="L402" i="24"/>
  <c r="L403" i="24"/>
  <c r="L404" i="24"/>
  <c r="L405" i="24"/>
  <c r="L406" i="24"/>
  <c r="L407" i="24"/>
  <c r="L408" i="24"/>
  <c r="L409" i="24"/>
  <c r="L410" i="24"/>
  <c r="L411" i="24"/>
  <c r="L412" i="24"/>
  <c r="L413" i="24"/>
  <c r="L414" i="24"/>
  <c r="L415" i="24"/>
  <c r="L416" i="24"/>
  <c r="L417" i="24"/>
  <c r="L418" i="24"/>
  <c r="L419" i="24"/>
  <c r="L420" i="24"/>
  <c r="L421" i="24"/>
  <c r="L422" i="24"/>
  <c r="L423" i="24"/>
  <c r="L424" i="24"/>
  <c r="L425" i="24"/>
  <c r="L426" i="24"/>
  <c r="L427" i="24"/>
  <c r="L428" i="24"/>
  <c r="L429" i="24"/>
  <c r="L430" i="24"/>
  <c r="L431" i="24"/>
  <c r="L432" i="24"/>
  <c r="L433" i="24"/>
  <c r="L434" i="24"/>
  <c r="L435" i="24"/>
  <c r="L436" i="24"/>
  <c r="L437" i="24"/>
  <c r="L438" i="24"/>
  <c r="L439" i="24"/>
  <c r="L440" i="24"/>
  <c r="L441" i="24"/>
  <c r="L442" i="24"/>
  <c r="L443" i="24"/>
  <c r="L444" i="24"/>
  <c r="L445" i="24"/>
  <c r="L446" i="24"/>
  <c r="L447" i="24"/>
  <c r="L448" i="24"/>
  <c r="L449" i="24"/>
  <c r="L450" i="24"/>
  <c r="L451" i="24"/>
  <c r="L452" i="24"/>
  <c r="L453" i="24"/>
  <c r="L454" i="24"/>
  <c r="L455" i="24"/>
  <c r="L456" i="24"/>
  <c r="L457" i="24"/>
  <c r="L458" i="24"/>
  <c r="L459" i="24"/>
  <c r="L460" i="24"/>
  <c r="L461" i="24"/>
  <c r="L462" i="24"/>
  <c r="L463" i="24"/>
  <c r="L464" i="24"/>
  <c r="L465" i="24"/>
  <c r="L466" i="24"/>
  <c r="L467" i="24"/>
  <c r="L468" i="24"/>
  <c r="L469" i="24"/>
  <c r="L470" i="24"/>
  <c r="L471" i="24"/>
  <c r="L472" i="24"/>
  <c r="L473" i="24"/>
  <c r="L474" i="24"/>
  <c r="L475" i="24"/>
  <c r="L476" i="24"/>
  <c r="L477" i="24"/>
  <c r="L478" i="24"/>
  <c r="L479" i="24"/>
  <c r="L480" i="24"/>
  <c r="L481" i="24"/>
  <c r="L482" i="24"/>
  <c r="L483" i="24"/>
  <c r="L484" i="24"/>
  <c r="L485" i="24"/>
  <c r="L486" i="24"/>
  <c r="L487" i="24"/>
  <c r="L488" i="24"/>
  <c r="L489" i="24"/>
  <c r="L490" i="24"/>
  <c r="L491" i="24"/>
  <c r="L492" i="24"/>
  <c r="L493" i="24"/>
  <c r="L494" i="24"/>
  <c r="L495" i="24"/>
  <c r="L496" i="24"/>
  <c r="L497" i="24"/>
  <c r="L498" i="24"/>
  <c r="K4" i="25"/>
  <c r="L4" i="25"/>
  <c r="K5" i="25"/>
  <c r="L5" i="25"/>
  <c r="K6" i="25"/>
  <c r="L6" i="25"/>
  <c r="K7" i="25"/>
  <c r="L7" i="25"/>
  <c r="K8" i="25"/>
  <c r="L8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9" i="25"/>
  <c r="L30" i="25"/>
  <c r="L31" i="25"/>
  <c r="L32" i="25"/>
  <c r="L33" i="25"/>
  <c r="L34" i="25"/>
  <c r="L35" i="25"/>
  <c r="L36" i="25"/>
  <c r="L37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K5" i="27"/>
  <c r="L5" i="27"/>
  <c r="K6" i="27"/>
  <c r="L6" i="27"/>
  <c r="K7" i="27"/>
  <c r="L7" i="27"/>
  <c r="K8" i="27"/>
  <c r="L8" i="27"/>
  <c r="M8" i="27" s="1"/>
  <c r="L9" i="27"/>
  <c r="L10" i="27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31" i="27"/>
  <c r="L32" i="27"/>
  <c r="L33" i="27"/>
  <c r="L34" i="27"/>
  <c r="L35" i="27"/>
  <c r="L36" i="27"/>
  <c r="L37" i="27"/>
  <c r="L38" i="27"/>
  <c r="L39" i="27"/>
  <c r="L40" i="27"/>
  <c r="L41" i="27"/>
  <c r="L42" i="27"/>
  <c r="L43" i="27"/>
  <c r="L44" i="27"/>
  <c r="L45" i="27"/>
  <c r="L46" i="27"/>
  <c r="L47" i="27"/>
  <c r="L48" i="27"/>
  <c r="L49" i="27"/>
  <c r="L50" i="27"/>
  <c r="L51" i="27"/>
  <c r="L52" i="27"/>
  <c r="L53" i="27"/>
  <c r="L54" i="27"/>
  <c r="L55" i="27"/>
  <c r="L56" i="27"/>
  <c r="L57" i="27"/>
  <c r="L58" i="27"/>
  <c r="L59" i="27"/>
  <c r="L60" i="27"/>
  <c r="L61" i="27"/>
  <c r="L68" i="27"/>
  <c r="L69" i="27"/>
  <c r="L70" i="27"/>
  <c r="L71" i="27"/>
  <c r="L72" i="27"/>
  <c r="L73" i="27"/>
  <c r="L74" i="27"/>
  <c r="L75" i="27"/>
  <c r="L76" i="27"/>
  <c r="L77" i="27"/>
  <c r="L78" i="27"/>
  <c r="L79" i="27"/>
  <c r="L80" i="27"/>
  <c r="L81" i="27"/>
  <c r="L82" i="27"/>
  <c r="L83" i="27"/>
  <c r="L84" i="27"/>
  <c r="L85" i="27"/>
  <c r="L86" i="27"/>
  <c r="L87" i="27"/>
  <c r="L88" i="27"/>
  <c r="L89" i="27"/>
  <c r="L90" i="27"/>
  <c r="L91" i="27"/>
  <c r="L92" i="27"/>
  <c r="L93" i="27"/>
  <c r="L94" i="27"/>
  <c r="L95" i="27"/>
  <c r="L96" i="27"/>
  <c r="L97" i="27"/>
  <c r="L98" i="27"/>
  <c r="L99" i="27"/>
  <c r="L100" i="27"/>
  <c r="L101" i="27"/>
  <c r="L102" i="27"/>
  <c r="L103" i="27"/>
  <c r="L104" i="27"/>
  <c r="L105" i="27"/>
  <c r="L106" i="27"/>
  <c r="L107" i="27"/>
  <c r="L108" i="27"/>
  <c r="L109" i="27"/>
  <c r="L110" i="27"/>
  <c r="L111" i="27"/>
  <c r="L112" i="27"/>
  <c r="L113" i="27"/>
  <c r="L114" i="27"/>
  <c r="L115" i="27"/>
  <c r="L116" i="27"/>
  <c r="L117" i="27"/>
  <c r="L118" i="27"/>
  <c r="L119" i="27"/>
  <c r="L120" i="27"/>
  <c r="L121" i="27"/>
  <c r="L122" i="27"/>
  <c r="L123" i="27"/>
  <c r="L124" i="27"/>
  <c r="L125" i="27"/>
  <c r="L126" i="27"/>
  <c r="L127" i="27"/>
  <c r="L128" i="27"/>
  <c r="L129" i="27"/>
  <c r="L130" i="27"/>
  <c r="L131" i="27"/>
  <c r="L132" i="27"/>
  <c r="L133" i="27"/>
  <c r="L134" i="27"/>
  <c r="L135" i="27"/>
  <c r="L136" i="27"/>
  <c r="L137" i="27"/>
  <c r="L138" i="27"/>
  <c r="L139" i="27"/>
  <c r="L140" i="27"/>
  <c r="L141" i="27"/>
  <c r="L142" i="27"/>
  <c r="L143" i="27"/>
  <c r="L144" i="27"/>
  <c r="L145" i="27"/>
  <c r="L146" i="27"/>
  <c r="L147" i="27"/>
  <c r="L148" i="27"/>
  <c r="L149" i="27"/>
  <c r="L150" i="27"/>
  <c r="L151" i="27"/>
  <c r="L152" i="27"/>
  <c r="L153" i="27"/>
  <c r="L154" i="27"/>
  <c r="L155" i="27"/>
  <c r="L156" i="27"/>
  <c r="L157" i="27"/>
  <c r="L158" i="27"/>
  <c r="L159" i="27"/>
  <c r="L160" i="27"/>
  <c r="L161" i="27"/>
  <c r="L162" i="27"/>
  <c r="L163" i="27"/>
  <c r="L164" i="27"/>
  <c r="L165" i="27"/>
  <c r="L166" i="27"/>
  <c r="L167" i="27"/>
  <c r="L168" i="27"/>
  <c r="L169" i="27"/>
  <c r="L170" i="27"/>
  <c r="L171" i="27"/>
  <c r="L172" i="27"/>
  <c r="L173" i="27"/>
  <c r="L174" i="27"/>
  <c r="L175" i="27"/>
  <c r="L176" i="27"/>
  <c r="L177" i="27"/>
  <c r="L178" i="27"/>
  <c r="L179" i="27"/>
  <c r="L180" i="27"/>
  <c r="L181" i="27"/>
  <c r="L182" i="27"/>
  <c r="L183" i="27"/>
  <c r="L184" i="27"/>
  <c r="L185" i="27"/>
  <c r="L186" i="27"/>
  <c r="L187" i="27"/>
  <c r="L188" i="27"/>
  <c r="L189" i="27"/>
  <c r="L190" i="27"/>
  <c r="L191" i="27"/>
  <c r="L192" i="27"/>
  <c r="L193" i="27"/>
  <c r="L194" i="27"/>
  <c r="L195" i="27"/>
  <c r="L196" i="27"/>
  <c r="L197" i="27"/>
  <c r="L198" i="27"/>
  <c r="L199" i="27"/>
  <c r="L200" i="27"/>
  <c r="L201" i="27"/>
  <c r="L202" i="27"/>
  <c r="L203" i="27"/>
  <c r="L204" i="27"/>
  <c r="L205" i="27"/>
  <c r="L206" i="27"/>
  <c r="L207" i="27"/>
  <c r="L208" i="27"/>
  <c r="L209" i="27"/>
  <c r="L210" i="27"/>
  <c r="L211" i="27"/>
  <c r="L212" i="27"/>
  <c r="L213" i="27"/>
  <c r="L214" i="27"/>
  <c r="L215" i="27"/>
  <c r="L216" i="27"/>
  <c r="L217" i="27"/>
  <c r="L218" i="27"/>
  <c r="L219" i="27"/>
  <c r="L220" i="27"/>
  <c r="L221" i="27"/>
  <c r="L222" i="27"/>
  <c r="L223" i="27"/>
  <c r="L224" i="27"/>
  <c r="L225" i="27"/>
  <c r="L226" i="27"/>
  <c r="L227" i="27"/>
  <c r="L228" i="27"/>
  <c r="L229" i="27"/>
  <c r="L230" i="27"/>
  <c r="L231" i="27"/>
  <c r="L232" i="27"/>
  <c r="L233" i="27"/>
  <c r="L234" i="27"/>
  <c r="L235" i="27"/>
  <c r="L236" i="27"/>
  <c r="L237" i="27"/>
  <c r="L238" i="27"/>
  <c r="L239" i="27"/>
  <c r="L240" i="27"/>
  <c r="L241" i="27"/>
  <c r="L242" i="27"/>
  <c r="L243" i="27"/>
  <c r="L244" i="27"/>
  <c r="L245" i="27"/>
  <c r="L246" i="27"/>
  <c r="L247" i="27"/>
  <c r="L248" i="27"/>
  <c r="L249" i="27"/>
  <c r="L250" i="27"/>
  <c r="L251" i="27"/>
  <c r="L252" i="27"/>
  <c r="L253" i="27"/>
  <c r="L254" i="27"/>
  <c r="L255" i="27"/>
  <c r="L256" i="27"/>
  <c r="L257" i="27"/>
  <c r="L258" i="27"/>
  <c r="L259" i="27"/>
  <c r="L260" i="27"/>
  <c r="L261" i="27"/>
  <c r="L262" i="27"/>
  <c r="L263" i="27"/>
  <c r="L264" i="27"/>
  <c r="L265" i="27"/>
  <c r="L266" i="27"/>
  <c r="L267" i="27"/>
  <c r="L268" i="27"/>
  <c r="L269" i="27"/>
  <c r="L270" i="27"/>
  <c r="L271" i="27"/>
  <c r="L272" i="27"/>
  <c r="L273" i="27"/>
  <c r="L274" i="27"/>
  <c r="L275" i="27"/>
  <c r="L276" i="27"/>
  <c r="L277" i="27"/>
  <c r="L278" i="27"/>
  <c r="L279" i="27"/>
  <c r="L280" i="27"/>
  <c r="L281" i="27"/>
  <c r="L282" i="27"/>
  <c r="L283" i="27"/>
  <c r="L284" i="27"/>
  <c r="L285" i="27"/>
  <c r="L286" i="27"/>
  <c r="L287" i="27"/>
  <c r="L288" i="27"/>
  <c r="L289" i="27"/>
  <c r="L290" i="27"/>
  <c r="L291" i="27"/>
  <c r="L292" i="27"/>
  <c r="L293" i="27"/>
  <c r="L294" i="27"/>
  <c r="L295" i="27"/>
  <c r="L296" i="27"/>
  <c r="L297" i="27"/>
  <c r="L298" i="27"/>
  <c r="L299" i="27"/>
  <c r="L300" i="27"/>
  <c r="L301" i="27"/>
  <c r="L302" i="27"/>
  <c r="L303" i="27"/>
  <c r="L304" i="27"/>
  <c r="L305" i="27"/>
  <c r="L306" i="27"/>
  <c r="L307" i="27"/>
  <c r="L308" i="27"/>
  <c r="L309" i="27"/>
  <c r="L310" i="27"/>
  <c r="L311" i="27"/>
  <c r="L312" i="27"/>
  <c r="L313" i="27"/>
  <c r="L314" i="27"/>
  <c r="L315" i="27"/>
  <c r="L316" i="27"/>
  <c r="L317" i="27"/>
  <c r="L318" i="27"/>
  <c r="L319" i="27"/>
  <c r="L320" i="27"/>
  <c r="L321" i="27"/>
  <c r="L322" i="27"/>
  <c r="L323" i="27"/>
  <c r="L324" i="27"/>
  <c r="L325" i="27"/>
  <c r="L326" i="27"/>
  <c r="L327" i="27"/>
  <c r="L328" i="27"/>
  <c r="L329" i="27"/>
  <c r="L330" i="27"/>
  <c r="L331" i="27"/>
  <c r="L332" i="27"/>
  <c r="L333" i="27"/>
  <c r="L334" i="27"/>
  <c r="L335" i="27"/>
  <c r="L336" i="27"/>
  <c r="L337" i="27"/>
  <c r="L338" i="27"/>
  <c r="L339" i="27"/>
  <c r="L340" i="27"/>
  <c r="L341" i="27"/>
  <c r="L342" i="27"/>
  <c r="L343" i="27"/>
  <c r="L344" i="27"/>
  <c r="L345" i="27"/>
  <c r="L346" i="27"/>
  <c r="L347" i="27"/>
  <c r="L348" i="27"/>
  <c r="L349" i="27"/>
  <c r="L350" i="27"/>
  <c r="L351" i="27"/>
  <c r="L352" i="27"/>
  <c r="L353" i="27"/>
  <c r="L354" i="27"/>
  <c r="L355" i="27"/>
  <c r="L356" i="27"/>
  <c r="L357" i="27"/>
  <c r="L358" i="27"/>
  <c r="L359" i="27"/>
  <c r="L360" i="27"/>
  <c r="L361" i="27"/>
  <c r="L362" i="27"/>
  <c r="L363" i="27"/>
  <c r="L364" i="27"/>
  <c r="L365" i="27"/>
  <c r="L366" i="27"/>
  <c r="L367" i="27"/>
  <c r="L368" i="27"/>
  <c r="L369" i="27"/>
  <c r="L370" i="27"/>
  <c r="L371" i="27"/>
  <c r="L372" i="27"/>
  <c r="L373" i="27"/>
  <c r="L374" i="27"/>
  <c r="L375" i="27"/>
  <c r="L376" i="27"/>
  <c r="L377" i="27"/>
  <c r="L378" i="27"/>
  <c r="L379" i="27"/>
  <c r="L380" i="27"/>
  <c r="L381" i="27"/>
  <c r="L382" i="27"/>
  <c r="L383" i="27"/>
  <c r="L384" i="27"/>
  <c r="L385" i="27"/>
  <c r="L386" i="27"/>
  <c r="L387" i="27"/>
  <c r="L388" i="27"/>
  <c r="L389" i="27"/>
  <c r="L390" i="27"/>
  <c r="L391" i="27"/>
  <c r="L392" i="27"/>
  <c r="L393" i="27"/>
  <c r="L394" i="27"/>
  <c r="L395" i="27"/>
  <c r="L396" i="27"/>
  <c r="L397" i="27"/>
  <c r="L398" i="27"/>
  <c r="L399" i="27"/>
  <c r="L400" i="27"/>
  <c r="L401" i="27"/>
  <c r="L402" i="27"/>
  <c r="L403" i="27"/>
  <c r="L404" i="27"/>
  <c r="L405" i="27"/>
  <c r="L406" i="27"/>
  <c r="L407" i="27"/>
  <c r="L408" i="27"/>
  <c r="L409" i="27"/>
  <c r="L410" i="27"/>
  <c r="L411" i="27"/>
  <c r="L412" i="27"/>
  <c r="L413" i="27"/>
  <c r="L414" i="27"/>
  <c r="L415" i="27"/>
  <c r="L416" i="27"/>
  <c r="L417" i="27"/>
  <c r="L418" i="27"/>
  <c r="L419" i="27"/>
  <c r="L420" i="27"/>
  <c r="L421" i="27"/>
  <c r="L422" i="27"/>
  <c r="L423" i="27"/>
  <c r="L424" i="27"/>
  <c r="L425" i="27"/>
  <c r="L426" i="27"/>
  <c r="L427" i="27"/>
  <c r="L428" i="27"/>
  <c r="L429" i="27"/>
  <c r="L430" i="27"/>
  <c r="L431" i="27"/>
  <c r="L432" i="27"/>
  <c r="L433" i="27"/>
  <c r="L434" i="27"/>
  <c r="L435" i="27"/>
  <c r="L436" i="27"/>
  <c r="L437" i="27"/>
  <c r="L438" i="27"/>
  <c r="L439" i="27"/>
  <c r="L440" i="27"/>
  <c r="L441" i="27"/>
  <c r="L442" i="27"/>
  <c r="L443" i="27"/>
  <c r="L444" i="27"/>
  <c r="L445" i="27"/>
  <c r="L446" i="27"/>
  <c r="L447" i="27"/>
  <c r="L448" i="27"/>
  <c r="L449" i="27"/>
  <c r="L450" i="27"/>
  <c r="L451" i="27"/>
  <c r="L452" i="27"/>
  <c r="L453" i="27"/>
  <c r="L454" i="27"/>
  <c r="L455" i="27"/>
  <c r="L456" i="27"/>
  <c r="L457" i="27"/>
  <c r="L458" i="27"/>
  <c r="L459" i="27"/>
  <c r="L460" i="27"/>
  <c r="L461" i="27"/>
  <c r="L462" i="27"/>
  <c r="L463" i="27"/>
  <c r="L464" i="27"/>
  <c r="L465" i="27"/>
  <c r="L466" i="27"/>
  <c r="L467" i="27"/>
  <c r="L468" i="27"/>
  <c r="L469" i="27"/>
  <c r="L470" i="27"/>
  <c r="L471" i="27"/>
  <c r="L472" i="27"/>
  <c r="L473" i="27"/>
  <c r="L474" i="27"/>
  <c r="L475" i="27"/>
  <c r="L476" i="27"/>
  <c r="L477" i="27"/>
  <c r="L478" i="27"/>
  <c r="L479" i="27"/>
  <c r="L480" i="27"/>
  <c r="L481" i="27"/>
  <c r="L482" i="27"/>
  <c r="L483" i="27"/>
  <c r="L484" i="27"/>
  <c r="L485" i="27"/>
  <c r="L486" i="27"/>
  <c r="L487" i="27"/>
  <c r="L488" i="27"/>
  <c r="L489" i="27"/>
  <c r="L490" i="27"/>
  <c r="L491" i="27"/>
  <c r="L492" i="27"/>
  <c r="L493" i="27"/>
  <c r="L494" i="27"/>
  <c r="L495" i="27"/>
  <c r="L496" i="27"/>
  <c r="L497" i="27"/>
  <c r="L498" i="27"/>
  <c r="K4" i="29"/>
  <c r="L4" i="29"/>
  <c r="K5" i="29"/>
  <c r="L5" i="29"/>
  <c r="K6" i="29"/>
  <c r="L6" i="29"/>
  <c r="K7" i="29"/>
  <c r="L7" i="29"/>
  <c r="K8" i="29"/>
  <c r="L8" i="29"/>
  <c r="L9" i="29"/>
  <c r="L10" i="29"/>
  <c r="L11" i="29"/>
  <c r="L12" i="29"/>
  <c r="L14" i="29"/>
  <c r="L15" i="29"/>
  <c r="L16" i="29"/>
  <c r="L17" i="29"/>
  <c r="L18" i="29"/>
  <c r="L19" i="29"/>
  <c r="L20" i="29"/>
  <c r="L21" i="29"/>
  <c r="L22" i="29"/>
  <c r="L23" i="29"/>
  <c r="L24" i="29"/>
  <c r="L25" i="29"/>
  <c r="L26" i="29"/>
  <c r="L27" i="29"/>
  <c r="L28" i="29"/>
  <c r="L29" i="29"/>
  <c r="L30" i="29"/>
  <c r="L31" i="29"/>
  <c r="L32" i="29"/>
  <c r="L33" i="29"/>
  <c r="L34" i="29"/>
  <c r="L35" i="29"/>
  <c r="L36" i="29"/>
  <c r="L37" i="29"/>
  <c r="L38" i="29"/>
  <c r="L39" i="29"/>
  <c r="L40" i="29"/>
  <c r="L41" i="29"/>
  <c r="L42" i="29"/>
  <c r="L43" i="29"/>
  <c r="L44" i="29"/>
  <c r="L45" i="29"/>
  <c r="L46" i="29"/>
  <c r="L47" i="29"/>
  <c r="L48" i="29"/>
  <c r="L49" i="29"/>
  <c r="L50" i="29"/>
  <c r="L51" i="29"/>
  <c r="L52" i="29"/>
  <c r="L56" i="29"/>
  <c r="L57" i="29"/>
  <c r="L58" i="29"/>
  <c r="L59" i="29"/>
  <c r="L60" i="29"/>
  <c r="L61" i="29"/>
  <c r="L62" i="29"/>
  <c r="L63" i="29"/>
  <c r="L64" i="29"/>
  <c r="L65" i="29"/>
  <c r="L66" i="29"/>
  <c r="L67" i="29"/>
  <c r="L68" i="29"/>
  <c r="L69" i="29"/>
  <c r="L70" i="29"/>
  <c r="L71" i="29"/>
  <c r="L72" i="29"/>
  <c r="L73" i="29"/>
  <c r="L74" i="29"/>
  <c r="L75" i="29"/>
  <c r="L76" i="29"/>
  <c r="L77" i="29"/>
  <c r="L78" i="29"/>
  <c r="L79" i="29"/>
  <c r="L80" i="29"/>
  <c r="L81" i="29"/>
  <c r="L82" i="29"/>
  <c r="L83" i="29"/>
  <c r="L84" i="29"/>
  <c r="L85" i="29"/>
  <c r="L86" i="29"/>
  <c r="L87" i="29"/>
  <c r="L88" i="29"/>
  <c r="L89" i="29"/>
  <c r="L90" i="29"/>
  <c r="L91" i="29"/>
  <c r="L92" i="29"/>
  <c r="L93" i="29"/>
  <c r="L94" i="29"/>
  <c r="L95" i="29"/>
  <c r="L96" i="29"/>
  <c r="L97" i="29"/>
  <c r="L98" i="29"/>
  <c r="L99" i="29"/>
  <c r="L100" i="29"/>
  <c r="L101" i="29"/>
  <c r="L102" i="29"/>
  <c r="L103" i="29"/>
  <c r="L104" i="29"/>
  <c r="L105" i="29"/>
  <c r="L106" i="29"/>
  <c r="L107" i="29"/>
  <c r="L108" i="29"/>
  <c r="L109" i="29"/>
  <c r="L110" i="29"/>
  <c r="L111" i="29"/>
  <c r="L112" i="29"/>
  <c r="L113" i="29"/>
  <c r="L114" i="29"/>
  <c r="L115" i="29"/>
  <c r="L116" i="29"/>
  <c r="L117" i="29"/>
  <c r="L118" i="29"/>
  <c r="L119" i="29"/>
  <c r="L120" i="29"/>
  <c r="L121" i="29"/>
  <c r="L122" i="29"/>
  <c r="L123" i="29"/>
  <c r="L124" i="29"/>
  <c r="L125" i="29"/>
  <c r="L126" i="29"/>
  <c r="L127" i="29"/>
  <c r="L128" i="29"/>
  <c r="L129" i="29"/>
  <c r="L130" i="29"/>
  <c r="L131" i="29"/>
  <c r="L132" i="29"/>
  <c r="L133" i="29"/>
  <c r="L134" i="29"/>
  <c r="L135" i="29"/>
  <c r="L136" i="29"/>
  <c r="L137" i="29"/>
  <c r="L138" i="29"/>
  <c r="L139" i="29"/>
  <c r="L140" i="29"/>
  <c r="L141" i="29"/>
  <c r="L142" i="29"/>
  <c r="L143" i="29"/>
  <c r="L144" i="29"/>
  <c r="L145" i="29"/>
  <c r="L146" i="29"/>
  <c r="L147" i="29"/>
  <c r="L148" i="29"/>
  <c r="L149" i="29"/>
  <c r="L150" i="29"/>
  <c r="L151" i="29"/>
  <c r="L152" i="29"/>
  <c r="L153" i="29"/>
  <c r="L154" i="29"/>
  <c r="L155" i="29"/>
  <c r="L156" i="29"/>
  <c r="L157" i="29"/>
  <c r="L158" i="29"/>
  <c r="L159" i="29"/>
  <c r="L160" i="29"/>
  <c r="L161" i="29"/>
  <c r="L162" i="29"/>
  <c r="L163" i="29"/>
  <c r="L164" i="29"/>
  <c r="L165" i="29"/>
  <c r="L166" i="29"/>
  <c r="L167" i="29"/>
  <c r="L168" i="29"/>
  <c r="L169" i="29"/>
  <c r="L170" i="29"/>
  <c r="L171" i="29"/>
  <c r="L172" i="29"/>
  <c r="L173" i="29"/>
  <c r="L174" i="29"/>
  <c r="L175" i="29"/>
  <c r="L176" i="29"/>
  <c r="L177" i="29"/>
  <c r="L178" i="29"/>
  <c r="L179" i="29"/>
  <c r="L180" i="29"/>
  <c r="L181" i="29"/>
  <c r="L182" i="29"/>
  <c r="L183" i="29"/>
  <c r="L184" i="29"/>
  <c r="L185" i="29"/>
  <c r="L186" i="29"/>
  <c r="L187" i="29"/>
  <c r="L188" i="29"/>
  <c r="L189" i="29"/>
  <c r="L190" i="29"/>
  <c r="L191" i="29"/>
  <c r="L192" i="29"/>
  <c r="L193" i="29"/>
  <c r="L194" i="29"/>
  <c r="L195" i="29"/>
  <c r="L196" i="29"/>
  <c r="L197" i="29"/>
  <c r="L198" i="29"/>
  <c r="L199" i="29"/>
  <c r="L200" i="29"/>
  <c r="L201" i="29"/>
  <c r="L202" i="29"/>
  <c r="L203" i="29"/>
  <c r="L204" i="29"/>
  <c r="L205" i="29"/>
  <c r="L206" i="29"/>
  <c r="L207" i="29"/>
  <c r="L208" i="29"/>
  <c r="L209" i="29"/>
  <c r="L210" i="29"/>
  <c r="L211" i="29"/>
  <c r="L212" i="29"/>
  <c r="L213" i="29"/>
  <c r="L214" i="29"/>
  <c r="L215" i="29"/>
  <c r="L216" i="29"/>
  <c r="L217" i="29"/>
  <c r="L218" i="29"/>
  <c r="L219" i="29"/>
  <c r="L220" i="29"/>
  <c r="L221" i="29"/>
  <c r="L222" i="29"/>
  <c r="L223" i="29"/>
  <c r="L224" i="29"/>
  <c r="L225" i="29"/>
  <c r="L226" i="29"/>
  <c r="L227" i="29"/>
  <c r="L228" i="29"/>
  <c r="L229" i="29"/>
  <c r="L230" i="29"/>
  <c r="L231" i="29"/>
  <c r="L232" i="29"/>
  <c r="L233" i="29"/>
  <c r="L234" i="29"/>
  <c r="L235" i="29"/>
  <c r="L236" i="29"/>
  <c r="L237" i="29"/>
  <c r="L238" i="29"/>
  <c r="L239" i="29"/>
  <c r="L240" i="29"/>
  <c r="L241" i="29"/>
  <c r="L242" i="29"/>
  <c r="L243" i="29"/>
  <c r="L244" i="29"/>
  <c r="L245" i="29"/>
  <c r="L246" i="29"/>
  <c r="L247" i="29"/>
  <c r="L248" i="29"/>
  <c r="L249" i="29"/>
  <c r="L250" i="29"/>
  <c r="L251" i="29"/>
  <c r="L252" i="29"/>
  <c r="L253" i="29"/>
  <c r="L254" i="29"/>
  <c r="L255" i="29"/>
  <c r="L256" i="29"/>
  <c r="L257" i="29"/>
  <c r="L258" i="29"/>
  <c r="L259" i="29"/>
  <c r="L260" i="29"/>
  <c r="L261" i="29"/>
  <c r="L262" i="29"/>
  <c r="L263" i="29"/>
  <c r="L264" i="29"/>
  <c r="L265" i="29"/>
  <c r="L266" i="29"/>
  <c r="L267" i="29"/>
  <c r="L268" i="29"/>
  <c r="L269" i="29"/>
  <c r="L270" i="29"/>
  <c r="L271" i="29"/>
  <c r="L272" i="29"/>
  <c r="L273" i="29"/>
  <c r="L274" i="29"/>
  <c r="L275" i="29"/>
  <c r="L276" i="29"/>
  <c r="L277" i="29"/>
  <c r="L278" i="29"/>
  <c r="L279" i="29"/>
  <c r="L280" i="29"/>
  <c r="L281" i="29"/>
  <c r="L282" i="29"/>
  <c r="L283" i="29"/>
  <c r="L284" i="29"/>
  <c r="L285" i="29"/>
  <c r="L286" i="29"/>
  <c r="L287" i="29"/>
  <c r="L288" i="29"/>
  <c r="L289" i="29"/>
  <c r="L290" i="29"/>
  <c r="L291" i="29"/>
  <c r="L292" i="29"/>
  <c r="L293" i="29"/>
  <c r="L294" i="29"/>
  <c r="L295" i="29"/>
  <c r="L296" i="29"/>
  <c r="L297" i="29"/>
  <c r="L298" i="29"/>
  <c r="L299" i="29"/>
  <c r="L300" i="29"/>
  <c r="L301" i="29"/>
  <c r="L302" i="29"/>
  <c r="L303" i="29"/>
  <c r="L304" i="29"/>
  <c r="L305" i="29"/>
  <c r="L306" i="29"/>
  <c r="L307" i="29"/>
  <c r="L308" i="29"/>
  <c r="L309" i="29"/>
  <c r="L310" i="29"/>
  <c r="L311" i="29"/>
  <c r="L312" i="29"/>
  <c r="L313" i="29"/>
  <c r="L314" i="29"/>
  <c r="L315" i="29"/>
  <c r="L316" i="29"/>
  <c r="L317" i="29"/>
  <c r="L318" i="29"/>
  <c r="L319" i="29"/>
  <c r="L320" i="29"/>
  <c r="L321" i="29"/>
  <c r="L322" i="29"/>
  <c r="L323" i="29"/>
  <c r="L324" i="29"/>
  <c r="L325" i="29"/>
  <c r="L326" i="29"/>
  <c r="L327" i="29"/>
  <c r="L328" i="29"/>
  <c r="L329" i="29"/>
  <c r="L330" i="29"/>
  <c r="L331" i="29"/>
  <c r="L332" i="29"/>
  <c r="L333" i="29"/>
  <c r="L334" i="29"/>
  <c r="L335" i="29"/>
  <c r="L336" i="29"/>
  <c r="L337" i="29"/>
  <c r="L338" i="29"/>
  <c r="L339" i="29"/>
  <c r="L340" i="29"/>
  <c r="L341" i="29"/>
  <c r="L342" i="29"/>
  <c r="L343" i="29"/>
  <c r="L344" i="29"/>
  <c r="L345" i="29"/>
  <c r="L346" i="29"/>
  <c r="L347" i="29"/>
  <c r="L348" i="29"/>
  <c r="L349" i="29"/>
  <c r="L350" i="29"/>
  <c r="L351" i="29"/>
  <c r="L352" i="29"/>
  <c r="L353" i="29"/>
  <c r="L354" i="29"/>
  <c r="L355" i="29"/>
  <c r="L356" i="29"/>
  <c r="L357" i="29"/>
  <c r="L358" i="29"/>
  <c r="L359" i="29"/>
  <c r="L360" i="29"/>
  <c r="L361" i="29"/>
  <c r="L362" i="29"/>
  <c r="L363" i="29"/>
  <c r="L364" i="29"/>
  <c r="L365" i="29"/>
  <c r="L366" i="29"/>
  <c r="L367" i="29"/>
  <c r="L368" i="29"/>
  <c r="L369" i="29"/>
  <c r="L370" i="29"/>
  <c r="L371" i="29"/>
  <c r="L372" i="29"/>
  <c r="L373" i="29"/>
  <c r="L374" i="29"/>
  <c r="L375" i="29"/>
  <c r="L376" i="29"/>
  <c r="L377" i="29"/>
  <c r="L378" i="29"/>
  <c r="L379" i="29"/>
  <c r="L380" i="29"/>
  <c r="L381" i="29"/>
  <c r="L382" i="29"/>
  <c r="L383" i="29"/>
  <c r="L384" i="29"/>
  <c r="L385" i="29"/>
  <c r="L386" i="29"/>
  <c r="L387" i="29"/>
  <c r="L388" i="29"/>
  <c r="L389" i="29"/>
  <c r="L390" i="29"/>
  <c r="L391" i="29"/>
  <c r="L392" i="29"/>
  <c r="L393" i="29"/>
  <c r="L394" i="29"/>
  <c r="L395" i="29"/>
  <c r="L396" i="29"/>
  <c r="L397" i="29"/>
  <c r="L398" i="29"/>
  <c r="L399" i="29"/>
  <c r="L400" i="29"/>
  <c r="L401" i="29"/>
  <c r="L402" i="29"/>
  <c r="L403" i="29"/>
  <c r="L404" i="29"/>
  <c r="L405" i="29"/>
  <c r="L406" i="29"/>
  <c r="L407" i="29"/>
  <c r="L408" i="29"/>
  <c r="L409" i="29"/>
  <c r="L410" i="29"/>
  <c r="L411" i="29"/>
  <c r="L412" i="29"/>
  <c r="L413" i="29"/>
  <c r="L414" i="29"/>
  <c r="L415" i="29"/>
  <c r="L416" i="29"/>
  <c r="L417" i="29"/>
  <c r="L418" i="29"/>
  <c r="L419" i="29"/>
  <c r="L420" i="29"/>
  <c r="L421" i="29"/>
  <c r="L422" i="29"/>
  <c r="L423" i="29"/>
  <c r="L424" i="29"/>
  <c r="L425" i="29"/>
  <c r="L426" i="29"/>
  <c r="L427" i="29"/>
  <c r="L428" i="29"/>
  <c r="L429" i="29"/>
  <c r="L430" i="29"/>
  <c r="L431" i="29"/>
  <c r="L432" i="29"/>
  <c r="L433" i="29"/>
  <c r="L434" i="29"/>
  <c r="L435" i="29"/>
  <c r="L436" i="29"/>
  <c r="L437" i="29"/>
  <c r="L438" i="29"/>
  <c r="L439" i="29"/>
  <c r="L440" i="29"/>
  <c r="L441" i="29"/>
  <c r="L442" i="29"/>
  <c r="L443" i="29"/>
  <c r="L444" i="29"/>
  <c r="L445" i="29"/>
  <c r="L446" i="29"/>
  <c r="L447" i="29"/>
  <c r="L448" i="29"/>
  <c r="L449" i="29"/>
  <c r="L450" i="29"/>
  <c r="L451" i="29"/>
  <c r="L452" i="29"/>
  <c r="L453" i="29"/>
  <c r="L454" i="29"/>
  <c r="L455" i="29"/>
  <c r="L456" i="29"/>
  <c r="L457" i="29"/>
  <c r="L458" i="29"/>
  <c r="L459" i="29"/>
  <c r="L460" i="29"/>
  <c r="L461" i="29"/>
  <c r="L462" i="29"/>
  <c r="L463" i="29"/>
  <c r="L464" i="29"/>
  <c r="L465" i="29"/>
  <c r="L466" i="29"/>
  <c r="L467" i="29"/>
  <c r="L468" i="29"/>
  <c r="L469" i="29"/>
  <c r="L470" i="29"/>
  <c r="L471" i="29"/>
  <c r="L472" i="29"/>
  <c r="L473" i="29"/>
  <c r="L474" i="29"/>
  <c r="L475" i="29"/>
  <c r="L476" i="29"/>
  <c r="L477" i="29"/>
  <c r="L478" i="29"/>
  <c r="L479" i="29"/>
  <c r="L480" i="29"/>
  <c r="L481" i="29"/>
  <c r="L482" i="29"/>
  <c r="L483" i="29"/>
  <c r="L484" i="29"/>
  <c r="L485" i="29"/>
  <c r="L486" i="29"/>
  <c r="L487" i="29"/>
  <c r="L488" i="29"/>
  <c r="L489" i="29"/>
  <c r="L490" i="29"/>
  <c r="L491" i="29"/>
  <c r="L492" i="29"/>
  <c r="L493" i="29"/>
  <c r="L494" i="29"/>
  <c r="L495" i="29"/>
  <c r="L496" i="29"/>
  <c r="L497" i="29"/>
  <c r="L498" i="29"/>
  <c r="K4" i="31"/>
  <c r="L4" i="31"/>
  <c r="K5" i="31"/>
  <c r="L5" i="31"/>
  <c r="K6" i="31"/>
  <c r="L6" i="31"/>
  <c r="K7" i="31"/>
  <c r="L7" i="31"/>
  <c r="K8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37" i="31"/>
  <c r="L38" i="31"/>
  <c r="L39" i="31"/>
  <c r="L40" i="31"/>
  <c r="L41" i="31"/>
  <c r="L42" i="31"/>
  <c r="L46" i="31"/>
  <c r="L47" i="31"/>
  <c r="L48" i="31"/>
  <c r="L49" i="31"/>
  <c r="L50" i="31"/>
  <c r="L51" i="31"/>
  <c r="L52" i="31"/>
  <c r="L53" i="31"/>
  <c r="L54" i="31"/>
  <c r="L55" i="31"/>
  <c r="L56" i="31"/>
  <c r="L57" i="31"/>
  <c r="L58" i="31"/>
  <c r="L59" i="31"/>
  <c r="L60" i="31"/>
  <c r="L61" i="31"/>
  <c r="L62" i="31"/>
  <c r="L63" i="31"/>
  <c r="L70" i="31"/>
  <c r="L71" i="31"/>
  <c r="L72" i="31"/>
  <c r="L73" i="31"/>
  <c r="L74" i="31"/>
  <c r="L75" i="31"/>
  <c r="L76" i="31"/>
  <c r="L77" i="31"/>
  <c r="L78" i="31"/>
  <c r="L79" i="31"/>
  <c r="L80" i="31"/>
  <c r="L81" i="31"/>
  <c r="L82" i="31"/>
  <c r="L83" i="31"/>
  <c r="L84" i="31"/>
  <c r="L85" i="31"/>
  <c r="L86" i="31"/>
  <c r="L87" i="31"/>
  <c r="L88" i="31"/>
  <c r="L89" i="31"/>
  <c r="L90" i="31"/>
  <c r="L91" i="31"/>
  <c r="L92" i="31"/>
  <c r="L93" i="31"/>
  <c r="L94" i="31"/>
  <c r="L95" i="31"/>
  <c r="L96" i="31"/>
  <c r="L97" i="31"/>
  <c r="L98" i="31"/>
  <c r="L99" i="31"/>
  <c r="L100" i="31"/>
  <c r="L101" i="31"/>
  <c r="L102" i="31"/>
  <c r="L103" i="31"/>
  <c r="L104" i="31"/>
  <c r="L105" i="31"/>
  <c r="L106" i="31"/>
  <c r="L107" i="31"/>
  <c r="L108" i="31"/>
  <c r="L109" i="31"/>
  <c r="L110" i="31"/>
  <c r="L111" i="31"/>
  <c r="L112" i="31"/>
  <c r="L113" i="31"/>
  <c r="L114" i="31"/>
  <c r="L115" i="31"/>
  <c r="L116" i="31"/>
  <c r="L117" i="31"/>
  <c r="L118" i="31"/>
  <c r="L119" i="31"/>
  <c r="L120" i="31"/>
  <c r="L121" i="31"/>
  <c r="L122" i="31"/>
  <c r="L123" i="31"/>
  <c r="L124" i="31"/>
  <c r="L125" i="31"/>
  <c r="L126" i="31"/>
  <c r="L127" i="31"/>
  <c r="L128" i="31"/>
  <c r="L129" i="31"/>
  <c r="L130" i="31"/>
  <c r="L131" i="31"/>
  <c r="L132" i="31"/>
  <c r="L133" i="31"/>
  <c r="L134" i="31"/>
  <c r="L135" i="31"/>
  <c r="L136" i="31"/>
  <c r="L137" i="31"/>
  <c r="L138" i="31"/>
  <c r="L139" i="31"/>
  <c r="L140" i="31"/>
  <c r="L141" i="31"/>
  <c r="L142" i="31"/>
  <c r="L143" i="31"/>
  <c r="L144" i="31"/>
  <c r="L145" i="31"/>
  <c r="L146" i="31"/>
  <c r="L147" i="31"/>
  <c r="L148" i="31"/>
  <c r="L149" i="31"/>
  <c r="L150" i="31"/>
  <c r="L151" i="31"/>
  <c r="L152" i="31"/>
  <c r="L153" i="31"/>
  <c r="L154" i="31"/>
  <c r="L155" i="31"/>
  <c r="L156" i="31"/>
  <c r="L157" i="31"/>
  <c r="L158" i="31"/>
  <c r="L159" i="31"/>
  <c r="L160" i="31"/>
  <c r="L161" i="31"/>
  <c r="L162" i="31"/>
  <c r="L163" i="31"/>
  <c r="L164" i="31"/>
  <c r="L165" i="31"/>
  <c r="L166" i="31"/>
  <c r="L167" i="31"/>
  <c r="L168" i="31"/>
  <c r="L169" i="31"/>
  <c r="L170" i="31"/>
  <c r="L171" i="31"/>
  <c r="L172" i="31"/>
  <c r="L173" i="31"/>
  <c r="L174" i="31"/>
  <c r="L175" i="31"/>
  <c r="L176" i="31"/>
  <c r="L177" i="31"/>
  <c r="L178" i="31"/>
  <c r="L179" i="31"/>
  <c r="L180" i="31"/>
  <c r="L181" i="31"/>
  <c r="L182" i="31"/>
  <c r="L183" i="31"/>
  <c r="L184" i="31"/>
  <c r="L185" i="31"/>
  <c r="L186" i="31"/>
  <c r="L187" i="31"/>
  <c r="L188" i="31"/>
  <c r="L189" i="31"/>
  <c r="L190" i="31"/>
  <c r="L191" i="31"/>
  <c r="L192" i="31"/>
  <c r="L193" i="31"/>
  <c r="L194" i="31"/>
  <c r="L195" i="31"/>
  <c r="L196" i="31"/>
  <c r="L197" i="31"/>
  <c r="L198" i="31"/>
  <c r="L199" i="31"/>
  <c r="L200" i="31"/>
  <c r="L201" i="31"/>
  <c r="L202" i="31"/>
  <c r="L203" i="31"/>
  <c r="L204" i="31"/>
  <c r="L205" i="31"/>
  <c r="L206" i="31"/>
  <c r="L207" i="31"/>
  <c r="L208" i="31"/>
  <c r="L209" i="31"/>
  <c r="L210" i="31"/>
  <c r="L211" i="31"/>
  <c r="L212" i="31"/>
  <c r="L213" i="31"/>
  <c r="L214" i="31"/>
  <c r="L215" i="31"/>
  <c r="L216" i="31"/>
  <c r="L217" i="31"/>
  <c r="L218" i="31"/>
  <c r="L219" i="31"/>
  <c r="L220" i="31"/>
  <c r="L221" i="31"/>
  <c r="L222" i="31"/>
  <c r="L223" i="31"/>
  <c r="L224" i="31"/>
  <c r="L225" i="31"/>
  <c r="L226" i="31"/>
  <c r="L227" i="31"/>
  <c r="L228" i="31"/>
  <c r="L229" i="31"/>
  <c r="L230" i="31"/>
  <c r="L231" i="31"/>
  <c r="L232" i="31"/>
  <c r="L233" i="31"/>
  <c r="L234" i="31"/>
  <c r="L235" i="31"/>
  <c r="L236" i="31"/>
  <c r="L237" i="31"/>
  <c r="L238" i="31"/>
  <c r="L239" i="31"/>
  <c r="L240" i="31"/>
  <c r="L241" i="31"/>
  <c r="L242" i="31"/>
  <c r="L243" i="31"/>
  <c r="L244" i="31"/>
  <c r="L245" i="31"/>
  <c r="L246" i="31"/>
  <c r="L247" i="31"/>
  <c r="L248" i="31"/>
  <c r="L249" i="31"/>
  <c r="L250" i="31"/>
  <c r="L251" i="31"/>
  <c r="L252" i="31"/>
  <c r="L253" i="31"/>
  <c r="L254" i="31"/>
  <c r="L255" i="31"/>
  <c r="L256" i="31"/>
  <c r="L257" i="31"/>
  <c r="L258" i="31"/>
  <c r="L259" i="31"/>
  <c r="L260" i="31"/>
  <c r="L261" i="31"/>
  <c r="L262" i="31"/>
  <c r="L263" i="31"/>
  <c r="L264" i="31"/>
  <c r="L265" i="31"/>
  <c r="L266" i="31"/>
  <c r="L267" i="31"/>
  <c r="L268" i="31"/>
  <c r="L269" i="31"/>
  <c r="L270" i="31"/>
  <c r="L271" i="31"/>
  <c r="L272" i="31"/>
  <c r="L273" i="31"/>
  <c r="L274" i="31"/>
  <c r="L275" i="31"/>
  <c r="L276" i="31"/>
  <c r="L277" i="31"/>
  <c r="L278" i="31"/>
  <c r="L279" i="31"/>
  <c r="L280" i="31"/>
  <c r="L281" i="31"/>
  <c r="L282" i="31"/>
  <c r="L283" i="31"/>
  <c r="L284" i="31"/>
  <c r="L285" i="31"/>
  <c r="L286" i="31"/>
  <c r="L287" i="31"/>
  <c r="L288" i="31"/>
  <c r="L289" i="31"/>
  <c r="L290" i="31"/>
  <c r="L291" i="31"/>
  <c r="L292" i="31"/>
  <c r="L293" i="31"/>
  <c r="L294" i="31"/>
  <c r="L295" i="31"/>
  <c r="L296" i="31"/>
  <c r="L297" i="31"/>
  <c r="L298" i="31"/>
  <c r="L299" i="31"/>
  <c r="L300" i="31"/>
  <c r="L301" i="31"/>
  <c r="L302" i="31"/>
  <c r="L303" i="31"/>
  <c r="L304" i="31"/>
  <c r="L305" i="31"/>
  <c r="L306" i="31"/>
  <c r="L307" i="31"/>
  <c r="L308" i="31"/>
  <c r="L309" i="31"/>
  <c r="L310" i="31"/>
  <c r="L311" i="31"/>
  <c r="L312" i="31"/>
  <c r="L313" i="31"/>
  <c r="L314" i="31"/>
  <c r="L315" i="31"/>
  <c r="L316" i="31"/>
  <c r="L317" i="31"/>
  <c r="L318" i="31"/>
  <c r="L319" i="31"/>
  <c r="L320" i="31"/>
  <c r="L321" i="31"/>
  <c r="L322" i="31"/>
  <c r="L323" i="31"/>
  <c r="L324" i="31"/>
  <c r="L325" i="31"/>
  <c r="L326" i="31"/>
  <c r="L327" i="31"/>
  <c r="L328" i="31"/>
  <c r="L329" i="31"/>
  <c r="L330" i="31"/>
  <c r="L331" i="31"/>
  <c r="L332" i="31"/>
  <c r="L333" i="31"/>
  <c r="L334" i="31"/>
  <c r="L335" i="31"/>
  <c r="L336" i="31"/>
  <c r="L337" i="31"/>
  <c r="L338" i="31"/>
  <c r="L339" i="31"/>
  <c r="L340" i="31"/>
  <c r="L341" i="31"/>
  <c r="L342" i="31"/>
  <c r="L343" i="31"/>
  <c r="L344" i="31"/>
  <c r="L345" i="31"/>
  <c r="L346" i="31"/>
  <c r="L347" i="31"/>
  <c r="L348" i="31"/>
  <c r="L349" i="31"/>
  <c r="L350" i="31"/>
  <c r="L351" i="31"/>
  <c r="L352" i="31"/>
  <c r="L353" i="31"/>
  <c r="L354" i="31"/>
  <c r="L355" i="31"/>
  <c r="L356" i="31"/>
  <c r="L357" i="31"/>
  <c r="L358" i="31"/>
  <c r="L359" i="31"/>
  <c r="L360" i="31"/>
  <c r="L361" i="31"/>
  <c r="L362" i="31"/>
  <c r="L363" i="31"/>
  <c r="L364" i="31"/>
  <c r="L365" i="31"/>
  <c r="L366" i="31"/>
  <c r="L367" i="31"/>
  <c r="L368" i="31"/>
  <c r="L369" i="31"/>
  <c r="L370" i="31"/>
  <c r="L371" i="31"/>
  <c r="L372" i="31"/>
  <c r="L373" i="31"/>
  <c r="L374" i="31"/>
  <c r="L375" i="31"/>
  <c r="L376" i="31"/>
  <c r="L377" i="31"/>
  <c r="L378" i="31"/>
  <c r="L379" i="31"/>
  <c r="L380" i="31"/>
  <c r="L381" i="31"/>
  <c r="L382" i="31"/>
  <c r="L383" i="31"/>
  <c r="L384" i="31"/>
  <c r="L385" i="31"/>
  <c r="L386" i="31"/>
  <c r="L387" i="31"/>
  <c r="L388" i="31"/>
  <c r="L389" i="31"/>
  <c r="L390" i="31"/>
  <c r="L391" i="31"/>
  <c r="L392" i="31"/>
  <c r="L393" i="31"/>
  <c r="L394" i="31"/>
  <c r="L395" i="31"/>
  <c r="L396" i="31"/>
  <c r="L397" i="31"/>
  <c r="L398" i="31"/>
  <c r="L399" i="31"/>
  <c r="L400" i="31"/>
  <c r="L401" i="31"/>
  <c r="L402" i="31"/>
  <c r="L403" i="31"/>
  <c r="L404" i="31"/>
  <c r="L405" i="31"/>
  <c r="L406" i="31"/>
  <c r="L407" i="31"/>
  <c r="L408" i="31"/>
  <c r="L409" i="31"/>
  <c r="L410" i="31"/>
  <c r="L411" i="31"/>
  <c r="L412" i="31"/>
  <c r="L413" i="31"/>
  <c r="L414" i="31"/>
  <c r="L415" i="31"/>
  <c r="L416" i="31"/>
  <c r="L417" i="31"/>
  <c r="L418" i="31"/>
  <c r="L419" i="31"/>
  <c r="L420" i="31"/>
  <c r="L421" i="31"/>
  <c r="L422" i="31"/>
  <c r="L423" i="31"/>
  <c r="L424" i="31"/>
  <c r="L425" i="31"/>
  <c r="L426" i="31"/>
  <c r="L427" i="31"/>
  <c r="L428" i="31"/>
  <c r="L429" i="31"/>
  <c r="L430" i="31"/>
  <c r="L431" i="31"/>
  <c r="L432" i="31"/>
  <c r="L433" i="31"/>
  <c r="L434" i="31"/>
  <c r="L435" i="31"/>
  <c r="L436" i="31"/>
  <c r="L437" i="31"/>
  <c r="L438" i="31"/>
  <c r="L439" i="31"/>
  <c r="L440" i="31"/>
  <c r="L441" i="31"/>
  <c r="L442" i="31"/>
  <c r="L443" i="31"/>
  <c r="L444" i="31"/>
  <c r="L445" i="31"/>
  <c r="L446" i="31"/>
  <c r="L447" i="31"/>
  <c r="L448" i="31"/>
  <c r="L449" i="31"/>
  <c r="L450" i="31"/>
  <c r="L451" i="31"/>
  <c r="L452" i="31"/>
  <c r="L453" i="31"/>
  <c r="L454" i="31"/>
  <c r="L455" i="31"/>
  <c r="L456" i="31"/>
  <c r="L457" i="31"/>
  <c r="L458" i="31"/>
  <c r="L459" i="31"/>
  <c r="L460" i="31"/>
  <c r="L461" i="31"/>
  <c r="L462" i="31"/>
  <c r="L463" i="31"/>
  <c r="L464" i="31"/>
  <c r="L465" i="31"/>
  <c r="L466" i="31"/>
  <c r="L467" i="31"/>
  <c r="L468" i="31"/>
  <c r="L469" i="31"/>
  <c r="L470" i="31"/>
  <c r="L471" i="31"/>
  <c r="L472" i="31"/>
  <c r="L473" i="31"/>
  <c r="L474" i="31"/>
  <c r="L475" i="31"/>
  <c r="L476" i="31"/>
  <c r="L477" i="31"/>
  <c r="L478" i="31"/>
  <c r="L479" i="31"/>
  <c r="L480" i="31"/>
  <c r="L481" i="31"/>
  <c r="L482" i="31"/>
  <c r="L483" i="31"/>
  <c r="L484" i="31"/>
  <c r="L485" i="31"/>
  <c r="L486" i="31"/>
  <c r="L487" i="31"/>
  <c r="L488" i="31"/>
  <c r="L489" i="31"/>
  <c r="L490" i="31"/>
  <c r="L491" i="31"/>
  <c r="L492" i="31"/>
  <c r="L493" i="31"/>
  <c r="L494" i="31"/>
  <c r="L495" i="31"/>
  <c r="L496" i="31"/>
  <c r="L497" i="31"/>
  <c r="L498" i="31"/>
  <c r="K4" i="33"/>
  <c r="L4" i="33"/>
  <c r="K5" i="33"/>
  <c r="L5" i="33"/>
  <c r="K6" i="33"/>
  <c r="L6" i="33"/>
  <c r="K7" i="33"/>
  <c r="L7" i="33"/>
  <c r="K8" i="33"/>
  <c r="L8" i="33"/>
  <c r="L9" i="33"/>
  <c r="L10" i="33"/>
  <c r="L11" i="33"/>
  <c r="L12" i="33"/>
  <c r="L13" i="33"/>
  <c r="L14" i="33"/>
  <c r="L15" i="33"/>
  <c r="L16" i="33"/>
  <c r="L17" i="33"/>
  <c r="L18" i="33"/>
  <c r="L19" i="33"/>
  <c r="L20" i="33"/>
  <c r="L21" i="33"/>
  <c r="L25" i="33"/>
  <c r="L26" i="33"/>
  <c r="L27" i="33"/>
  <c r="L28" i="33"/>
  <c r="L29" i="33"/>
  <c r="L30" i="33"/>
  <c r="L31" i="33"/>
  <c r="L32" i="33"/>
  <c r="L33" i="33"/>
  <c r="L34" i="33"/>
  <c r="L35" i="33"/>
  <c r="L36" i="33"/>
  <c r="L37" i="33"/>
  <c r="L38" i="33"/>
  <c r="L39" i="33"/>
  <c r="L40" i="33"/>
  <c r="L41" i="33"/>
  <c r="L42" i="33"/>
  <c r="L43" i="33"/>
  <c r="L44" i="33"/>
  <c r="L45" i="33"/>
  <c r="L46" i="33"/>
  <c r="L47" i="33"/>
  <c r="L48" i="33"/>
  <c r="L49" i="33"/>
  <c r="L50" i="33"/>
  <c r="L51" i="33"/>
  <c r="L57" i="33"/>
  <c r="L58" i="33"/>
  <c r="L59" i="33"/>
  <c r="L60" i="33"/>
  <c r="L61" i="33"/>
  <c r="L62" i="33"/>
  <c r="L63" i="33"/>
  <c r="L64" i="33"/>
  <c r="L65" i="33"/>
  <c r="L66" i="33"/>
  <c r="L67" i="33"/>
  <c r="L68" i="33"/>
  <c r="L69" i="33"/>
  <c r="L70" i="33"/>
  <c r="L71" i="33"/>
  <c r="L72" i="33"/>
  <c r="L73" i="33"/>
  <c r="L74" i="33"/>
  <c r="L75" i="33"/>
  <c r="L76" i="33"/>
  <c r="L77" i="33"/>
  <c r="L78" i="33"/>
  <c r="L79" i="33"/>
  <c r="L80" i="33"/>
  <c r="L81" i="33"/>
  <c r="L82" i="33"/>
  <c r="L83" i="33"/>
  <c r="L84" i="33"/>
  <c r="L85" i="33"/>
  <c r="L86" i="33"/>
  <c r="L87" i="33"/>
  <c r="L88" i="33"/>
  <c r="L89" i="33"/>
  <c r="L90" i="33"/>
  <c r="L91" i="33"/>
  <c r="L92" i="33"/>
  <c r="L93" i="33"/>
  <c r="L94" i="33"/>
  <c r="L95" i="33"/>
  <c r="L96" i="33"/>
  <c r="L97" i="33"/>
  <c r="L98" i="33"/>
  <c r="L99" i="33"/>
  <c r="L100" i="33"/>
  <c r="L101" i="33"/>
  <c r="L102" i="33"/>
  <c r="L103" i="33"/>
  <c r="L104" i="33"/>
  <c r="L105" i="33"/>
  <c r="L106" i="33"/>
  <c r="L107" i="33"/>
  <c r="L108" i="33"/>
  <c r="L109" i="33"/>
  <c r="L110" i="33"/>
  <c r="L111" i="33"/>
  <c r="L112" i="33"/>
  <c r="L113" i="33"/>
  <c r="L114" i="33"/>
  <c r="L115" i="33"/>
  <c r="L116" i="33"/>
  <c r="L117" i="33"/>
  <c r="L118" i="33"/>
  <c r="L119" i="33"/>
  <c r="L120" i="33"/>
  <c r="L121" i="33"/>
  <c r="L122" i="33"/>
  <c r="L123" i="33"/>
  <c r="L124" i="33"/>
  <c r="L125" i="33"/>
  <c r="L126" i="33"/>
  <c r="L127" i="33"/>
  <c r="L128" i="33"/>
  <c r="L129" i="33"/>
  <c r="L130" i="33"/>
  <c r="L131" i="33"/>
  <c r="L132" i="33"/>
  <c r="L133" i="33"/>
  <c r="L134" i="33"/>
  <c r="L135" i="33"/>
  <c r="L136" i="33"/>
  <c r="L137" i="33"/>
  <c r="L138" i="33"/>
  <c r="L139" i="33"/>
  <c r="L140" i="33"/>
  <c r="L141" i="33"/>
  <c r="L142" i="33"/>
  <c r="L143" i="33"/>
  <c r="L144" i="33"/>
  <c r="L145" i="33"/>
  <c r="L146" i="33"/>
  <c r="L147" i="33"/>
  <c r="L148" i="33"/>
  <c r="L149" i="33"/>
  <c r="L150" i="33"/>
  <c r="L151" i="33"/>
  <c r="L152" i="33"/>
  <c r="L153" i="33"/>
  <c r="L154" i="33"/>
  <c r="L155" i="33"/>
  <c r="L156" i="33"/>
  <c r="L157" i="33"/>
  <c r="L158" i="33"/>
  <c r="L159" i="33"/>
  <c r="L160" i="33"/>
  <c r="L161" i="33"/>
  <c r="L162" i="33"/>
  <c r="L163" i="33"/>
  <c r="L164" i="33"/>
  <c r="L165" i="33"/>
  <c r="L166" i="33"/>
  <c r="L167" i="33"/>
  <c r="L168" i="33"/>
  <c r="L169" i="33"/>
  <c r="L170" i="33"/>
  <c r="L171" i="33"/>
  <c r="L172" i="33"/>
  <c r="L173" i="33"/>
  <c r="L174" i="33"/>
  <c r="L175" i="33"/>
  <c r="L176" i="33"/>
  <c r="L177" i="33"/>
  <c r="L178" i="33"/>
  <c r="L179" i="33"/>
  <c r="L180" i="33"/>
  <c r="L181" i="33"/>
  <c r="L182" i="33"/>
  <c r="L183" i="33"/>
  <c r="L184" i="33"/>
  <c r="L185" i="33"/>
  <c r="L186" i="33"/>
  <c r="L187" i="33"/>
  <c r="L188" i="33"/>
  <c r="L189" i="33"/>
  <c r="L190" i="33"/>
  <c r="L191" i="33"/>
  <c r="L192" i="33"/>
  <c r="L193" i="33"/>
  <c r="L194" i="33"/>
  <c r="L195" i="33"/>
  <c r="L196" i="33"/>
  <c r="L197" i="33"/>
  <c r="L198" i="33"/>
  <c r="L199" i="33"/>
  <c r="L200" i="33"/>
  <c r="L201" i="33"/>
  <c r="L202" i="33"/>
  <c r="L203" i="33"/>
  <c r="L204" i="33"/>
  <c r="L205" i="33"/>
  <c r="L206" i="33"/>
  <c r="L207" i="33"/>
  <c r="L208" i="33"/>
  <c r="L209" i="33"/>
  <c r="L210" i="33"/>
  <c r="L211" i="33"/>
  <c r="L212" i="33"/>
  <c r="L213" i="33"/>
  <c r="L214" i="33"/>
  <c r="L215" i="33"/>
  <c r="L216" i="33"/>
  <c r="L217" i="33"/>
  <c r="L218" i="33"/>
  <c r="L219" i="33"/>
  <c r="L220" i="33"/>
  <c r="L221" i="33"/>
  <c r="L222" i="33"/>
  <c r="L223" i="33"/>
  <c r="L224" i="33"/>
  <c r="L225" i="33"/>
  <c r="L226" i="33"/>
  <c r="L227" i="33"/>
  <c r="L228" i="33"/>
  <c r="L229" i="33"/>
  <c r="L230" i="33"/>
  <c r="L231" i="33"/>
  <c r="L232" i="33"/>
  <c r="L233" i="33"/>
  <c r="L234" i="33"/>
  <c r="L235" i="33"/>
  <c r="L236" i="33"/>
  <c r="L237" i="33"/>
  <c r="L238" i="33"/>
  <c r="L239" i="33"/>
  <c r="L240" i="33"/>
  <c r="L241" i="33"/>
  <c r="L242" i="33"/>
  <c r="L243" i="33"/>
  <c r="L244" i="33"/>
  <c r="L245" i="33"/>
  <c r="L246" i="33"/>
  <c r="L247" i="33"/>
  <c r="L248" i="33"/>
  <c r="L249" i="33"/>
  <c r="L250" i="33"/>
  <c r="L251" i="33"/>
  <c r="L252" i="33"/>
  <c r="L253" i="33"/>
  <c r="L254" i="33"/>
  <c r="L255" i="33"/>
  <c r="L256" i="33"/>
  <c r="L257" i="33"/>
  <c r="L258" i="33"/>
  <c r="L259" i="33"/>
  <c r="L260" i="33"/>
  <c r="L261" i="33"/>
  <c r="L262" i="33"/>
  <c r="L263" i="33"/>
  <c r="L264" i="33"/>
  <c r="L265" i="33"/>
  <c r="L266" i="33"/>
  <c r="L267" i="33"/>
  <c r="L268" i="33"/>
  <c r="L269" i="33"/>
  <c r="L270" i="33"/>
  <c r="L271" i="33"/>
  <c r="L272" i="33"/>
  <c r="L273" i="33"/>
  <c r="L274" i="33"/>
  <c r="L275" i="33"/>
  <c r="L276" i="33"/>
  <c r="L277" i="33"/>
  <c r="L278" i="33"/>
  <c r="L279" i="33"/>
  <c r="L280" i="33"/>
  <c r="L281" i="33"/>
  <c r="L282" i="33"/>
  <c r="L283" i="33"/>
  <c r="L284" i="33"/>
  <c r="L285" i="33"/>
  <c r="L286" i="33"/>
  <c r="L287" i="33"/>
  <c r="L288" i="33"/>
  <c r="L289" i="33"/>
  <c r="L290" i="33"/>
  <c r="L291" i="33"/>
  <c r="L292" i="33"/>
  <c r="L293" i="33"/>
  <c r="L294" i="33"/>
  <c r="L295" i="33"/>
  <c r="L296" i="33"/>
  <c r="L297" i="33"/>
  <c r="L298" i="33"/>
  <c r="L299" i="33"/>
  <c r="L300" i="33"/>
  <c r="L301" i="33"/>
  <c r="L302" i="33"/>
  <c r="L303" i="33"/>
  <c r="L304" i="33"/>
  <c r="L305" i="33"/>
  <c r="L306" i="33"/>
  <c r="L307" i="33"/>
  <c r="L308" i="33"/>
  <c r="L309" i="33"/>
  <c r="L310" i="33"/>
  <c r="L311" i="33"/>
  <c r="L312" i="33"/>
  <c r="L313" i="33"/>
  <c r="L314" i="33"/>
  <c r="L315" i="33"/>
  <c r="L316" i="33"/>
  <c r="L317" i="33"/>
  <c r="L318" i="33"/>
  <c r="L319" i="33"/>
  <c r="L320" i="33"/>
  <c r="L321" i="33"/>
  <c r="L322" i="33"/>
  <c r="L323" i="33"/>
  <c r="L324" i="33"/>
  <c r="L325" i="33"/>
  <c r="L326" i="33"/>
  <c r="L327" i="33"/>
  <c r="L328" i="33"/>
  <c r="L329" i="33"/>
  <c r="L330" i="33"/>
  <c r="L331" i="33"/>
  <c r="L332" i="33"/>
  <c r="L333" i="33"/>
  <c r="L334" i="33"/>
  <c r="L335" i="33"/>
  <c r="L336" i="33"/>
  <c r="L337" i="33"/>
  <c r="L338" i="33"/>
  <c r="L339" i="33"/>
  <c r="L340" i="33"/>
  <c r="L341" i="33"/>
  <c r="L342" i="33"/>
  <c r="L343" i="33"/>
  <c r="L344" i="33"/>
  <c r="L345" i="33"/>
  <c r="L346" i="33"/>
  <c r="L347" i="33"/>
  <c r="L348" i="33"/>
  <c r="L349" i="33"/>
  <c r="L350" i="33"/>
  <c r="L351" i="33"/>
  <c r="L352" i="33"/>
  <c r="L353" i="33"/>
  <c r="L354" i="33"/>
  <c r="L355" i="33"/>
  <c r="L356" i="33"/>
  <c r="L357" i="33"/>
  <c r="L358" i="33"/>
  <c r="L359" i="33"/>
  <c r="L360" i="33"/>
  <c r="L361" i="33"/>
  <c r="L362" i="33"/>
  <c r="L363" i="33"/>
  <c r="L364" i="33"/>
  <c r="L365" i="33"/>
  <c r="L366" i="33"/>
  <c r="L367" i="33"/>
  <c r="L368" i="33"/>
  <c r="L369" i="33"/>
  <c r="L370" i="33"/>
  <c r="L371" i="33"/>
  <c r="L372" i="33"/>
  <c r="L373" i="33"/>
  <c r="L374" i="33"/>
  <c r="L375" i="33"/>
  <c r="L376" i="33"/>
  <c r="L377" i="33"/>
  <c r="L378" i="33"/>
  <c r="L379" i="33"/>
  <c r="L380" i="33"/>
  <c r="L381" i="33"/>
  <c r="L382" i="33"/>
  <c r="L383" i="33"/>
  <c r="L384" i="33"/>
  <c r="L385" i="33"/>
  <c r="L386" i="33"/>
  <c r="L387" i="33"/>
  <c r="L388" i="33"/>
  <c r="L389" i="33"/>
  <c r="L390" i="33"/>
  <c r="L391" i="33"/>
  <c r="L392" i="33"/>
  <c r="L393" i="33"/>
  <c r="L394" i="33"/>
  <c r="L395" i="33"/>
  <c r="L396" i="33"/>
  <c r="L397" i="33"/>
  <c r="L398" i="33"/>
  <c r="L399" i="33"/>
  <c r="L400" i="33"/>
  <c r="L401" i="33"/>
  <c r="L402" i="33"/>
  <c r="L403" i="33"/>
  <c r="L404" i="33"/>
  <c r="L405" i="33"/>
  <c r="L406" i="33"/>
  <c r="L407" i="33"/>
  <c r="L408" i="33"/>
  <c r="L409" i="33"/>
  <c r="L410" i="33"/>
  <c r="L411" i="33"/>
  <c r="L412" i="33"/>
  <c r="L413" i="33"/>
  <c r="L414" i="33"/>
  <c r="L415" i="33"/>
  <c r="L416" i="33"/>
  <c r="L417" i="33"/>
  <c r="L418" i="33"/>
  <c r="L419" i="33"/>
  <c r="L420" i="33"/>
  <c r="L421" i="33"/>
  <c r="L422" i="33"/>
  <c r="L423" i="33"/>
  <c r="L424" i="33"/>
  <c r="L425" i="33"/>
  <c r="L426" i="33"/>
  <c r="L427" i="33"/>
  <c r="L428" i="33"/>
  <c r="L429" i="33"/>
  <c r="L430" i="33"/>
  <c r="L431" i="33"/>
  <c r="L432" i="33"/>
  <c r="L433" i="33"/>
  <c r="L434" i="33"/>
  <c r="L435" i="33"/>
  <c r="L436" i="33"/>
  <c r="L437" i="33"/>
  <c r="L438" i="33"/>
  <c r="L439" i="33"/>
  <c r="L440" i="33"/>
  <c r="L441" i="33"/>
  <c r="L442" i="33"/>
  <c r="L443" i="33"/>
  <c r="L444" i="33"/>
  <c r="L445" i="33"/>
  <c r="L446" i="33"/>
  <c r="L447" i="33"/>
  <c r="L448" i="33"/>
  <c r="L449" i="33"/>
  <c r="L450" i="33"/>
  <c r="L451" i="33"/>
  <c r="L452" i="33"/>
  <c r="L453" i="33"/>
  <c r="L454" i="33"/>
  <c r="L455" i="33"/>
  <c r="L456" i="33"/>
  <c r="L457" i="33"/>
  <c r="L458" i="33"/>
  <c r="L459" i="33"/>
  <c r="L460" i="33"/>
  <c r="L461" i="33"/>
  <c r="L462" i="33"/>
  <c r="L463" i="33"/>
  <c r="L464" i="33"/>
  <c r="L465" i="33"/>
  <c r="L466" i="33"/>
  <c r="L467" i="33"/>
  <c r="L468" i="33"/>
  <c r="L469" i="33"/>
  <c r="L470" i="33"/>
  <c r="L471" i="33"/>
  <c r="L472" i="33"/>
  <c r="L473" i="33"/>
  <c r="L474" i="33"/>
  <c r="L475" i="33"/>
  <c r="L476" i="33"/>
  <c r="L477" i="33"/>
  <c r="L478" i="33"/>
  <c r="L479" i="33"/>
  <c r="L480" i="33"/>
  <c r="L481" i="33"/>
  <c r="L482" i="33"/>
  <c r="L483" i="33"/>
  <c r="L484" i="33"/>
  <c r="L485" i="33"/>
  <c r="L486" i="33"/>
  <c r="L487" i="33"/>
  <c r="L488" i="33"/>
  <c r="L489" i="33"/>
  <c r="L490" i="33"/>
  <c r="L491" i="33"/>
  <c r="L492" i="33"/>
  <c r="L493" i="33"/>
  <c r="L494" i="33"/>
  <c r="L495" i="33"/>
  <c r="L496" i="33"/>
  <c r="L497" i="33"/>
  <c r="L498" i="33"/>
  <c r="K4" i="35"/>
  <c r="M4" i="35" s="1"/>
  <c r="L4" i="35"/>
  <c r="K5" i="35"/>
  <c r="L5" i="35"/>
  <c r="K6" i="35"/>
  <c r="L6" i="35"/>
  <c r="K7" i="35"/>
  <c r="L7" i="35"/>
  <c r="K8" i="35"/>
  <c r="M8" i="35" s="1"/>
  <c r="L8" i="35"/>
  <c r="L9" i="35"/>
  <c r="L10" i="35"/>
  <c r="L11" i="35"/>
  <c r="L12" i="35"/>
  <c r="L13" i="35"/>
  <c r="L14" i="35"/>
  <c r="L15" i="35"/>
  <c r="L16" i="35"/>
  <c r="L17" i="35"/>
  <c r="L18" i="35"/>
  <c r="L19" i="35"/>
  <c r="L20" i="35"/>
  <c r="L21" i="35"/>
  <c r="L22" i="35"/>
  <c r="L23" i="35"/>
  <c r="L24" i="35"/>
  <c r="L25" i="35"/>
  <c r="L26" i="35"/>
  <c r="L27" i="35"/>
  <c r="L28" i="35"/>
  <c r="L29" i="35"/>
  <c r="L30" i="35"/>
  <c r="L31" i="35"/>
  <c r="L32" i="35"/>
  <c r="L33" i="35"/>
  <c r="L34" i="35"/>
  <c r="L35" i="35"/>
  <c r="L36" i="35"/>
  <c r="L37" i="35"/>
  <c r="L38" i="35"/>
  <c r="L39" i="35"/>
  <c r="L43" i="35"/>
  <c r="L44" i="35"/>
  <c r="L45" i="35"/>
  <c r="L46" i="35"/>
  <c r="L47" i="35"/>
  <c r="L48" i="35"/>
  <c r="L49" i="35"/>
  <c r="L50" i="35"/>
  <c r="L51" i="35"/>
  <c r="L52" i="35"/>
  <c r="L53" i="35"/>
  <c r="L54" i="35"/>
  <c r="L55" i="35"/>
  <c r="L56" i="35"/>
  <c r="L57" i="35"/>
  <c r="L58" i="35"/>
  <c r="L59" i="35"/>
  <c r="L60" i="35"/>
  <c r="L61" i="35"/>
  <c r="L62" i="35"/>
  <c r="L63" i="35"/>
  <c r="L64" i="35"/>
  <c r="L65" i="35"/>
  <c r="L66" i="35"/>
  <c r="L67" i="35"/>
  <c r="L68" i="35"/>
  <c r="L69" i="35"/>
  <c r="L70" i="35"/>
  <c r="L71" i="35"/>
  <c r="L72" i="35"/>
  <c r="L73" i="35"/>
  <c r="L74" i="35"/>
  <c r="L75" i="35"/>
  <c r="L76" i="35"/>
  <c r="L77" i="35"/>
  <c r="L78" i="35"/>
  <c r="L79" i="35"/>
  <c r="L80" i="35"/>
  <c r="L81" i="35"/>
  <c r="L82" i="35"/>
  <c r="L83" i="35"/>
  <c r="L84" i="35"/>
  <c r="L85" i="35"/>
  <c r="L86" i="35"/>
  <c r="L87" i="35"/>
  <c r="L88" i="35"/>
  <c r="L89" i="35"/>
  <c r="L90" i="35"/>
  <c r="L91" i="35"/>
  <c r="L92" i="35"/>
  <c r="L93" i="35"/>
  <c r="L94" i="35"/>
  <c r="L95" i="35"/>
  <c r="L96" i="35"/>
  <c r="L97" i="35"/>
  <c r="L98" i="35"/>
  <c r="L99" i="35"/>
  <c r="L100" i="35"/>
  <c r="L101" i="35"/>
  <c r="L102" i="35"/>
  <c r="L103" i="35"/>
  <c r="L104" i="35"/>
  <c r="L105" i="35"/>
  <c r="L106" i="35"/>
  <c r="L107" i="35"/>
  <c r="L108" i="35"/>
  <c r="L109" i="35"/>
  <c r="L110" i="35"/>
  <c r="L111" i="35"/>
  <c r="L112" i="35"/>
  <c r="L113" i="35"/>
  <c r="L114" i="35"/>
  <c r="L115" i="35"/>
  <c r="L116" i="35"/>
  <c r="L117" i="35"/>
  <c r="L118" i="35"/>
  <c r="L119" i="35"/>
  <c r="L120" i="35"/>
  <c r="L121" i="35"/>
  <c r="L122" i="35"/>
  <c r="L123" i="35"/>
  <c r="L124" i="35"/>
  <c r="L125" i="35"/>
  <c r="L126" i="35"/>
  <c r="L127" i="35"/>
  <c r="L128" i="35"/>
  <c r="L129" i="35"/>
  <c r="L130" i="35"/>
  <c r="L131" i="35"/>
  <c r="L132" i="35"/>
  <c r="L133" i="35"/>
  <c r="L134" i="35"/>
  <c r="L135" i="35"/>
  <c r="L136" i="35"/>
  <c r="L137" i="35"/>
  <c r="L138" i="35"/>
  <c r="L139" i="35"/>
  <c r="L140" i="35"/>
  <c r="L141" i="35"/>
  <c r="L142" i="35"/>
  <c r="L143" i="35"/>
  <c r="L144" i="35"/>
  <c r="L145" i="35"/>
  <c r="L146" i="35"/>
  <c r="L147" i="35"/>
  <c r="L148" i="35"/>
  <c r="L149" i="35"/>
  <c r="L150" i="35"/>
  <c r="L151" i="35"/>
  <c r="L152" i="35"/>
  <c r="L153" i="35"/>
  <c r="L154" i="35"/>
  <c r="L155" i="35"/>
  <c r="L156" i="35"/>
  <c r="L157" i="35"/>
  <c r="L158" i="35"/>
  <c r="L159" i="35"/>
  <c r="L160" i="35"/>
  <c r="L161" i="35"/>
  <c r="L162" i="35"/>
  <c r="L163" i="35"/>
  <c r="L164" i="35"/>
  <c r="L165" i="35"/>
  <c r="L166" i="35"/>
  <c r="L167" i="35"/>
  <c r="L168" i="35"/>
  <c r="L169" i="35"/>
  <c r="L170" i="35"/>
  <c r="L171" i="35"/>
  <c r="L172" i="35"/>
  <c r="L173" i="35"/>
  <c r="L174" i="35"/>
  <c r="L175" i="35"/>
  <c r="L176" i="35"/>
  <c r="L177" i="35"/>
  <c r="L178" i="35"/>
  <c r="L179" i="35"/>
  <c r="L180" i="35"/>
  <c r="L181" i="35"/>
  <c r="L182" i="35"/>
  <c r="L183" i="35"/>
  <c r="L184" i="35"/>
  <c r="L185" i="35"/>
  <c r="L186" i="35"/>
  <c r="L187" i="35"/>
  <c r="L188" i="35"/>
  <c r="L189" i="35"/>
  <c r="L190" i="35"/>
  <c r="L191" i="35"/>
  <c r="L192" i="35"/>
  <c r="L193" i="35"/>
  <c r="L194" i="35"/>
  <c r="L195" i="35"/>
  <c r="L196" i="35"/>
  <c r="L197" i="35"/>
  <c r="L198" i="35"/>
  <c r="L199" i="35"/>
  <c r="L200" i="35"/>
  <c r="L201" i="35"/>
  <c r="L202" i="35"/>
  <c r="L203" i="35"/>
  <c r="L204" i="35"/>
  <c r="L205" i="35"/>
  <c r="L206" i="35"/>
  <c r="L207" i="35"/>
  <c r="L208" i="35"/>
  <c r="L209" i="35"/>
  <c r="L210" i="35"/>
  <c r="L211" i="35"/>
  <c r="L212" i="35"/>
  <c r="L213" i="35"/>
  <c r="L214" i="35"/>
  <c r="L215" i="35"/>
  <c r="L216" i="35"/>
  <c r="L217" i="35"/>
  <c r="L218" i="35"/>
  <c r="L219" i="35"/>
  <c r="L220" i="35"/>
  <c r="L221" i="35"/>
  <c r="L222" i="35"/>
  <c r="L223" i="35"/>
  <c r="L224" i="35"/>
  <c r="L225" i="35"/>
  <c r="L226" i="35"/>
  <c r="L227" i="35"/>
  <c r="L228" i="35"/>
  <c r="L229" i="35"/>
  <c r="L230" i="35"/>
  <c r="L231" i="35"/>
  <c r="L232" i="35"/>
  <c r="L233" i="35"/>
  <c r="L234" i="35"/>
  <c r="L235" i="35"/>
  <c r="L236" i="35"/>
  <c r="L237" i="35"/>
  <c r="L238" i="35"/>
  <c r="L239" i="35"/>
  <c r="L240" i="35"/>
  <c r="L241" i="35"/>
  <c r="L242" i="35"/>
  <c r="L243" i="35"/>
  <c r="L244" i="35"/>
  <c r="L245" i="35"/>
  <c r="L246" i="35"/>
  <c r="L247" i="35"/>
  <c r="L248" i="35"/>
  <c r="L249" i="35"/>
  <c r="L250" i="35"/>
  <c r="L251" i="35"/>
  <c r="L252" i="35"/>
  <c r="L253" i="35"/>
  <c r="L254" i="35"/>
  <c r="L255" i="35"/>
  <c r="L256" i="35"/>
  <c r="L257" i="35"/>
  <c r="L258" i="35"/>
  <c r="L259" i="35"/>
  <c r="L260" i="35"/>
  <c r="L261" i="35"/>
  <c r="L262" i="35"/>
  <c r="L263" i="35"/>
  <c r="L264" i="35"/>
  <c r="L265" i="35"/>
  <c r="L266" i="35"/>
  <c r="L267" i="35"/>
  <c r="L268" i="35"/>
  <c r="L269" i="35"/>
  <c r="L270" i="35"/>
  <c r="L271" i="35"/>
  <c r="L272" i="35"/>
  <c r="L273" i="35"/>
  <c r="L274" i="35"/>
  <c r="L275" i="35"/>
  <c r="L276" i="35"/>
  <c r="L277" i="35"/>
  <c r="L278" i="35"/>
  <c r="L279" i="35"/>
  <c r="L280" i="35"/>
  <c r="L281" i="35"/>
  <c r="L282" i="35"/>
  <c r="L283" i="35"/>
  <c r="L284" i="35"/>
  <c r="L285" i="35"/>
  <c r="L286" i="35"/>
  <c r="L287" i="35"/>
  <c r="L288" i="35"/>
  <c r="L289" i="35"/>
  <c r="L290" i="35"/>
  <c r="L291" i="35"/>
  <c r="L292" i="35"/>
  <c r="L293" i="35"/>
  <c r="L294" i="35"/>
  <c r="L295" i="35"/>
  <c r="L296" i="35"/>
  <c r="L297" i="35"/>
  <c r="L298" i="35"/>
  <c r="L299" i="35"/>
  <c r="L300" i="35"/>
  <c r="L301" i="35"/>
  <c r="L302" i="35"/>
  <c r="L303" i="35"/>
  <c r="L304" i="35"/>
  <c r="L305" i="35"/>
  <c r="L306" i="35"/>
  <c r="L307" i="35"/>
  <c r="L308" i="35"/>
  <c r="L309" i="35"/>
  <c r="L310" i="35"/>
  <c r="L311" i="35"/>
  <c r="L312" i="35"/>
  <c r="L313" i="35"/>
  <c r="L314" i="35"/>
  <c r="L315" i="35"/>
  <c r="L316" i="35"/>
  <c r="L317" i="35"/>
  <c r="L318" i="35"/>
  <c r="L319" i="35"/>
  <c r="L320" i="35"/>
  <c r="L321" i="35"/>
  <c r="L322" i="35"/>
  <c r="L323" i="35"/>
  <c r="L324" i="35"/>
  <c r="L325" i="35"/>
  <c r="L326" i="35"/>
  <c r="L327" i="35"/>
  <c r="L328" i="35"/>
  <c r="L329" i="35"/>
  <c r="L330" i="35"/>
  <c r="L331" i="35"/>
  <c r="L332" i="35"/>
  <c r="L333" i="35"/>
  <c r="L334" i="35"/>
  <c r="L335" i="35"/>
  <c r="L336" i="35"/>
  <c r="L337" i="35"/>
  <c r="L338" i="35"/>
  <c r="L339" i="35"/>
  <c r="L340" i="35"/>
  <c r="L341" i="35"/>
  <c r="L342" i="35"/>
  <c r="L343" i="35"/>
  <c r="L344" i="35"/>
  <c r="L345" i="35"/>
  <c r="L346" i="35"/>
  <c r="L347" i="35"/>
  <c r="L348" i="35"/>
  <c r="L349" i="35"/>
  <c r="L350" i="35"/>
  <c r="L351" i="35"/>
  <c r="L352" i="35"/>
  <c r="L353" i="35"/>
  <c r="L354" i="35"/>
  <c r="L355" i="35"/>
  <c r="L356" i="35"/>
  <c r="L357" i="35"/>
  <c r="L358" i="35"/>
  <c r="L359" i="35"/>
  <c r="L360" i="35"/>
  <c r="L361" i="35"/>
  <c r="L362" i="35"/>
  <c r="L363" i="35"/>
  <c r="L364" i="35"/>
  <c r="L365" i="35"/>
  <c r="L366" i="35"/>
  <c r="L367" i="35"/>
  <c r="L368" i="35"/>
  <c r="L369" i="35"/>
  <c r="L370" i="35"/>
  <c r="L371" i="35"/>
  <c r="L372" i="35"/>
  <c r="L373" i="35"/>
  <c r="L374" i="35"/>
  <c r="L375" i="35"/>
  <c r="L376" i="35"/>
  <c r="L377" i="35"/>
  <c r="L378" i="35"/>
  <c r="L379" i="35"/>
  <c r="L380" i="35"/>
  <c r="L381" i="35"/>
  <c r="L382" i="35"/>
  <c r="L383" i="35"/>
  <c r="L384" i="35"/>
  <c r="L385" i="35"/>
  <c r="L386" i="35"/>
  <c r="L387" i="35"/>
  <c r="L388" i="35"/>
  <c r="L389" i="35"/>
  <c r="L390" i="35"/>
  <c r="L391" i="35"/>
  <c r="L392" i="35"/>
  <c r="L393" i="35"/>
  <c r="L394" i="35"/>
  <c r="L395" i="35"/>
  <c r="L396" i="35"/>
  <c r="L397" i="35"/>
  <c r="L398" i="35"/>
  <c r="L399" i="35"/>
  <c r="L400" i="35"/>
  <c r="L401" i="35"/>
  <c r="L402" i="35"/>
  <c r="L403" i="35"/>
  <c r="L404" i="35"/>
  <c r="L405" i="35"/>
  <c r="L406" i="35"/>
  <c r="L407" i="35"/>
  <c r="L408" i="35"/>
  <c r="L409" i="35"/>
  <c r="L410" i="35"/>
  <c r="L411" i="35"/>
  <c r="L412" i="35"/>
  <c r="L413" i="35"/>
  <c r="L414" i="35"/>
  <c r="L415" i="35"/>
  <c r="L416" i="35"/>
  <c r="L417" i="35"/>
  <c r="L418" i="35"/>
  <c r="L419" i="35"/>
  <c r="L420" i="35"/>
  <c r="L421" i="35"/>
  <c r="L422" i="35"/>
  <c r="L423" i="35"/>
  <c r="L424" i="35"/>
  <c r="L425" i="35"/>
  <c r="L426" i="35"/>
  <c r="L427" i="35"/>
  <c r="L428" i="35"/>
  <c r="L429" i="35"/>
  <c r="L430" i="35"/>
  <c r="L431" i="35"/>
  <c r="L432" i="35"/>
  <c r="L433" i="35"/>
  <c r="L434" i="35"/>
  <c r="L435" i="35"/>
  <c r="L436" i="35"/>
  <c r="L437" i="35"/>
  <c r="L438" i="35"/>
  <c r="L439" i="35"/>
  <c r="L440" i="35"/>
  <c r="L441" i="35"/>
  <c r="L442" i="35"/>
  <c r="L443" i="35"/>
  <c r="L444" i="35"/>
  <c r="L445" i="35"/>
  <c r="L446" i="35"/>
  <c r="L447" i="35"/>
  <c r="L448" i="35"/>
  <c r="L449" i="35"/>
  <c r="L450" i="35"/>
  <c r="L451" i="35"/>
  <c r="L452" i="35"/>
  <c r="L453" i="35"/>
  <c r="L454" i="35"/>
  <c r="L455" i="35"/>
  <c r="L456" i="35"/>
  <c r="L457" i="35"/>
  <c r="L458" i="35"/>
  <c r="L459" i="35"/>
  <c r="L460" i="35"/>
  <c r="L461" i="35"/>
  <c r="L462" i="35"/>
  <c r="L463" i="35"/>
  <c r="L464" i="35"/>
  <c r="L465" i="35"/>
  <c r="L466" i="35"/>
  <c r="L467" i="35"/>
  <c r="L468" i="35"/>
  <c r="L469" i="35"/>
  <c r="L470" i="35"/>
  <c r="L471" i="35"/>
  <c r="L472" i="35"/>
  <c r="L473" i="35"/>
  <c r="L474" i="35"/>
  <c r="L475" i="35"/>
  <c r="L476" i="35"/>
  <c r="L477" i="35"/>
  <c r="L478" i="35"/>
  <c r="L479" i="35"/>
  <c r="L480" i="35"/>
  <c r="L481" i="35"/>
  <c r="L482" i="35"/>
  <c r="L483" i="35"/>
  <c r="L484" i="35"/>
  <c r="L485" i="35"/>
  <c r="L486" i="35"/>
  <c r="L487" i="35"/>
  <c r="L488" i="35"/>
  <c r="L489" i="35"/>
  <c r="L490" i="35"/>
  <c r="L491" i="35"/>
  <c r="L492" i="35"/>
  <c r="L493" i="35"/>
  <c r="L494" i="35"/>
  <c r="L495" i="35"/>
  <c r="L496" i="35"/>
  <c r="L497" i="35"/>
  <c r="L498" i="35"/>
  <c r="K4" i="37"/>
  <c r="L4" i="37"/>
  <c r="K5" i="37"/>
  <c r="L5" i="37"/>
  <c r="M5" i="37" s="1"/>
  <c r="K6" i="37"/>
  <c r="L6" i="37"/>
  <c r="K7" i="37"/>
  <c r="L7" i="37"/>
  <c r="M7" i="37" s="1"/>
  <c r="K8" i="37"/>
  <c r="L8" i="37"/>
  <c r="L9" i="37"/>
  <c r="L10" i="37"/>
  <c r="L11" i="37"/>
  <c r="L12" i="37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L35" i="37"/>
  <c r="L36" i="37"/>
  <c r="L37" i="37"/>
  <c r="L39" i="37"/>
  <c r="L40" i="37"/>
  <c r="L41" i="37"/>
  <c r="L42" i="37"/>
  <c r="L43" i="37"/>
  <c r="L44" i="37"/>
  <c r="L45" i="37"/>
  <c r="L46" i="37"/>
  <c r="L47" i="37"/>
  <c r="L48" i="37"/>
  <c r="L49" i="37"/>
  <c r="L50" i="37"/>
  <c r="L51" i="37"/>
  <c r="L52" i="37"/>
  <c r="L53" i="37"/>
  <c r="L54" i="37"/>
  <c r="L55" i="37"/>
  <c r="L56" i="37"/>
  <c r="L57" i="37"/>
  <c r="L58" i="37"/>
  <c r="L59" i="37"/>
  <c r="L60" i="37"/>
  <c r="L61" i="37"/>
  <c r="L62" i="37"/>
  <c r="L64" i="37"/>
  <c r="L66" i="37"/>
  <c r="L67" i="37"/>
  <c r="L68" i="37"/>
  <c r="L69" i="37"/>
  <c r="L70" i="37"/>
  <c r="L71" i="37"/>
  <c r="L72" i="37"/>
  <c r="L73" i="37"/>
  <c r="L74" i="37"/>
  <c r="L75" i="37"/>
  <c r="L76" i="37"/>
  <c r="L77" i="37"/>
  <c r="L78" i="37"/>
  <c r="L79" i="37"/>
  <c r="L80" i="37"/>
  <c r="L81" i="37"/>
  <c r="L82" i="37"/>
  <c r="L83" i="37"/>
  <c r="L84" i="37"/>
  <c r="L85" i="37"/>
  <c r="L86" i="37"/>
  <c r="L87" i="37"/>
  <c r="L88" i="37"/>
  <c r="L89" i="37"/>
  <c r="L90" i="37"/>
  <c r="L91" i="37"/>
  <c r="L92" i="37"/>
  <c r="L93" i="37"/>
  <c r="L97" i="37"/>
  <c r="L98" i="37"/>
  <c r="L99" i="37"/>
  <c r="L100" i="37"/>
  <c r="L101" i="37"/>
  <c r="L102" i="37"/>
  <c r="L103" i="37"/>
  <c r="L104" i="37"/>
  <c r="L105" i="37"/>
  <c r="L106" i="37"/>
  <c r="L107" i="37"/>
  <c r="L108" i="37"/>
  <c r="L109" i="37"/>
  <c r="L110" i="37"/>
  <c r="L111" i="37"/>
  <c r="L112" i="37"/>
  <c r="L113" i="37"/>
  <c r="L114" i="37"/>
  <c r="L115" i="37"/>
  <c r="L116" i="37"/>
  <c r="L117" i="37"/>
  <c r="L118" i="37"/>
  <c r="L119" i="37"/>
  <c r="L120" i="37"/>
  <c r="L121" i="37"/>
  <c r="L122" i="37"/>
  <c r="L123" i="37"/>
  <c r="L124" i="37"/>
  <c r="L125" i="37"/>
  <c r="L126" i="37"/>
  <c r="L127" i="37"/>
  <c r="L128" i="37"/>
  <c r="L129" i="37"/>
  <c r="L130" i="37"/>
  <c r="L131" i="37"/>
  <c r="L132" i="37"/>
  <c r="L133" i="37"/>
  <c r="L134" i="37"/>
  <c r="L135" i="37"/>
  <c r="L136" i="37"/>
  <c r="L137" i="37"/>
  <c r="L138" i="37"/>
  <c r="L139" i="37"/>
  <c r="L140" i="37"/>
  <c r="L141" i="37"/>
  <c r="L142" i="37"/>
  <c r="L143" i="37"/>
  <c r="L144" i="37"/>
  <c r="L145" i="37"/>
  <c r="L146" i="37"/>
  <c r="L147" i="37"/>
  <c r="L148" i="37"/>
  <c r="L149" i="37"/>
  <c r="L150" i="37"/>
  <c r="L151" i="37"/>
  <c r="L152" i="37"/>
  <c r="L153" i="37"/>
  <c r="L154" i="37"/>
  <c r="L155" i="37"/>
  <c r="L156" i="37"/>
  <c r="L157" i="37"/>
  <c r="L158" i="37"/>
  <c r="L159" i="37"/>
  <c r="L160" i="37"/>
  <c r="L161" i="37"/>
  <c r="L162" i="37"/>
  <c r="L163" i="37"/>
  <c r="L164" i="37"/>
  <c r="L165" i="37"/>
  <c r="L166" i="37"/>
  <c r="L167" i="37"/>
  <c r="L168" i="37"/>
  <c r="L169" i="37"/>
  <c r="L170" i="37"/>
  <c r="L171" i="37"/>
  <c r="L172" i="37"/>
  <c r="L173" i="37"/>
  <c r="L174" i="37"/>
  <c r="L175" i="37"/>
  <c r="L176" i="37"/>
  <c r="L177" i="37"/>
  <c r="L178" i="37"/>
  <c r="L179" i="37"/>
  <c r="L180" i="37"/>
  <c r="L181" i="37"/>
  <c r="L182" i="37"/>
  <c r="L183" i="37"/>
  <c r="L184" i="37"/>
  <c r="L185" i="37"/>
  <c r="L186" i="37"/>
  <c r="L187" i="37"/>
  <c r="L188" i="37"/>
  <c r="L189" i="37"/>
  <c r="L190" i="37"/>
  <c r="L191" i="37"/>
  <c r="L192" i="37"/>
  <c r="L193" i="37"/>
  <c r="L194" i="37"/>
  <c r="L195" i="37"/>
  <c r="L196" i="37"/>
  <c r="L197" i="37"/>
  <c r="L198" i="37"/>
  <c r="L199" i="37"/>
  <c r="L200" i="37"/>
  <c r="L201" i="37"/>
  <c r="L202" i="37"/>
  <c r="L203" i="37"/>
  <c r="L204" i="37"/>
  <c r="L205" i="37"/>
  <c r="L206" i="37"/>
  <c r="L207" i="37"/>
  <c r="L208" i="37"/>
  <c r="L209" i="37"/>
  <c r="L210" i="37"/>
  <c r="L211" i="37"/>
  <c r="L212" i="37"/>
  <c r="L213" i="37"/>
  <c r="L214" i="37"/>
  <c r="L215" i="37"/>
  <c r="L216" i="37"/>
  <c r="L217" i="37"/>
  <c r="L218" i="37"/>
  <c r="L219" i="37"/>
  <c r="L220" i="37"/>
  <c r="L221" i="37"/>
  <c r="L222" i="37"/>
  <c r="L223" i="37"/>
  <c r="L224" i="37"/>
  <c r="L225" i="37"/>
  <c r="L226" i="37"/>
  <c r="L227" i="37"/>
  <c r="L228" i="37"/>
  <c r="L229" i="37"/>
  <c r="L230" i="37"/>
  <c r="L231" i="37"/>
  <c r="L232" i="37"/>
  <c r="L233" i="37"/>
  <c r="L234" i="37"/>
  <c r="L235" i="37"/>
  <c r="L236" i="37"/>
  <c r="L237" i="37"/>
  <c r="L238" i="37"/>
  <c r="L239" i="37"/>
  <c r="L240" i="37"/>
  <c r="L241" i="37"/>
  <c r="L242" i="37"/>
  <c r="L243" i="37"/>
  <c r="L244" i="37"/>
  <c r="L245" i="37"/>
  <c r="L246" i="37"/>
  <c r="L247" i="37"/>
  <c r="L248" i="37"/>
  <c r="L249" i="37"/>
  <c r="L250" i="37"/>
  <c r="L251" i="37"/>
  <c r="L252" i="37"/>
  <c r="L253" i="37"/>
  <c r="L254" i="37"/>
  <c r="L255" i="37"/>
  <c r="L256" i="37"/>
  <c r="L257" i="37"/>
  <c r="L258" i="37"/>
  <c r="L259" i="37"/>
  <c r="L260" i="37"/>
  <c r="L261" i="37"/>
  <c r="L262" i="37"/>
  <c r="L263" i="37"/>
  <c r="L264" i="37"/>
  <c r="L265" i="37"/>
  <c r="L266" i="37"/>
  <c r="L267" i="37"/>
  <c r="L268" i="37"/>
  <c r="L269" i="37"/>
  <c r="L270" i="37"/>
  <c r="L271" i="37"/>
  <c r="L272" i="37"/>
  <c r="L273" i="37"/>
  <c r="L274" i="37"/>
  <c r="L275" i="37"/>
  <c r="L276" i="37"/>
  <c r="L277" i="37"/>
  <c r="L278" i="37"/>
  <c r="L279" i="37"/>
  <c r="L280" i="37"/>
  <c r="L281" i="37"/>
  <c r="L282" i="37"/>
  <c r="L283" i="37"/>
  <c r="L284" i="37"/>
  <c r="L285" i="37"/>
  <c r="L286" i="37"/>
  <c r="L287" i="37"/>
  <c r="L288" i="37"/>
  <c r="L289" i="37"/>
  <c r="L290" i="37"/>
  <c r="L291" i="37"/>
  <c r="L292" i="37"/>
  <c r="L293" i="37"/>
  <c r="L294" i="37"/>
  <c r="L295" i="37"/>
  <c r="L296" i="37"/>
  <c r="L297" i="37"/>
  <c r="L298" i="37"/>
  <c r="L299" i="37"/>
  <c r="L300" i="37"/>
  <c r="L301" i="37"/>
  <c r="L302" i="37"/>
  <c r="L303" i="37"/>
  <c r="L304" i="37"/>
  <c r="L305" i="37"/>
  <c r="L306" i="37"/>
  <c r="L307" i="37"/>
  <c r="L308" i="37"/>
  <c r="L309" i="37"/>
  <c r="L310" i="37"/>
  <c r="L311" i="37"/>
  <c r="L312" i="37"/>
  <c r="L313" i="37"/>
  <c r="L314" i="37"/>
  <c r="L315" i="37"/>
  <c r="L316" i="37"/>
  <c r="L317" i="37"/>
  <c r="L318" i="37"/>
  <c r="L319" i="37"/>
  <c r="L320" i="37"/>
  <c r="L321" i="37"/>
  <c r="L322" i="37"/>
  <c r="L323" i="37"/>
  <c r="L324" i="37"/>
  <c r="L325" i="37"/>
  <c r="L326" i="37"/>
  <c r="L327" i="37"/>
  <c r="L328" i="37"/>
  <c r="L329" i="37"/>
  <c r="L330" i="37"/>
  <c r="L331" i="37"/>
  <c r="L332" i="37"/>
  <c r="L333" i="37"/>
  <c r="L334" i="37"/>
  <c r="L335" i="37"/>
  <c r="L336" i="37"/>
  <c r="L337" i="37"/>
  <c r="L338" i="37"/>
  <c r="L339" i="37"/>
  <c r="L340" i="37"/>
  <c r="L341" i="37"/>
  <c r="L342" i="37"/>
  <c r="L343" i="37"/>
  <c r="L344" i="37"/>
  <c r="L345" i="37"/>
  <c r="L346" i="37"/>
  <c r="L347" i="37"/>
  <c r="L348" i="37"/>
  <c r="L349" i="37"/>
  <c r="L350" i="37"/>
  <c r="L351" i="37"/>
  <c r="L352" i="37"/>
  <c r="L353" i="37"/>
  <c r="L354" i="37"/>
  <c r="L355" i="37"/>
  <c r="L356" i="37"/>
  <c r="L357" i="37"/>
  <c r="L358" i="37"/>
  <c r="L359" i="37"/>
  <c r="L360" i="37"/>
  <c r="L361" i="37"/>
  <c r="L362" i="37"/>
  <c r="L363" i="37"/>
  <c r="L364" i="37"/>
  <c r="L365" i="37"/>
  <c r="L366" i="37"/>
  <c r="L367" i="37"/>
  <c r="L368" i="37"/>
  <c r="L369" i="37"/>
  <c r="L370" i="37"/>
  <c r="L371" i="37"/>
  <c r="L372" i="37"/>
  <c r="L373" i="37"/>
  <c r="L374" i="37"/>
  <c r="L375" i="37"/>
  <c r="L376" i="37"/>
  <c r="L377" i="37"/>
  <c r="L378" i="37"/>
  <c r="L379" i="37"/>
  <c r="L380" i="37"/>
  <c r="L381" i="37"/>
  <c r="L382" i="37"/>
  <c r="L383" i="37"/>
  <c r="L384" i="37"/>
  <c r="L385" i="37"/>
  <c r="L386" i="37"/>
  <c r="L387" i="37"/>
  <c r="L388" i="37"/>
  <c r="L389" i="37"/>
  <c r="L390" i="37"/>
  <c r="L391" i="37"/>
  <c r="L392" i="37"/>
  <c r="L393" i="37"/>
  <c r="L394" i="37"/>
  <c r="L395" i="37"/>
  <c r="L396" i="37"/>
  <c r="L397" i="37"/>
  <c r="L398" i="37"/>
  <c r="L399" i="37"/>
  <c r="L400" i="37"/>
  <c r="L401" i="37"/>
  <c r="L402" i="37"/>
  <c r="L403" i="37"/>
  <c r="L404" i="37"/>
  <c r="L405" i="37"/>
  <c r="L406" i="37"/>
  <c r="L407" i="37"/>
  <c r="L408" i="37"/>
  <c r="L409" i="37"/>
  <c r="L410" i="37"/>
  <c r="L411" i="37"/>
  <c r="L412" i="37"/>
  <c r="L413" i="37"/>
  <c r="L414" i="37"/>
  <c r="L415" i="37"/>
  <c r="L416" i="37"/>
  <c r="L417" i="37"/>
  <c r="L418" i="37"/>
  <c r="L419" i="37"/>
  <c r="L420" i="37"/>
  <c r="L421" i="37"/>
  <c r="L422" i="37"/>
  <c r="L423" i="37"/>
  <c r="L424" i="37"/>
  <c r="L425" i="37"/>
  <c r="L426" i="37"/>
  <c r="L427" i="37"/>
  <c r="L428" i="37"/>
  <c r="L429" i="37"/>
  <c r="L430" i="37"/>
  <c r="L431" i="37"/>
  <c r="L432" i="37"/>
  <c r="L433" i="37"/>
  <c r="L434" i="37"/>
  <c r="L435" i="37"/>
  <c r="L436" i="37"/>
  <c r="L437" i="37"/>
  <c r="L438" i="37"/>
  <c r="L439" i="37"/>
  <c r="L440" i="37"/>
  <c r="L441" i="37"/>
  <c r="L442" i="37"/>
  <c r="L443" i="37"/>
  <c r="L444" i="37"/>
  <c r="L445" i="37"/>
  <c r="L446" i="37"/>
  <c r="L447" i="37"/>
  <c r="L448" i="37"/>
  <c r="L449" i="37"/>
  <c r="L450" i="37"/>
  <c r="L451" i="37"/>
  <c r="L452" i="37"/>
  <c r="L453" i="37"/>
  <c r="L454" i="37"/>
  <c r="L455" i="37"/>
  <c r="L456" i="37"/>
  <c r="L457" i="37"/>
  <c r="L458" i="37"/>
  <c r="L459" i="37"/>
  <c r="L460" i="37"/>
  <c r="L461" i="37"/>
  <c r="L462" i="37"/>
  <c r="L463" i="37"/>
  <c r="L464" i="37"/>
  <c r="L465" i="37"/>
  <c r="L466" i="37"/>
  <c r="L467" i="37"/>
  <c r="L468" i="37"/>
  <c r="L469" i="37"/>
  <c r="L470" i="37"/>
  <c r="L471" i="37"/>
  <c r="L472" i="37"/>
  <c r="L473" i="37"/>
  <c r="L474" i="37"/>
  <c r="L475" i="37"/>
  <c r="L476" i="37"/>
  <c r="L477" i="37"/>
  <c r="L478" i="37"/>
  <c r="L479" i="37"/>
  <c r="L480" i="37"/>
  <c r="L481" i="37"/>
  <c r="L482" i="37"/>
  <c r="L483" i="37"/>
  <c r="L484" i="37"/>
  <c r="L485" i="37"/>
  <c r="L486" i="37"/>
  <c r="L487" i="37"/>
  <c r="L488" i="37"/>
  <c r="L489" i="37"/>
  <c r="L490" i="37"/>
  <c r="L491" i="37"/>
  <c r="L492" i="37"/>
  <c r="L493" i="37"/>
  <c r="L494" i="37"/>
  <c r="L495" i="37"/>
  <c r="L496" i="37"/>
  <c r="L497" i="37"/>
  <c r="L498" i="37"/>
  <c r="K4" i="39"/>
  <c r="L4" i="39"/>
  <c r="M4" i="39" s="1"/>
  <c r="K5" i="39"/>
  <c r="L5" i="39"/>
  <c r="K6" i="39"/>
  <c r="L6" i="39"/>
  <c r="M6" i="39" s="1"/>
  <c r="K7" i="39"/>
  <c r="L7" i="39"/>
  <c r="K8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22" i="39"/>
  <c r="L23" i="39"/>
  <c r="L24" i="39"/>
  <c r="L25" i="39"/>
  <c r="L26" i="39"/>
  <c r="L27" i="39"/>
  <c r="L28" i="39"/>
  <c r="L32" i="39"/>
  <c r="L33" i="39"/>
  <c r="L34" i="39"/>
  <c r="L35" i="39"/>
  <c r="L36" i="39"/>
  <c r="L37" i="39"/>
  <c r="L38" i="39"/>
  <c r="L39" i="39"/>
  <c r="L40" i="39"/>
  <c r="L41" i="39"/>
  <c r="L42" i="39"/>
  <c r="L43" i="39"/>
  <c r="L44" i="39"/>
  <c r="L45" i="39"/>
  <c r="L46" i="39"/>
  <c r="L47" i="39"/>
  <c r="L48" i="39"/>
  <c r="L49" i="39"/>
  <c r="L50" i="39"/>
  <c r="L51" i="39"/>
  <c r="L52" i="39"/>
  <c r="L53" i="39"/>
  <c r="L54" i="39"/>
  <c r="L55" i="39"/>
  <c r="L56" i="39"/>
  <c r="L57" i="39"/>
  <c r="L58" i="39"/>
  <c r="L59" i="39"/>
  <c r="L60" i="39"/>
  <c r="L61" i="39"/>
  <c r="L62" i="39"/>
  <c r="L63" i="39"/>
  <c r="L64" i="39"/>
  <c r="L65" i="39"/>
  <c r="L66" i="39"/>
  <c r="L67" i="39"/>
  <c r="L68" i="39"/>
  <c r="L69" i="39"/>
  <c r="L70" i="39"/>
  <c r="L71" i="39"/>
  <c r="L72" i="39"/>
  <c r="L73" i="39"/>
  <c r="L74" i="39"/>
  <c r="L75" i="39"/>
  <c r="L76" i="39"/>
  <c r="L77" i="39"/>
  <c r="L78" i="39"/>
  <c r="L79" i="39"/>
  <c r="L80" i="39"/>
  <c r="L81" i="39"/>
  <c r="L82" i="39"/>
  <c r="L83" i="39"/>
  <c r="L84" i="39"/>
  <c r="L85" i="39"/>
  <c r="L86" i="39"/>
  <c r="L87" i="39"/>
  <c r="L88" i="39"/>
  <c r="L89" i="39"/>
  <c r="L90" i="39"/>
  <c r="L91" i="39"/>
  <c r="L92" i="39"/>
  <c r="L93" i="39"/>
  <c r="L94" i="39"/>
  <c r="L95" i="39"/>
  <c r="L96" i="39"/>
  <c r="L97" i="39"/>
  <c r="L98" i="39"/>
  <c r="L99" i="39"/>
  <c r="L100" i="39"/>
  <c r="L101" i="39"/>
  <c r="L102" i="39"/>
  <c r="L103" i="39"/>
  <c r="L104" i="39"/>
  <c r="L105" i="39"/>
  <c r="L106" i="39"/>
  <c r="L107" i="39"/>
  <c r="L108" i="39"/>
  <c r="L109" i="39"/>
  <c r="L110" i="39"/>
  <c r="L111" i="39"/>
  <c r="L112" i="39"/>
  <c r="L113" i="39"/>
  <c r="L114" i="39"/>
  <c r="L115" i="39"/>
  <c r="L116" i="39"/>
  <c r="L117" i="39"/>
  <c r="L118" i="39"/>
  <c r="L119" i="39"/>
  <c r="L120" i="39"/>
  <c r="L121" i="39"/>
  <c r="L122" i="39"/>
  <c r="L123" i="39"/>
  <c r="L124" i="39"/>
  <c r="L125" i="39"/>
  <c r="L126" i="39"/>
  <c r="L127" i="39"/>
  <c r="L128" i="39"/>
  <c r="L129" i="39"/>
  <c r="L130" i="39"/>
  <c r="L131" i="39"/>
  <c r="L132" i="39"/>
  <c r="L133" i="39"/>
  <c r="L134" i="39"/>
  <c r="L135" i="39"/>
  <c r="L136" i="39"/>
  <c r="L137" i="39"/>
  <c r="L138" i="39"/>
  <c r="L139" i="39"/>
  <c r="L140" i="39"/>
  <c r="L141" i="39"/>
  <c r="L142" i="39"/>
  <c r="L143" i="39"/>
  <c r="L144" i="39"/>
  <c r="L145" i="39"/>
  <c r="L146" i="39"/>
  <c r="L147" i="39"/>
  <c r="L148" i="39"/>
  <c r="L149" i="39"/>
  <c r="L150" i="39"/>
  <c r="L151" i="39"/>
  <c r="L152" i="39"/>
  <c r="L153" i="39"/>
  <c r="L154" i="39"/>
  <c r="L155" i="39"/>
  <c r="L156" i="39"/>
  <c r="L157" i="39"/>
  <c r="L158" i="39"/>
  <c r="L159" i="39"/>
  <c r="L160" i="39"/>
  <c r="L161" i="39"/>
  <c r="L162" i="39"/>
  <c r="L163" i="39"/>
  <c r="L164" i="39"/>
  <c r="L165" i="39"/>
  <c r="L166" i="39"/>
  <c r="L167" i="39"/>
  <c r="L168" i="39"/>
  <c r="L169" i="39"/>
  <c r="L170" i="39"/>
  <c r="L171" i="39"/>
  <c r="L172" i="39"/>
  <c r="L173" i="39"/>
  <c r="L174" i="39"/>
  <c r="L175" i="39"/>
  <c r="L176" i="39"/>
  <c r="L177" i="39"/>
  <c r="L178" i="39"/>
  <c r="L179" i="39"/>
  <c r="L180" i="39"/>
  <c r="L181" i="39"/>
  <c r="L182" i="39"/>
  <c r="L183" i="39"/>
  <c r="L184" i="39"/>
  <c r="L185" i="39"/>
  <c r="L186" i="39"/>
  <c r="L187" i="39"/>
  <c r="L188" i="39"/>
  <c r="L189" i="39"/>
  <c r="L190" i="39"/>
  <c r="L191" i="39"/>
  <c r="L192" i="39"/>
  <c r="L193" i="39"/>
  <c r="L194" i="39"/>
  <c r="L195" i="39"/>
  <c r="L196" i="39"/>
  <c r="L197" i="39"/>
  <c r="L198" i="39"/>
  <c r="L199" i="39"/>
  <c r="L200" i="39"/>
  <c r="L201" i="39"/>
  <c r="L202" i="39"/>
  <c r="L203" i="39"/>
  <c r="L204" i="39"/>
  <c r="L205" i="39"/>
  <c r="L206" i="39"/>
  <c r="L207" i="39"/>
  <c r="L208" i="39"/>
  <c r="L209" i="39"/>
  <c r="L210" i="39"/>
  <c r="L211" i="39"/>
  <c r="L212" i="39"/>
  <c r="L213" i="39"/>
  <c r="L214" i="39"/>
  <c r="L215" i="39"/>
  <c r="L216" i="39"/>
  <c r="L217" i="39"/>
  <c r="L218" i="39"/>
  <c r="L219" i="39"/>
  <c r="L220" i="39"/>
  <c r="L221" i="39"/>
  <c r="L222" i="39"/>
  <c r="L223" i="39"/>
  <c r="L224" i="39"/>
  <c r="L225" i="39"/>
  <c r="L226" i="39"/>
  <c r="L227" i="39"/>
  <c r="L228" i="39"/>
  <c r="L229" i="39"/>
  <c r="L230" i="39"/>
  <c r="L231" i="39"/>
  <c r="L232" i="39"/>
  <c r="L233" i="39"/>
  <c r="L234" i="39"/>
  <c r="L235" i="39"/>
  <c r="L236" i="39"/>
  <c r="L237" i="39"/>
  <c r="L238" i="39"/>
  <c r="L239" i="39"/>
  <c r="L240" i="39"/>
  <c r="L241" i="39"/>
  <c r="L242" i="39"/>
  <c r="L243" i="39"/>
  <c r="L244" i="39"/>
  <c r="L245" i="39"/>
  <c r="L246" i="39"/>
  <c r="L247" i="39"/>
  <c r="L248" i="39"/>
  <c r="L249" i="39"/>
  <c r="L250" i="39"/>
  <c r="L251" i="39"/>
  <c r="L252" i="39"/>
  <c r="L253" i="39"/>
  <c r="L254" i="39"/>
  <c r="L255" i="39"/>
  <c r="L256" i="39"/>
  <c r="L257" i="39"/>
  <c r="L258" i="39"/>
  <c r="L259" i="39"/>
  <c r="L260" i="39"/>
  <c r="L261" i="39"/>
  <c r="L262" i="39"/>
  <c r="L263" i="39"/>
  <c r="L264" i="39"/>
  <c r="L265" i="39"/>
  <c r="L266" i="39"/>
  <c r="L267" i="39"/>
  <c r="L268" i="39"/>
  <c r="L269" i="39"/>
  <c r="L270" i="39"/>
  <c r="L271" i="39"/>
  <c r="L272" i="39"/>
  <c r="L273" i="39"/>
  <c r="L274" i="39"/>
  <c r="L275" i="39"/>
  <c r="L276" i="39"/>
  <c r="L277" i="39"/>
  <c r="L278" i="39"/>
  <c r="L279" i="39"/>
  <c r="L280" i="39"/>
  <c r="L281" i="39"/>
  <c r="L282" i="39"/>
  <c r="L283" i="39"/>
  <c r="L284" i="39"/>
  <c r="L285" i="39"/>
  <c r="L286" i="39"/>
  <c r="L287" i="39"/>
  <c r="L288" i="39"/>
  <c r="L289" i="39"/>
  <c r="L290" i="39"/>
  <c r="L291" i="39"/>
  <c r="L292" i="39"/>
  <c r="L293" i="39"/>
  <c r="L294" i="39"/>
  <c r="L295" i="39"/>
  <c r="L296" i="39"/>
  <c r="L297" i="39"/>
  <c r="L298" i="39"/>
  <c r="L299" i="39"/>
  <c r="L300" i="39"/>
  <c r="L301" i="39"/>
  <c r="L302" i="39"/>
  <c r="L303" i="39"/>
  <c r="L304" i="39"/>
  <c r="L305" i="39"/>
  <c r="L306" i="39"/>
  <c r="L307" i="39"/>
  <c r="L308" i="39"/>
  <c r="L309" i="39"/>
  <c r="L310" i="39"/>
  <c r="L311" i="39"/>
  <c r="L312" i="39"/>
  <c r="L313" i="39"/>
  <c r="L314" i="39"/>
  <c r="L315" i="39"/>
  <c r="L316" i="39"/>
  <c r="L317" i="39"/>
  <c r="L318" i="39"/>
  <c r="L319" i="39"/>
  <c r="L320" i="39"/>
  <c r="L321" i="39"/>
  <c r="L322" i="39"/>
  <c r="L323" i="39"/>
  <c r="L324" i="39"/>
  <c r="L325" i="39"/>
  <c r="L326" i="39"/>
  <c r="L327" i="39"/>
  <c r="L328" i="39"/>
  <c r="L329" i="39"/>
  <c r="L330" i="39"/>
  <c r="L331" i="39"/>
  <c r="L332" i="39"/>
  <c r="L333" i="39"/>
  <c r="L334" i="39"/>
  <c r="L335" i="39"/>
  <c r="L336" i="39"/>
  <c r="L337" i="39"/>
  <c r="L338" i="39"/>
  <c r="L339" i="39"/>
  <c r="L340" i="39"/>
  <c r="L341" i="39"/>
  <c r="L342" i="39"/>
  <c r="L343" i="39"/>
  <c r="L344" i="39"/>
  <c r="L345" i="39"/>
  <c r="L346" i="39"/>
  <c r="L347" i="39"/>
  <c r="L348" i="39"/>
  <c r="L349" i="39"/>
  <c r="L350" i="39"/>
  <c r="L351" i="39"/>
  <c r="L352" i="39"/>
  <c r="L353" i="39"/>
  <c r="L354" i="39"/>
  <c r="L355" i="39"/>
  <c r="L356" i="39"/>
  <c r="L357" i="39"/>
  <c r="L358" i="39"/>
  <c r="L359" i="39"/>
  <c r="L360" i="39"/>
  <c r="L361" i="39"/>
  <c r="L362" i="39"/>
  <c r="L363" i="39"/>
  <c r="L364" i="39"/>
  <c r="L365" i="39"/>
  <c r="L366" i="39"/>
  <c r="L367" i="39"/>
  <c r="L368" i="39"/>
  <c r="L369" i="39"/>
  <c r="L370" i="39"/>
  <c r="L371" i="39"/>
  <c r="L372" i="39"/>
  <c r="L373" i="39"/>
  <c r="L374" i="39"/>
  <c r="L375" i="39"/>
  <c r="L376" i="39"/>
  <c r="L377" i="39"/>
  <c r="L378" i="39"/>
  <c r="L379" i="39"/>
  <c r="L380" i="39"/>
  <c r="L381" i="39"/>
  <c r="L382" i="39"/>
  <c r="L383" i="39"/>
  <c r="L384" i="39"/>
  <c r="L385" i="39"/>
  <c r="L386" i="39"/>
  <c r="L387" i="39"/>
  <c r="L388" i="39"/>
  <c r="L389" i="39"/>
  <c r="L390" i="39"/>
  <c r="L391" i="39"/>
  <c r="L392" i="39"/>
  <c r="L393" i="39"/>
  <c r="L394" i="39"/>
  <c r="L395" i="39"/>
  <c r="L396" i="39"/>
  <c r="L397" i="39"/>
  <c r="L398" i="39"/>
  <c r="L399" i="39"/>
  <c r="L400" i="39"/>
  <c r="L401" i="39"/>
  <c r="L402" i="39"/>
  <c r="L403" i="39"/>
  <c r="L404" i="39"/>
  <c r="L405" i="39"/>
  <c r="L406" i="39"/>
  <c r="L407" i="39"/>
  <c r="L408" i="39"/>
  <c r="L409" i="39"/>
  <c r="L410" i="39"/>
  <c r="L411" i="39"/>
  <c r="L412" i="39"/>
  <c r="L413" i="39"/>
  <c r="L414" i="39"/>
  <c r="L415" i="39"/>
  <c r="L416" i="39"/>
  <c r="L417" i="39"/>
  <c r="L418" i="39"/>
  <c r="L419" i="39"/>
  <c r="L420" i="39"/>
  <c r="L421" i="39"/>
  <c r="L422" i="39"/>
  <c r="L423" i="39"/>
  <c r="L424" i="39"/>
  <c r="L425" i="39"/>
  <c r="L426" i="39"/>
  <c r="L427" i="39"/>
  <c r="L428" i="39"/>
  <c r="L429" i="39"/>
  <c r="L430" i="39"/>
  <c r="L431" i="39"/>
  <c r="L432" i="39"/>
  <c r="L433" i="39"/>
  <c r="L434" i="39"/>
  <c r="L435" i="39"/>
  <c r="L436" i="39"/>
  <c r="L437" i="39"/>
  <c r="L438" i="39"/>
  <c r="L439" i="39"/>
  <c r="L440" i="39"/>
  <c r="L441" i="39"/>
  <c r="L442" i="39"/>
  <c r="L443" i="39"/>
  <c r="L444" i="39"/>
  <c r="L445" i="39"/>
  <c r="L446" i="39"/>
  <c r="L447" i="39"/>
  <c r="L448" i="39"/>
  <c r="L449" i="39"/>
  <c r="L450" i="39"/>
  <c r="L451" i="39"/>
  <c r="L452" i="39"/>
  <c r="L453" i="39"/>
  <c r="L454" i="39"/>
  <c r="L455" i="39"/>
  <c r="L456" i="39"/>
  <c r="L457" i="39"/>
  <c r="L458" i="39"/>
  <c r="L459" i="39"/>
  <c r="L460" i="39"/>
  <c r="L461" i="39"/>
  <c r="L462" i="39"/>
  <c r="L463" i="39"/>
  <c r="L464" i="39"/>
  <c r="L465" i="39"/>
  <c r="L466" i="39"/>
  <c r="L467" i="39"/>
  <c r="L468" i="39"/>
  <c r="L469" i="39"/>
  <c r="L470" i="39"/>
  <c r="L471" i="39"/>
  <c r="L472" i="39"/>
  <c r="L473" i="39"/>
  <c r="L474" i="39"/>
  <c r="L475" i="39"/>
  <c r="L476" i="39"/>
  <c r="L477" i="39"/>
  <c r="L478" i="39"/>
  <c r="L479" i="39"/>
  <c r="L480" i="39"/>
  <c r="L481" i="39"/>
  <c r="L482" i="39"/>
  <c r="L483" i="39"/>
  <c r="L484" i="39"/>
  <c r="L485" i="39"/>
  <c r="L486" i="39"/>
  <c r="L487" i="39"/>
  <c r="L488" i="39"/>
  <c r="L489" i="39"/>
  <c r="L490" i="39"/>
  <c r="L491" i="39"/>
  <c r="L492" i="39"/>
  <c r="L493" i="39"/>
  <c r="L494" i="39"/>
  <c r="L495" i="39"/>
  <c r="L496" i="39"/>
  <c r="L497" i="39"/>
  <c r="L498" i="39"/>
  <c r="K4" i="41"/>
  <c r="L4" i="41"/>
  <c r="K5" i="41"/>
  <c r="L5" i="41"/>
  <c r="K6" i="41"/>
  <c r="L6" i="41"/>
  <c r="K7" i="41"/>
  <c r="L7" i="41"/>
  <c r="K8" i="41"/>
  <c r="L8" i="41"/>
  <c r="L9" i="41"/>
  <c r="L10" i="41"/>
  <c r="L11" i="41"/>
  <c r="L12" i="41"/>
  <c r="L13" i="41"/>
  <c r="L14" i="41"/>
  <c r="L15" i="41"/>
  <c r="L16" i="41"/>
  <c r="L17" i="41"/>
  <c r="L18" i="41"/>
  <c r="L19" i="41"/>
  <c r="L20" i="41"/>
  <c r="L21" i="41"/>
  <c r="L22" i="41"/>
  <c r="L23" i="41"/>
  <c r="L24" i="41"/>
  <c r="L25" i="41"/>
  <c r="L26" i="41"/>
  <c r="L27" i="41"/>
  <c r="L28" i="41"/>
  <c r="L29" i="41"/>
  <c r="L30" i="41"/>
  <c r="L31" i="41"/>
  <c r="L32" i="41"/>
  <c r="L33" i="41"/>
  <c r="L34" i="41"/>
  <c r="L35" i="41"/>
  <c r="L36" i="41"/>
  <c r="L37" i="41"/>
  <c r="L38" i="41"/>
  <c r="L39" i="41"/>
  <c r="L40" i="41"/>
  <c r="L41" i="41"/>
  <c r="L42" i="41"/>
  <c r="L43" i="41"/>
  <c r="L44" i="41"/>
  <c r="L45" i="41"/>
  <c r="L46" i="41"/>
  <c r="L47" i="41"/>
  <c r="L48" i="41"/>
  <c r="L49" i="41"/>
  <c r="L50" i="41"/>
  <c r="L52" i="41"/>
  <c r="L53" i="41"/>
  <c r="L54" i="41"/>
  <c r="L55" i="41"/>
  <c r="L56" i="41"/>
  <c r="L57" i="41"/>
  <c r="L58" i="41"/>
  <c r="L59" i="41"/>
  <c r="L60" i="41"/>
  <c r="L61" i="41"/>
  <c r="L62" i="41"/>
  <c r="L63" i="41"/>
  <c r="L64" i="41"/>
  <c r="L65" i="41"/>
  <c r="L66" i="41"/>
  <c r="L67" i="41"/>
  <c r="L68" i="41"/>
  <c r="L69" i="41"/>
  <c r="L70" i="41"/>
  <c r="L71" i="41"/>
  <c r="L72" i="41"/>
  <c r="L73" i="41"/>
  <c r="L78" i="41"/>
  <c r="L79" i="41"/>
  <c r="L80" i="41"/>
  <c r="L81" i="41"/>
  <c r="L82" i="41"/>
  <c r="L83" i="41"/>
  <c r="L84" i="41"/>
  <c r="L85" i="41"/>
  <c r="L86" i="41"/>
  <c r="L87" i="41"/>
  <c r="L88" i="41"/>
  <c r="L89" i="41"/>
  <c r="L90" i="41"/>
  <c r="L91" i="41"/>
  <c r="L92" i="41"/>
  <c r="L93" i="41"/>
  <c r="L94" i="41"/>
  <c r="L95" i="41"/>
  <c r="L96" i="41"/>
  <c r="L97" i="41"/>
  <c r="L98" i="41"/>
  <c r="L99" i="41"/>
  <c r="L100" i="41"/>
  <c r="L101" i="41"/>
  <c r="L102" i="41"/>
  <c r="L103" i="41"/>
  <c r="L104" i="41"/>
  <c r="L105" i="41"/>
  <c r="L106" i="41"/>
  <c r="L107" i="41"/>
  <c r="L108" i="41"/>
  <c r="L109" i="41"/>
  <c r="L110" i="41"/>
  <c r="L111" i="41"/>
  <c r="L112" i="41"/>
  <c r="L113" i="41"/>
  <c r="L114" i="41"/>
  <c r="L115" i="41"/>
  <c r="L116" i="41"/>
  <c r="L117" i="41"/>
  <c r="L118" i="41"/>
  <c r="L119" i="41"/>
  <c r="L120" i="41"/>
  <c r="L121" i="41"/>
  <c r="L122" i="41"/>
  <c r="L123" i="41"/>
  <c r="L124" i="41"/>
  <c r="L125" i="41"/>
  <c r="L126" i="41"/>
  <c r="L127" i="41"/>
  <c r="L128" i="41"/>
  <c r="L129" i="41"/>
  <c r="L130" i="41"/>
  <c r="L131" i="41"/>
  <c r="L132" i="41"/>
  <c r="L133" i="41"/>
  <c r="L134" i="41"/>
  <c r="L135" i="41"/>
  <c r="L136" i="41"/>
  <c r="L137" i="41"/>
  <c r="L138" i="41"/>
  <c r="L139" i="41"/>
  <c r="L140" i="41"/>
  <c r="L141" i="41"/>
  <c r="L142" i="41"/>
  <c r="L143" i="41"/>
  <c r="L144" i="41"/>
  <c r="L145" i="41"/>
  <c r="L146" i="41"/>
  <c r="L147" i="41"/>
  <c r="L148" i="41"/>
  <c r="L149" i="41"/>
  <c r="L150" i="41"/>
  <c r="L151" i="41"/>
  <c r="L152" i="41"/>
  <c r="L153" i="41"/>
  <c r="L154" i="41"/>
  <c r="L155" i="41"/>
  <c r="L156" i="41"/>
  <c r="L157" i="41"/>
  <c r="L158" i="41"/>
  <c r="L159" i="41"/>
  <c r="L160" i="41"/>
  <c r="L161" i="41"/>
  <c r="L162" i="41"/>
  <c r="L163" i="41"/>
  <c r="L164" i="41"/>
  <c r="L165" i="41"/>
  <c r="L166" i="41"/>
  <c r="L167" i="41"/>
  <c r="L168" i="41"/>
  <c r="L169" i="41"/>
  <c r="L170" i="41"/>
  <c r="L171" i="41"/>
  <c r="L172" i="41"/>
  <c r="L173" i="41"/>
  <c r="L174" i="41"/>
  <c r="L175" i="41"/>
  <c r="L176" i="41"/>
  <c r="L177" i="41"/>
  <c r="L178" i="41"/>
  <c r="L179" i="41"/>
  <c r="L180" i="41"/>
  <c r="L181" i="41"/>
  <c r="L182" i="41"/>
  <c r="L183" i="41"/>
  <c r="L184" i="41"/>
  <c r="L185" i="41"/>
  <c r="L186" i="41"/>
  <c r="L187" i="41"/>
  <c r="L188" i="41"/>
  <c r="L189" i="41"/>
  <c r="L190" i="41"/>
  <c r="L191" i="41"/>
  <c r="L192" i="41"/>
  <c r="L193" i="41"/>
  <c r="L194" i="41"/>
  <c r="L195" i="41"/>
  <c r="L196" i="41"/>
  <c r="L197" i="41"/>
  <c r="L198" i="41"/>
  <c r="L199" i="41"/>
  <c r="L200" i="41"/>
  <c r="L201" i="41"/>
  <c r="L202" i="41"/>
  <c r="L203" i="41"/>
  <c r="L204" i="41"/>
  <c r="L205" i="41"/>
  <c r="L206" i="41"/>
  <c r="L207" i="41"/>
  <c r="L208" i="41"/>
  <c r="L209" i="41"/>
  <c r="L210" i="41"/>
  <c r="L211" i="41"/>
  <c r="L212" i="41"/>
  <c r="L213" i="41"/>
  <c r="L214" i="41"/>
  <c r="L215" i="41"/>
  <c r="L216" i="41"/>
  <c r="L217" i="41"/>
  <c r="L218" i="41"/>
  <c r="L219" i="41"/>
  <c r="L220" i="41"/>
  <c r="L221" i="41"/>
  <c r="L222" i="41"/>
  <c r="L223" i="41"/>
  <c r="L224" i="41"/>
  <c r="L225" i="41"/>
  <c r="L226" i="41"/>
  <c r="L227" i="41"/>
  <c r="L228" i="41"/>
  <c r="L229" i="41"/>
  <c r="L230" i="41"/>
  <c r="L231" i="41"/>
  <c r="L232" i="41"/>
  <c r="L233" i="41"/>
  <c r="L234" i="41"/>
  <c r="L235" i="41"/>
  <c r="L236" i="41"/>
  <c r="L237" i="41"/>
  <c r="L238" i="41"/>
  <c r="L239" i="41"/>
  <c r="L240" i="41"/>
  <c r="L241" i="41"/>
  <c r="L242" i="41"/>
  <c r="L243" i="41"/>
  <c r="L244" i="41"/>
  <c r="L245" i="41"/>
  <c r="L246" i="41"/>
  <c r="L247" i="41"/>
  <c r="L248" i="41"/>
  <c r="L249" i="41"/>
  <c r="L250" i="41"/>
  <c r="L251" i="41"/>
  <c r="L252" i="41"/>
  <c r="L253" i="41"/>
  <c r="L254" i="41"/>
  <c r="L255" i="41"/>
  <c r="L256" i="41"/>
  <c r="L257" i="41"/>
  <c r="L258" i="41"/>
  <c r="L259" i="41"/>
  <c r="L260" i="41"/>
  <c r="L261" i="41"/>
  <c r="L262" i="41"/>
  <c r="L263" i="41"/>
  <c r="L264" i="41"/>
  <c r="L265" i="41"/>
  <c r="L266" i="41"/>
  <c r="L267" i="41"/>
  <c r="L268" i="41"/>
  <c r="L269" i="41"/>
  <c r="L270" i="41"/>
  <c r="L271" i="41"/>
  <c r="L272" i="41"/>
  <c r="L273" i="41"/>
  <c r="L274" i="41"/>
  <c r="L275" i="41"/>
  <c r="L276" i="41"/>
  <c r="L277" i="41"/>
  <c r="L278" i="41"/>
  <c r="L279" i="41"/>
  <c r="L280" i="41"/>
  <c r="L281" i="41"/>
  <c r="L282" i="41"/>
  <c r="L283" i="41"/>
  <c r="L284" i="41"/>
  <c r="L285" i="41"/>
  <c r="L286" i="41"/>
  <c r="L287" i="41"/>
  <c r="L288" i="41"/>
  <c r="L289" i="41"/>
  <c r="L290" i="41"/>
  <c r="L291" i="41"/>
  <c r="L292" i="41"/>
  <c r="L293" i="41"/>
  <c r="L294" i="41"/>
  <c r="L295" i="41"/>
  <c r="L296" i="41"/>
  <c r="L297" i="41"/>
  <c r="L298" i="41"/>
  <c r="L299" i="41"/>
  <c r="L300" i="41"/>
  <c r="L301" i="41"/>
  <c r="L302" i="41"/>
  <c r="L303" i="41"/>
  <c r="L304" i="41"/>
  <c r="L305" i="41"/>
  <c r="L306" i="41"/>
  <c r="L307" i="41"/>
  <c r="L308" i="41"/>
  <c r="L309" i="41"/>
  <c r="L310" i="41"/>
  <c r="L311" i="41"/>
  <c r="L312" i="41"/>
  <c r="L313" i="41"/>
  <c r="L314" i="41"/>
  <c r="L315" i="41"/>
  <c r="L316" i="41"/>
  <c r="L317" i="41"/>
  <c r="L318" i="41"/>
  <c r="L319" i="41"/>
  <c r="L320" i="41"/>
  <c r="L321" i="41"/>
  <c r="L322" i="41"/>
  <c r="L323" i="41"/>
  <c r="L324" i="41"/>
  <c r="L325" i="41"/>
  <c r="L326" i="41"/>
  <c r="L327" i="41"/>
  <c r="L328" i="41"/>
  <c r="L329" i="41"/>
  <c r="L330" i="41"/>
  <c r="L331" i="41"/>
  <c r="L332" i="41"/>
  <c r="L333" i="41"/>
  <c r="L334" i="41"/>
  <c r="L335" i="41"/>
  <c r="L336" i="41"/>
  <c r="L337" i="41"/>
  <c r="L338" i="41"/>
  <c r="L339" i="41"/>
  <c r="L340" i="41"/>
  <c r="L341" i="41"/>
  <c r="L342" i="41"/>
  <c r="L343" i="41"/>
  <c r="L344" i="41"/>
  <c r="L345" i="41"/>
  <c r="L346" i="41"/>
  <c r="L347" i="41"/>
  <c r="L348" i="41"/>
  <c r="L349" i="41"/>
  <c r="L350" i="41"/>
  <c r="L351" i="41"/>
  <c r="L352" i="41"/>
  <c r="L353" i="41"/>
  <c r="L354" i="41"/>
  <c r="L355" i="41"/>
  <c r="L356" i="41"/>
  <c r="L357" i="41"/>
  <c r="L358" i="41"/>
  <c r="L359" i="41"/>
  <c r="L360" i="41"/>
  <c r="L361" i="41"/>
  <c r="L362" i="41"/>
  <c r="L363" i="41"/>
  <c r="L364" i="41"/>
  <c r="L365" i="41"/>
  <c r="L366" i="41"/>
  <c r="L367" i="41"/>
  <c r="L368" i="41"/>
  <c r="L369" i="41"/>
  <c r="L370" i="41"/>
  <c r="L371" i="41"/>
  <c r="L372" i="41"/>
  <c r="L373" i="41"/>
  <c r="L374" i="41"/>
  <c r="L375" i="41"/>
  <c r="L376" i="41"/>
  <c r="L377" i="41"/>
  <c r="L378" i="41"/>
  <c r="L379" i="41"/>
  <c r="L380" i="41"/>
  <c r="L381" i="41"/>
  <c r="L382" i="41"/>
  <c r="L383" i="41"/>
  <c r="L384" i="41"/>
  <c r="L385" i="41"/>
  <c r="L386" i="41"/>
  <c r="L387" i="41"/>
  <c r="L388" i="41"/>
  <c r="L389" i="41"/>
  <c r="L390" i="41"/>
  <c r="L391" i="41"/>
  <c r="L392" i="41"/>
  <c r="L393" i="41"/>
  <c r="L394" i="41"/>
  <c r="L395" i="41"/>
  <c r="L396" i="41"/>
  <c r="L397" i="41"/>
  <c r="L398" i="41"/>
  <c r="L399" i="41"/>
  <c r="L400" i="41"/>
  <c r="L401" i="41"/>
  <c r="L402" i="41"/>
  <c r="L403" i="41"/>
  <c r="L404" i="41"/>
  <c r="L405" i="41"/>
  <c r="L406" i="41"/>
  <c r="L407" i="41"/>
  <c r="L408" i="41"/>
  <c r="L409" i="41"/>
  <c r="L410" i="41"/>
  <c r="L411" i="41"/>
  <c r="L412" i="41"/>
  <c r="L413" i="41"/>
  <c r="L414" i="41"/>
  <c r="L415" i="41"/>
  <c r="L416" i="41"/>
  <c r="L417" i="41"/>
  <c r="L418" i="41"/>
  <c r="L419" i="41"/>
  <c r="L420" i="41"/>
  <c r="L421" i="41"/>
  <c r="L422" i="41"/>
  <c r="L423" i="41"/>
  <c r="L424" i="41"/>
  <c r="L425" i="41"/>
  <c r="L426" i="41"/>
  <c r="L427" i="41"/>
  <c r="L428" i="41"/>
  <c r="L429" i="41"/>
  <c r="L430" i="41"/>
  <c r="L431" i="41"/>
  <c r="L432" i="41"/>
  <c r="L433" i="41"/>
  <c r="L434" i="41"/>
  <c r="L435" i="41"/>
  <c r="L436" i="41"/>
  <c r="L437" i="41"/>
  <c r="L438" i="41"/>
  <c r="L439" i="41"/>
  <c r="L440" i="41"/>
  <c r="L441" i="41"/>
  <c r="L442" i="41"/>
  <c r="L443" i="41"/>
  <c r="L444" i="41"/>
  <c r="L445" i="41"/>
  <c r="L446" i="41"/>
  <c r="L447" i="41"/>
  <c r="L448" i="41"/>
  <c r="L449" i="41"/>
  <c r="L450" i="41"/>
  <c r="L451" i="41"/>
  <c r="L452" i="41"/>
  <c r="L453" i="41"/>
  <c r="L454" i="41"/>
  <c r="L455" i="41"/>
  <c r="L456" i="41"/>
  <c r="L457" i="41"/>
  <c r="L458" i="41"/>
  <c r="L459" i="41"/>
  <c r="L460" i="41"/>
  <c r="L461" i="41"/>
  <c r="L462" i="41"/>
  <c r="L463" i="41"/>
  <c r="L464" i="41"/>
  <c r="L465" i="41"/>
  <c r="L466" i="41"/>
  <c r="L467" i="41"/>
  <c r="L468" i="41"/>
  <c r="L469" i="41"/>
  <c r="L470" i="41"/>
  <c r="L471" i="41"/>
  <c r="L472" i="41"/>
  <c r="L473" i="41"/>
  <c r="L474" i="41"/>
  <c r="L475" i="41"/>
  <c r="L476" i="41"/>
  <c r="L477" i="41"/>
  <c r="L478" i="41"/>
  <c r="L479" i="41"/>
  <c r="L480" i="41"/>
  <c r="L481" i="41"/>
  <c r="L482" i="41"/>
  <c r="L483" i="41"/>
  <c r="L484" i="41"/>
  <c r="L485" i="41"/>
  <c r="L486" i="41"/>
  <c r="L487" i="41"/>
  <c r="L488" i="41"/>
  <c r="L489" i="41"/>
  <c r="L490" i="41"/>
  <c r="L491" i="41"/>
  <c r="L492" i="41"/>
  <c r="L493" i="41"/>
  <c r="L494" i="41"/>
  <c r="L495" i="41"/>
  <c r="L496" i="41"/>
  <c r="L497" i="41"/>
  <c r="L498" i="41"/>
  <c r="K4" i="43"/>
  <c r="L4" i="43"/>
  <c r="K5" i="43"/>
  <c r="L5" i="43"/>
  <c r="K6" i="43"/>
  <c r="L6" i="43"/>
  <c r="K7" i="43"/>
  <c r="M7" i="43" s="1"/>
  <c r="L7" i="43"/>
  <c r="K8" i="43"/>
  <c r="L8" i="43"/>
  <c r="L9" i="43"/>
  <c r="L10" i="43"/>
  <c r="L11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8" i="43"/>
  <c r="L39" i="43"/>
  <c r="L40" i="43"/>
  <c r="L41" i="43"/>
  <c r="L42" i="43"/>
  <c r="L43" i="43"/>
  <c r="L44" i="43"/>
  <c r="L45" i="43"/>
  <c r="L46" i="43"/>
  <c r="L47" i="43"/>
  <c r="L48" i="43"/>
  <c r="L49" i="43"/>
  <c r="L50" i="43"/>
  <c r="L51" i="43"/>
  <c r="L52" i="43"/>
  <c r="L53" i="43"/>
  <c r="L54" i="43"/>
  <c r="L55" i="43"/>
  <c r="L56" i="43"/>
  <c r="L57" i="43"/>
  <c r="L58" i="43"/>
  <c r="L59" i="43"/>
  <c r="L60" i="43"/>
  <c r="L61" i="43"/>
  <c r="L62" i="43"/>
  <c r="L63" i="43"/>
  <c r="L64" i="43"/>
  <c r="L65" i="43"/>
  <c r="L66" i="43"/>
  <c r="L67" i="43"/>
  <c r="L68" i="43"/>
  <c r="L69" i="43"/>
  <c r="L70" i="43"/>
  <c r="L71" i="43"/>
  <c r="L72" i="43"/>
  <c r="L73" i="43"/>
  <c r="L74" i="43"/>
  <c r="L75" i="43"/>
  <c r="L76" i="43"/>
  <c r="L77" i="43"/>
  <c r="L78" i="43"/>
  <c r="L79" i="43"/>
  <c r="L80" i="43"/>
  <c r="L81" i="43"/>
  <c r="L82" i="43"/>
  <c r="L83" i="43"/>
  <c r="L84" i="43"/>
  <c r="L85" i="43"/>
  <c r="L86" i="43"/>
  <c r="L87" i="43"/>
  <c r="L88" i="43"/>
  <c r="L89" i="43"/>
  <c r="L90" i="43"/>
  <c r="L91" i="43"/>
  <c r="L92" i="43"/>
  <c r="L93" i="43"/>
  <c r="L94" i="43"/>
  <c r="L95" i="43"/>
  <c r="L96" i="43"/>
  <c r="L97" i="43"/>
  <c r="L98" i="43"/>
  <c r="L99" i="43"/>
  <c r="L100" i="43"/>
  <c r="L101" i="43"/>
  <c r="L102" i="43"/>
  <c r="L103" i="43"/>
  <c r="L104" i="43"/>
  <c r="L105" i="43"/>
  <c r="L106" i="43"/>
  <c r="L107" i="43"/>
  <c r="L108" i="43"/>
  <c r="L109" i="43"/>
  <c r="L110" i="43"/>
  <c r="L111" i="43"/>
  <c r="L112" i="43"/>
  <c r="L113" i="43"/>
  <c r="L114" i="43"/>
  <c r="L115" i="43"/>
  <c r="L116" i="43"/>
  <c r="L117" i="43"/>
  <c r="L118" i="43"/>
  <c r="L119" i="43"/>
  <c r="L120" i="43"/>
  <c r="L121" i="43"/>
  <c r="L122" i="43"/>
  <c r="L123" i="43"/>
  <c r="L124" i="43"/>
  <c r="L125" i="43"/>
  <c r="L126" i="43"/>
  <c r="L127" i="43"/>
  <c r="L128" i="43"/>
  <c r="L129" i="43"/>
  <c r="L130" i="43"/>
  <c r="L131" i="43"/>
  <c r="L132" i="43"/>
  <c r="L133" i="43"/>
  <c r="L134" i="43"/>
  <c r="L135" i="43"/>
  <c r="L136" i="43"/>
  <c r="L137" i="43"/>
  <c r="L138" i="43"/>
  <c r="L139" i="43"/>
  <c r="L140" i="43"/>
  <c r="L141" i="43"/>
  <c r="L142" i="43"/>
  <c r="L143" i="43"/>
  <c r="L144" i="43"/>
  <c r="L145" i="43"/>
  <c r="L146" i="43"/>
  <c r="L147" i="43"/>
  <c r="L148" i="43"/>
  <c r="L149" i="43"/>
  <c r="L150" i="43"/>
  <c r="L151" i="43"/>
  <c r="L152" i="43"/>
  <c r="L153" i="43"/>
  <c r="L154" i="43"/>
  <c r="L155" i="43"/>
  <c r="L156" i="43"/>
  <c r="L157" i="43"/>
  <c r="L158" i="43"/>
  <c r="L159" i="43"/>
  <c r="L160" i="43"/>
  <c r="L161" i="43"/>
  <c r="L162" i="43"/>
  <c r="L163" i="43"/>
  <c r="L164" i="43"/>
  <c r="L165" i="43"/>
  <c r="L166" i="43"/>
  <c r="L167" i="43"/>
  <c r="L168" i="43"/>
  <c r="L169" i="43"/>
  <c r="L170" i="43"/>
  <c r="L171" i="43"/>
  <c r="L172" i="43"/>
  <c r="L173" i="43"/>
  <c r="L174" i="43"/>
  <c r="L175" i="43"/>
  <c r="L176" i="43"/>
  <c r="L177" i="43"/>
  <c r="L178" i="43"/>
  <c r="L179" i="43"/>
  <c r="L180" i="43"/>
  <c r="L181" i="43"/>
  <c r="L182" i="43"/>
  <c r="L183" i="43"/>
  <c r="L184" i="43"/>
  <c r="L185" i="43"/>
  <c r="L186" i="43"/>
  <c r="L187" i="43"/>
  <c r="L188" i="43"/>
  <c r="L189" i="43"/>
  <c r="L190" i="43"/>
  <c r="L191" i="43"/>
  <c r="L192" i="43"/>
  <c r="L193" i="43"/>
  <c r="L194" i="43"/>
  <c r="L195" i="43"/>
  <c r="L196" i="43"/>
  <c r="L197" i="43"/>
  <c r="L198" i="43"/>
  <c r="L199" i="43"/>
  <c r="L200" i="43"/>
  <c r="L201" i="43"/>
  <c r="L202" i="43"/>
  <c r="L203" i="43"/>
  <c r="L204" i="43"/>
  <c r="L205" i="43"/>
  <c r="L206" i="43"/>
  <c r="L207" i="43"/>
  <c r="L208" i="43"/>
  <c r="L209" i="43"/>
  <c r="L210" i="43"/>
  <c r="L211" i="43"/>
  <c r="L212" i="43"/>
  <c r="L213" i="43"/>
  <c r="L214" i="43"/>
  <c r="L215" i="43"/>
  <c r="L216" i="43"/>
  <c r="L217" i="43"/>
  <c r="L218" i="43"/>
  <c r="L219" i="43"/>
  <c r="L220" i="43"/>
  <c r="L221" i="43"/>
  <c r="L222" i="43"/>
  <c r="L223" i="43"/>
  <c r="L224" i="43"/>
  <c r="L225" i="43"/>
  <c r="L226" i="43"/>
  <c r="L227" i="43"/>
  <c r="L228" i="43"/>
  <c r="L229" i="43"/>
  <c r="L230" i="43"/>
  <c r="L231" i="43"/>
  <c r="L232" i="43"/>
  <c r="L233" i="43"/>
  <c r="L234" i="43"/>
  <c r="L235" i="43"/>
  <c r="L236" i="43"/>
  <c r="L237" i="43"/>
  <c r="L238" i="43"/>
  <c r="L239" i="43"/>
  <c r="L240" i="43"/>
  <c r="L241" i="43"/>
  <c r="L242" i="43"/>
  <c r="L243" i="43"/>
  <c r="L244" i="43"/>
  <c r="L245" i="43"/>
  <c r="L246" i="43"/>
  <c r="L247" i="43"/>
  <c r="L248" i="43"/>
  <c r="L249" i="43"/>
  <c r="L250" i="43"/>
  <c r="L251" i="43"/>
  <c r="L252" i="43"/>
  <c r="L253" i="43"/>
  <c r="L254" i="43"/>
  <c r="L255" i="43"/>
  <c r="L256" i="43"/>
  <c r="L257" i="43"/>
  <c r="L258" i="43"/>
  <c r="L259" i="43"/>
  <c r="L260" i="43"/>
  <c r="L261" i="43"/>
  <c r="L262" i="43"/>
  <c r="L263" i="43"/>
  <c r="L264" i="43"/>
  <c r="L265" i="43"/>
  <c r="L266" i="43"/>
  <c r="L267" i="43"/>
  <c r="L268" i="43"/>
  <c r="L269" i="43"/>
  <c r="L270" i="43"/>
  <c r="L271" i="43"/>
  <c r="L272" i="43"/>
  <c r="L273" i="43"/>
  <c r="L274" i="43"/>
  <c r="L275" i="43"/>
  <c r="L276" i="43"/>
  <c r="L277" i="43"/>
  <c r="L278" i="43"/>
  <c r="L279" i="43"/>
  <c r="L280" i="43"/>
  <c r="L281" i="43"/>
  <c r="L282" i="43"/>
  <c r="L283" i="43"/>
  <c r="L284" i="43"/>
  <c r="L285" i="43"/>
  <c r="L286" i="43"/>
  <c r="L287" i="43"/>
  <c r="L288" i="43"/>
  <c r="L289" i="43"/>
  <c r="L290" i="43"/>
  <c r="L291" i="43"/>
  <c r="L292" i="43"/>
  <c r="L293" i="43"/>
  <c r="L294" i="43"/>
  <c r="L295" i="43"/>
  <c r="L296" i="43"/>
  <c r="L297" i="43"/>
  <c r="L298" i="43"/>
  <c r="L299" i="43"/>
  <c r="L300" i="43"/>
  <c r="L301" i="43"/>
  <c r="L302" i="43"/>
  <c r="L303" i="43"/>
  <c r="L304" i="43"/>
  <c r="L305" i="43"/>
  <c r="L306" i="43"/>
  <c r="L307" i="43"/>
  <c r="L308" i="43"/>
  <c r="L309" i="43"/>
  <c r="L310" i="43"/>
  <c r="L311" i="43"/>
  <c r="L312" i="43"/>
  <c r="L313" i="43"/>
  <c r="L314" i="43"/>
  <c r="L315" i="43"/>
  <c r="L316" i="43"/>
  <c r="L317" i="43"/>
  <c r="L318" i="43"/>
  <c r="L319" i="43"/>
  <c r="L320" i="43"/>
  <c r="L321" i="43"/>
  <c r="L322" i="43"/>
  <c r="L323" i="43"/>
  <c r="L324" i="43"/>
  <c r="L325" i="43"/>
  <c r="L326" i="43"/>
  <c r="L327" i="43"/>
  <c r="L328" i="43"/>
  <c r="L329" i="43"/>
  <c r="L330" i="43"/>
  <c r="L331" i="43"/>
  <c r="L332" i="43"/>
  <c r="L333" i="43"/>
  <c r="L334" i="43"/>
  <c r="L335" i="43"/>
  <c r="L336" i="43"/>
  <c r="L337" i="43"/>
  <c r="L338" i="43"/>
  <c r="L339" i="43"/>
  <c r="L340" i="43"/>
  <c r="L341" i="43"/>
  <c r="L342" i="43"/>
  <c r="L343" i="43"/>
  <c r="L344" i="43"/>
  <c r="L345" i="43"/>
  <c r="L346" i="43"/>
  <c r="L347" i="43"/>
  <c r="L348" i="43"/>
  <c r="L349" i="43"/>
  <c r="L350" i="43"/>
  <c r="L351" i="43"/>
  <c r="L352" i="43"/>
  <c r="L353" i="43"/>
  <c r="L354" i="43"/>
  <c r="L355" i="43"/>
  <c r="L356" i="43"/>
  <c r="L357" i="43"/>
  <c r="L358" i="43"/>
  <c r="L359" i="43"/>
  <c r="L360" i="43"/>
  <c r="L361" i="43"/>
  <c r="L362" i="43"/>
  <c r="L363" i="43"/>
  <c r="L364" i="43"/>
  <c r="L365" i="43"/>
  <c r="L366" i="43"/>
  <c r="L367" i="43"/>
  <c r="L368" i="43"/>
  <c r="L369" i="43"/>
  <c r="L370" i="43"/>
  <c r="L371" i="43"/>
  <c r="L372" i="43"/>
  <c r="L373" i="43"/>
  <c r="L374" i="43"/>
  <c r="L375" i="43"/>
  <c r="L376" i="43"/>
  <c r="L377" i="43"/>
  <c r="L378" i="43"/>
  <c r="L379" i="43"/>
  <c r="L380" i="43"/>
  <c r="L381" i="43"/>
  <c r="L382" i="43"/>
  <c r="L383" i="43"/>
  <c r="L384" i="43"/>
  <c r="L385" i="43"/>
  <c r="L386" i="43"/>
  <c r="L387" i="43"/>
  <c r="L388" i="43"/>
  <c r="L389" i="43"/>
  <c r="L390" i="43"/>
  <c r="L391" i="43"/>
  <c r="L392" i="43"/>
  <c r="L393" i="43"/>
  <c r="L394" i="43"/>
  <c r="L395" i="43"/>
  <c r="L396" i="43"/>
  <c r="L397" i="43"/>
  <c r="L398" i="43"/>
  <c r="L399" i="43"/>
  <c r="L400" i="43"/>
  <c r="L401" i="43"/>
  <c r="L402" i="43"/>
  <c r="L403" i="43"/>
  <c r="L404" i="43"/>
  <c r="L405" i="43"/>
  <c r="L406" i="43"/>
  <c r="L407" i="43"/>
  <c r="L408" i="43"/>
  <c r="L409" i="43"/>
  <c r="L410" i="43"/>
  <c r="L411" i="43"/>
  <c r="L412" i="43"/>
  <c r="L413" i="43"/>
  <c r="L414" i="43"/>
  <c r="L415" i="43"/>
  <c r="L416" i="43"/>
  <c r="L417" i="43"/>
  <c r="L418" i="43"/>
  <c r="L419" i="43"/>
  <c r="L420" i="43"/>
  <c r="L421" i="43"/>
  <c r="L422" i="43"/>
  <c r="L423" i="43"/>
  <c r="L424" i="43"/>
  <c r="L425" i="43"/>
  <c r="L426" i="43"/>
  <c r="L427" i="43"/>
  <c r="L428" i="43"/>
  <c r="L429" i="43"/>
  <c r="L430" i="43"/>
  <c r="L431" i="43"/>
  <c r="L432" i="43"/>
  <c r="L433" i="43"/>
  <c r="L434" i="43"/>
  <c r="L435" i="43"/>
  <c r="L436" i="43"/>
  <c r="L437" i="43"/>
  <c r="L438" i="43"/>
  <c r="L439" i="43"/>
  <c r="L440" i="43"/>
  <c r="L441" i="43"/>
  <c r="L442" i="43"/>
  <c r="L443" i="43"/>
  <c r="L444" i="43"/>
  <c r="L445" i="43"/>
  <c r="L446" i="43"/>
  <c r="L447" i="43"/>
  <c r="L448" i="43"/>
  <c r="L449" i="43"/>
  <c r="L450" i="43"/>
  <c r="L451" i="43"/>
  <c r="L452" i="43"/>
  <c r="L453" i="43"/>
  <c r="L454" i="43"/>
  <c r="L455" i="43"/>
  <c r="L456" i="43"/>
  <c r="L457" i="43"/>
  <c r="L458" i="43"/>
  <c r="L459" i="43"/>
  <c r="L460" i="43"/>
  <c r="L461" i="43"/>
  <c r="L462" i="43"/>
  <c r="L463" i="43"/>
  <c r="L464" i="43"/>
  <c r="L465" i="43"/>
  <c r="L466" i="43"/>
  <c r="L467" i="43"/>
  <c r="L468" i="43"/>
  <c r="L469" i="43"/>
  <c r="L470" i="43"/>
  <c r="L471" i="43"/>
  <c r="L472" i="43"/>
  <c r="L473" i="43"/>
  <c r="L474" i="43"/>
  <c r="L475" i="43"/>
  <c r="L476" i="43"/>
  <c r="L477" i="43"/>
  <c r="L478" i="43"/>
  <c r="L479" i="43"/>
  <c r="L480" i="43"/>
  <c r="L481" i="43"/>
  <c r="L482" i="43"/>
  <c r="L483" i="43"/>
  <c r="L484" i="43"/>
  <c r="L485" i="43"/>
  <c r="L486" i="43"/>
  <c r="L487" i="43"/>
  <c r="L488" i="43"/>
  <c r="L489" i="43"/>
  <c r="L490" i="43"/>
  <c r="L491" i="43"/>
  <c r="L492" i="43"/>
  <c r="L493" i="43"/>
  <c r="L494" i="43"/>
  <c r="L495" i="43"/>
  <c r="L496" i="43"/>
  <c r="L497" i="43"/>
  <c r="L498" i="43"/>
  <c r="K4" i="45"/>
  <c r="L4" i="45"/>
  <c r="K5" i="45"/>
  <c r="L5" i="45"/>
  <c r="K6" i="45"/>
  <c r="L6" i="45"/>
  <c r="K7" i="45"/>
  <c r="L7" i="45"/>
  <c r="K8" i="45"/>
  <c r="L8" i="45"/>
  <c r="L9" i="45"/>
  <c r="L10" i="45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4" i="45"/>
  <c r="L35" i="45"/>
  <c r="L36" i="45"/>
  <c r="L37" i="45"/>
  <c r="L38" i="45"/>
  <c r="L39" i="45"/>
  <c r="L40" i="45"/>
  <c r="L41" i="45"/>
  <c r="L42" i="45"/>
  <c r="L43" i="45"/>
  <c r="L44" i="45"/>
  <c r="L45" i="45"/>
  <c r="L46" i="45"/>
  <c r="L47" i="45"/>
  <c r="L48" i="45"/>
  <c r="L49" i="45"/>
  <c r="L50" i="45"/>
  <c r="L51" i="45"/>
  <c r="L52" i="45"/>
  <c r="L53" i="45"/>
  <c r="L54" i="45"/>
  <c r="L55" i="45"/>
  <c r="L56" i="45"/>
  <c r="L57" i="45"/>
  <c r="L58" i="45"/>
  <c r="L59" i="45"/>
  <c r="L60" i="45"/>
  <c r="L61" i="45"/>
  <c r="L62" i="45"/>
  <c r="L63" i="45"/>
  <c r="L64" i="45"/>
  <c r="L65" i="45"/>
  <c r="L66" i="45"/>
  <c r="L67" i="45"/>
  <c r="L68" i="45"/>
  <c r="L69" i="45"/>
  <c r="L70" i="45"/>
  <c r="L71" i="45"/>
  <c r="L72" i="45"/>
  <c r="L73" i="45"/>
  <c r="L74" i="45"/>
  <c r="L75" i="45"/>
  <c r="L76" i="45"/>
  <c r="L77" i="45"/>
  <c r="L78" i="45"/>
  <c r="L79" i="45"/>
  <c r="L80" i="45"/>
  <c r="L81" i="45"/>
  <c r="L82" i="45"/>
  <c r="L83" i="45"/>
  <c r="L84" i="45"/>
  <c r="L85" i="45"/>
  <c r="L86" i="45"/>
  <c r="L87" i="45"/>
  <c r="L88" i="45"/>
  <c r="L89" i="45"/>
  <c r="L90" i="45"/>
  <c r="L91" i="45"/>
  <c r="L92" i="45"/>
  <c r="L93" i="45"/>
  <c r="L94" i="45"/>
  <c r="L95" i="45"/>
  <c r="L96" i="45"/>
  <c r="L97" i="45"/>
  <c r="L98" i="45"/>
  <c r="L99" i="45"/>
  <c r="L100" i="45"/>
  <c r="L101" i="45"/>
  <c r="L102" i="45"/>
  <c r="L103" i="45"/>
  <c r="L104" i="45"/>
  <c r="L105" i="45"/>
  <c r="L106" i="45"/>
  <c r="L107" i="45"/>
  <c r="L108" i="45"/>
  <c r="L109" i="45"/>
  <c r="L110" i="45"/>
  <c r="L111" i="45"/>
  <c r="L112" i="45"/>
  <c r="L113" i="45"/>
  <c r="L114" i="45"/>
  <c r="L115" i="45"/>
  <c r="L116" i="45"/>
  <c r="L117" i="45"/>
  <c r="L118" i="45"/>
  <c r="L119" i="45"/>
  <c r="L120" i="45"/>
  <c r="L121" i="45"/>
  <c r="L122" i="45"/>
  <c r="L123" i="45"/>
  <c r="L124" i="45"/>
  <c r="L125" i="45"/>
  <c r="L126" i="45"/>
  <c r="L127" i="45"/>
  <c r="L128" i="45"/>
  <c r="L129" i="45"/>
  <c r="L130" i="45"/>
  <c r="L131" i="45"/>
  <c r="L132" i="45"/>
  <c r="L133" i="45"/>
  <c r="L134" i="45"/>
  <c r="L135" i="45"/>
  <c r="L136" i="45"/>
  <c r="L137" i="45"/>
  <c r="L138" i="45"/>
  <c r="L139" i="45"/>
  <c r="L140" i="45"/>
  <c r="L141" i="45"/>
  <c r="L142" i="45"/>
  <c r="L143" i="45"/>
  <c r="L144" i="45"/>
  <c r="L145" i="45"/>
  <c r="L146" i="45"/>
  <c r="L147" i="45"/>
  <c r="L148" i="45"/>
  <c r="L149" i="45"/>
  <c r="L150" i="45"/>
  <c r="L151" i="45"/>
  <c r="L152" i="45"/>
  <c r="L153" i="45"/>
  <c r="L154" i="45"/>
  <c r="L155" i="45"/>
  <c r="L156" i="45"/>
  <c r="L157" i="45"/>
  <c r="L158" i="45"/>
  <c r="L159" i="45"/>
  <c r="L160" i="45"/>
  <c r="L161" i="45"/>
  <c r="L162" i="45"/>
  <c r="L163" i="45"/>
  <c r="L164" i="45"/>
  <c r="L165" i="45"/>
  <c r="L166" i="45"/>
  <c r="L167" i="45"/>
  <c r="L168" i="45"/>
  <c r="L169" i="45"/>
  <c r="L170" i="45"/>
  <c r="L171" i="45"/>
  <c r="L172" i="45"/>
  <c r="L173" i="45"/>
  <c r="L174" i="45"/>
  <c r="L175" i="45"/>
  <c r="L176" i="45"/>
  <c r="L177" i="45"/>
  <c r="L178" i="45"/>
  <c r="L179" i="45"/>
  <c r="L180" i="45"/>
  <c r="L181" i="45"/>
  <c r="L182" i="45"/>
  <c r="L183" i="45"/>
  <c r="L184" i="45"/>
  <c r="L185" i="45"/>
  <c r="L186" i="45"/>
  <c r="L187" i="45"/>
  <c r="L188" i="45"/>
  <c r="L189" i="45"/>
  <c r="L190" i="45"/>
  <c r="L191" i="45"/>
  <c r="L192" i="45"/>
  <c r="L193" i="45"/>
  <c r="L194" i="45"/>
  <c r="L195" i="45"/>
  <c r="L196" i="45"/>
  <c r="L197" i="45"/>
  <c r="L198" i="45"/>
  <c r="L199" i="45"/>
  <c r="L200" i="45"/>
  <c r="L201" i="45"/>
  <c r="L202" i="45"/>
  <c r="L203" i="45"/>
  <c r="L204" i="45"/>
  <c r="L205" i="45"/>
  <c r="L206" i="45"/>
  <c r="L207" i="45"/>
  <c r="L208" i="45"/>
  <c r="L209" i="45"/>
  <c r="L210" i="45"/>
  <c r="L211" i="45"/>
  <c r="L212" i="45"/>
  <c r="L213" i="45"/>
  <c r="L214" i="45"/>
  <c r="L215" i="45"/>
  <c r="L216" i="45"/>
  <c r="L217" i="45"/>
  <c r="L218" i="45"/>
  <c r="L219" i="45"/>
  <c r="L220" i="45"/>
  <c r="L221" i="45"/>
  <c r="L222" i="45"/>
  <c r="L223" i="45"/>
  <c r="L224" i="45"/>
  <c r="L225" i="45"/>
  <c r="L226" i="45"/>
  <c r="L227" i="45"/>
  <c r="L228" i="45"/>
  <c r="L229" i="45"/>
  <c r="L230" i="45"/>
  <c r="L231" i="45"/>
  <c r="L232" i="45"/>
  <c r="L233" i="45"/>
  <c r="L234" i="45"/>
  <c r="L235" i="45"/>
  <c r="L236" i="45"/>
  <c r="L237" i="45"/>
  <c r="L238" i="45"/>
  <c r="L239" i="45"/>
  <c r="L240" i="45"/>
  <c r="L241" i="45"/>
  <c r="L242" i="45"/>
  <c r="L243" i="45"/>
  <c r="L244" i="45"/>
  <c r="L245" i="45"/>
  <c r="L246" i="45"/>
  <c r="L247" i="45"/>
  <c r="L248" i="45"/>
  <c r="L249" i="45"/>
  <c r="L250" i="45"/>
  <c r="L251" i="45"/>
  <c r="L252" i="45"/>
  <c r="L253" i="45"/>
  <c r="L254" i="45"/>
  <c r="L255" i="45"/>
  <c r="L256" i="45"/>
  <c r="L257" i="45"/>
  <c r="L258" i="45"/>
  <c r="L259" i="45"/>
  <c r="L260" i="45"/>
  <c r="L261" i="45"/>
  <c r="L262" i="45"/>
  <c r="L263" i="45"/>
  <c r="L264" i="45"/>
  <c r="L265" i="45"/>
  <c r="L266" i="45"/>
  <c r="L267" i="45"/>
  <c r="L268" i="45"/>
  <c r="L269" i="45"/>
  <c r="L270" i="45"/>
  <c r="L271" i="45"/>
  <c r="L272" i="45"/>
  <c r="L273" i="45"/>
  <c r="L274" i="45"/>
  <c r="L275" i="45"/>
  <c r="L276" i="45"/>
  <c r="L277" i="45"/>
  <c r="L278" i="45"/>
  <c r="L279" i="45"/>
  <c r="L280" i="45"/>
  <c r="L281" i="45"/>
  <c r="L282" i="45"/>
  <c r="L283" i="45"/>
  <c r="L284" i="45"/>
  <c r="L285" i="45"/>
  <c r="L286" i="45"/>
  <c r="L287" i="45"/>
  <c r="L288" i="45"/>
  <c r="L289" i="45"/>
  <c r="L290" i="45"/>
  <c r="L291" i="45"/>
  <c r="L292" i="45"/>
  <c r="L293" i="45"/>
  <c r="L294" i="45"/>
  <c r="L295" i="45"/>
  <c r="L296" i="45"/>
  <c r="L297" i="45"/>
  <c r="L298" i="45"/>
  <c r="L299" i="45"/>
  <c r="L300" i="45"/>
  <c r="L301" i="45"/>
  <c r="L302" i="45"/>
  <c r="L303" i="45"/>
  <c r="L304" i="45"/>
  <c r="L305" i="45"/>
  <c r="L306" i="45"/>
  <c r="L307" i="45"/>
  <c r="L308" i="45"/>
  <c r="L309" i="45"/>
  <c r="L310" i="45"/>
  <c r="L311" i="45"/>
  <c r="L312" i="45"/>
  <c r="L313" i="45"/>
  <c r="L314" i="45"/>
  <c r="L315" i="45"/>
  <c r="L316" i="45"/>
  <c r="L317" i="45"/>
  <c r="L318" i="45"/>
  <c r="L319" i="45"/>
  <c r="L320" i="45"/>
  <c r="L321" i="45"/>
  <c r="L322" i="45"/>
  <c r="L323" i="45"/>
  <c r="L324" i="45"/>
  <c r="L325" i="45"/>
  <c r="L326" i="45"/>
  <c r="L327" i="45"/>
  <c r="L328" i="45"/>
  <c r="L329" i="45"/>
  <c r="L330" i="45"/>
  <c r="L331" i="45"/>
  <c r="L332" i="45"/>
  <c r="L333" i="45"/>
  <c r="L334" i="45"/>
  <c r="L335" i="45"/>
  <c r="L336" i="45"/>
  <c r="L337" i="45"/>
  <c r="L338" i="45"/>
  <c r="L339" i="45"/>
  <c r="L340" i="45"/>
  <c r="L341" i="45"/>
  <c r="L342" i="45"/>
  <c r="L343" i="45"/>
  <c r="L344" i="45"/>
  <c r="L345" i="45"/>
  <c r="L346" i="45"/>
  <c r="L347" i="45"/>
  <c r="L348" i="45"/>
  <c r="L349" i="45"/>
  <c r="L350" i="45"/>
  <c r="L351" i="45"/>
  <c r="L352" i="45"/>
  <c r="L353" i="45"/>
  <c r="L354" i="45"/>
  <c r="L355" i="45"/>
  <c r="L356" i="45"/>
  <c r="L357" i="45"/>
  <c r="L358" i="45"/>
  <c r="L359" i="45"/>
  <c r="L360" i="45"/>
  <c r="L361" i="45"/>
  <c r="L362" i="45"/>
  <c r="L363" i="45"/>
  <c r="L364" i="45"/>
  <c r="L365" i="45"/>
  <c r="L366" i="45"/>
  <c r="L367" i="45"/>
  <c r="L368" i="45"/>
  <c r="L369" i="45"/>
  <c r="L370" i="45"/>
  <c r="L371" i="45"/>
  <c r="L372" i="45"/>
  <c r="L373" i="45"/>
  <c r="L374" i="45"/>
  <c r="L375" i="45"/>
  <c r="L376" i="45"/>
  <c r="L377" i="45"/>
  <c r="L378" i="45"/>
  <c r="L379" i="45"/>
  <c r="L380" i="45"/>
  <c r="L381" i="45"/>
  <c r="L382" i="45"/>
  <c r="L383" i="45"/>
  <c r="L384" i="45"/>
  <c r="L385" i="45"/>
  <c r="L386" i="45"/>
  <c r="L387" i="45"/>
  <c r="L388" i="45"/>
  <c r="L389" i="45"/>
  <c r="L390" i="45"/>
  <c r="L391" i="45"/>
  <c r="L392" i="45"/>
  <c r="L393" i="45"/>
  <c r="L394" i="45"/>
  <c r="L395" i="45"/>
  <c r="L396" i="45"/>
  <c r="L397" i="45"/>
  <c r="L398" i="45"/>
  <c r="L399" i="45"/>
  <c r="L400" i="45"/>
  <c r="L401" i="45"/>
  <c r="L402" i="45"/>
  <c r="L403" i="45"/>
  <c r="L404" i="45"/>
  <c r="L405" i="45"/>
  <c r="L406" i="45"/>
  <c r="L407" i="45"/>
  <c r="L408" i="45"/>
  <c r="L409" i="45"/>
  <c r="L410" i="45"/>
  <c r="L411" i="45"/>
  <c r="L412" i="45"/>
  <c r="L413" i="45"/>
  <c r="L414" i="45"/>
  <c r="L415" i="45"/>
  <c r="L416" i="45"/>
  <c r="L417" i="45"/>
  <c r="L418" i="45"/>
  <c r="L419" i="45"/>
  <c r="L420" i="45"/>
  <c r="L421" i="45"/>
  <c r="L422" i="45"/>
  <c r="L423" i="45"/>
  <c r="L424" i="45"/>
  <c r="L425" i="45"/>
  <c r="L426" i="45"/>
  <c r="L427" i="45"/>
  <c r="L428" i="45"/>
  <c r="L429" i="45"/>
  <c r="L430" i="45"/>
  <c r="L431" i="45"/>
  <c r="L432" i="45"/>
  <c r="L433" i="45"/>
  <c r="L434" i="45"/>
  <c r="L435" i="45"/>
  <c r="L436" i="45"/>
  <c r="L437" i="45"/>
  <c r="L438" i="45"/>
  <c r="L439" i="45"/>
  <c r="L440" i="45"/>
  <c r="L441" i="45"/>
  <c r="L442" i="45"/>
  <c r="L443" i="45"/>
  <c r="L444" i="45"/>
  <c r="L445" i="45"/>
  <c r="L446" i="45"/>
  <c r="L447" i="45"/>
  <c r="L448" i="45"/>
  <c r="L449" i="45"/>
  <c r="L450" i="45"/>
  <c r="L451" i="45"/>
  <c r="L452" i="45"/>
  <c r="L453" i="45"/>
  <c r="L454" i="45"/>
  <c r="L455" i="45"/>
  <c r="L456" i="45"/>
  <c r="L457" i="45"/>
  <c r="L458" i="45"/>
  <c r="L459" i="45"/>
  <c r="L460" i="45"/>
  <c r="L461" i="45"/>
  <c r="L462" i="45"/>
  <c r="L463" i="45"/>
  <c r="L464" i="45"/>
  <c r="L465" i="45"/>
  <c r="L466" i="45"/>
  <c r="L467" i="45"/>
  <c r="L468" i="45"/>
  <c r="L469" i="45"/>
  <c r="L470" i="45"/>
  <c r="L471" i="45"/>
  <c r="L472" i="45"/>
  <c r="L473" i="45"/>
  <c r="L474" i="45"/>
  <c r="L475" i="45"/>
  <c r="L476" i="45"/>
  <c r="L477" i="45"/>
  <c r="L478" i="45"/>
  <c r="L479" i="45"/>
  <c r="L480" i="45"/>
  <c r="L481" i="45"/>
  <c r="L482" i="45"/>
  <c r="L483" i="45"/>
  <c r="L484" i="45"/>
  <c r="L485" i="45"/>
  <c r="L486" i="45"/>
  <c r="L487" i="45"/>
  <c r="L488" i="45"/>
  <c r="L489" i="45"/>
  <c r="L490" i="45"/>
  <c r="L491" i="45"/>
  <c r="L492" i="45"/>
  <c r="L493" i="45"/>
  <c r="L494" i="45"/>
  <c r="L495" i="45"/>
  <c r="L496" i="45"/>
  <c r="L497" i="45"/>
  <c r="L498" i="45"/>
  <c r="K4" i="47"/>
  <c r="L4" i="47"/>
  <c r="K5" i="47"/>
  <c r="L5" i="47"/>
  <c r="M5" i="47" s="1"/>
  <c r="K6" i="47"/>
  <c r="L6" i="47"/>
  <c r="K7" i="47"/>
  <c r="L7" i="47"/>
  <c r="M7" i="47" s="1"/>
  <c r="K8" i="47"/>
  <c r="L8" i="47"/>
  <c r="L9" i="47"/>
  <c r="L10" i="47"/>
  <c r="L11" i="47"/>
  <c r="L12" i="47"/>
  <c r="L13" i="47"/>
  <c r="L14" i="47"/>
  <c r="L15" i="47"/>
  <c r="L16" i="47"/>
  <c r="L17" i="47"/>
  <c r="L18" i="47"/>
  <c r="L19" i="47"/>
  <c r="L20" i="47"/>
  <c r="L21" i="47"/>
  <c r="L22" i="47"/>
  <c r="L23" i="47"/>
  <c r="L24" i="47"/>
  <c r="L25" i="47"/>
  <c r="L26" i="47"/>
  <c r="L27" i="47"/>
  <c r="L28" i="47"/>
  <c r="L29" i="47"/>
  <c r="L30" i="47"/>
  <c r="L31" i="47"/>
  <c r="L36" i="47"/>
  <c r="L37" i="47"/>
  <c r="L38" i="47"/>
  <c r="L39" i="47"/>
  <c r="L40" i="47"/>
  <c r="L41" i="47"/>
  <c r="L42" i="47"/>
  <c r="L43" i="47"/>
  <c r="L44" i="47"/>
  <c r="L45" i="47"/>
  <c r="L46" i="47"/>
  <c r="L47" i="47"/>
  <c r="L48" i="47"/>
  <c r="L49" i="47"/>
  <c r="L50" i="47"/>
  <c r="L51" i="47"/>
  <c r="L52" i="47"/>
  <c r="L53" i="47"/>
  <c r="L54" i="47"/>
  <c r="L55" i="47"/>
  <c r="L56" i="47"/>
  <c r="L57" i="47"/>
  <c r="L58" i="47"/>
  <c r="L59" i="47"/>
  <c r="L60" i="47"/>
  <c r="L61" i="47"/>
  <c r="L62" i="47"/>
  <c r="L63" i="47"/>
  <c r="L64" i="47"/>
  <c r="L65" i="47"/>
  <c r="L66" i="47"/>
  <c r="L67" i="47"/>
  <c r="L68" i="47"/>
  <c r="L69" i="47"/>
  <c r="L70" i="47"/>
  <c r="L71" i="47"/>
  <c r="L72" i="47"/>
  <c r="L73" i="47"/>
  <c r="L74" i="47"/>
  <c r="L75" i="47"/>
  <c r="L76" i="47"/>
  <c r="L77" i="47"/>
  <c r="L78" i="47"/>
  <c r="L79" i="47"/>
  <c r="L80" i="47"/>
  <c r="L81" i="47"/>
  <c r="L82" i="47"/>
  <c r="L83" i="47"/>
  <c r="L84" i="47"/>
  <c r="L85" i="47"/>
  <c r="L86" i="47"/>
  <c r="L87" i="47"/>
  <c r="L88" i="47"/>
  <c r="L89" i="47"/>
  <c r="L90" i="47"/>
  <c r="L91" i="47"/>
  <c r="L92" i="47"/>
  <c r="L93" i="47"/>
  <c r="L94" i="47"/>
  <c r="L95" i="47"/>
  <c r="L96" i="47"/>
  <c r="L97" i="47"/>
  <c r="L98" i="47"/>
  <c r="L99" i="47"/>
  <c r="L100" i="47"/>
  <c r="L101" i="47"/>
  <c r="L102" i="47"/>
  <c r="L103" i="47"/>
  <c r="L104" i="47"/>
  <c r="L105" i="47"/>
  <c r="L106" i="47"/>
  <c r="L107" i="47"/>
  <c r="L108" i="47"/>
  <c r="L109" i="47"/>
  <c r="L110" i="47"/>
  <c r="L111" i="47"/>
  <c r="L112" i="47"/>
  <c r="L113" i="47"/>
  <c r="L114" i="47"/>
  <c r="L115" i="47"/>
  <c r="L116" i="47"/>
  <c r="L117" i="47"/>
  <c r="L118" i="47"/>
  <c r="L119" i="47"/>
  <c r="L120" i="47"/>
  <c r="L121" i="47"/>
  <c r="L122" i="47"/>
  <c r="L123" i="47"/>
  <c r="L124" i="47"/>
  <c r="L125" i="47"/>
  <c r="L126" i="47"/>
  <c r="L127" i="47"/>
  <c r="L128" i="47"/>
  <c r="L129" i="47"/>
  <c r="L130" i="47"/>
  <c r="L131" i="47"/>
  <c r="L132" i="47"/>
  <c r="L133" i="47"/>
  <c r="L134" i="47"/>
  <c r="L135" i="47"/>
  <c r="L136" i="47"/>
  <c r="L137" i="47"/>
  <c r="L138" i="47"/>
  <c r="L139" i="47"/>
  <c r="L140" i="47"/>
  <c r="L141" i="47"/>
  <c r="L142" i="47"/>
  <c r="L143" i="47"/>
  <c r="L144" i="47"/>
  <c r="L145" i="47"/>
  <c r="L146" i="47"/>
  <c r="L147" i="47"/>
  <c r="L148" i="47"/>
  <c r="L149" i="47"/>
  <c r="L150" i="47"/>
  <c r="L151" i="47"/>
  <c r="L152" i="47"/>
  <c r="L153" i="47"/>
  <c r="L154" i="47"/>
  <c r="L155" i="47"/>
  <c r="L156" i="47"/>
  <c r="L157" i="47"/>
  <c r="L158" i="47"/>
  <c r="L159" i="47"/>
  <c r="L160" i="47"/>
  <c r="L161" i="47"/>
  <c r="L162" i="47"/>
  <c r="L163" i="47"/>
  <c r="L164" i="47"/>
  <c r="L165" i="47"/>
  <c r="L166" i="47"/>
  <c r="L167" i="47"/>
  <c r="L168" i="47"/>
  <c r="L169" i="47"/>
  <c r="L170" i="47"/>
  <c r="L171" i="47"/>
  <c r="L172" i="47"/>
  <c r="L173" i="47"/>
  <c r="L174" i="47"/>
  <c r="L175" i="47"/>
  <c r="L176" i="47"/>
  <c r="L177" i="47"/>
  <c r="L178" i="47"/>
  <c r="L179" i="47"/>
  <c r="L180" i="47"/>
  <c r="L181" i="47"/>
  <c r="L182" i="47"/>
  <c r="L183" i="47"/>
  <c r="L184" i="47"/>
  <c r="L185" i="47"/>
  <c r="L186" i="47"/>
  <c r="L187" i="47"/>
  <c r="L188" i="47"/>
  <c r="L189" i="47"/>
  <c r="L190" i="47"/>
  <c r="L191" i="47"/>
  <c r="L192" i="47"/>
  <c r="L193" i="47"/>
  <c r="L194" i="47"/>
  <c r="L195" i="47"/>
  <c r="L196" i="47"/>
  <c r="L197" i="47"/>
  <c r="L198" i="47"/>
  <c r="L199" i="47"/>
  <c r="L200" i="47"/>
  <c r="L201" i="47"/>
  <c r="L202" i="47"/>
  <c r="L203" i="47"/>
  <c r="L204" i="47"/>
  <c r="L205" i="47"/>
  <c r="L206" i="47"/>
  <c r="L207" i="47"/>
  <c r="L208" i="47"/>
  <c r="L209" i="47"/>
  <c r="L210" i="47"/>
  <c r="L211" i="47"/>
  <c r="L212" i="47"/>
  <c r="L213" i="47"/>
  <c r="L214" i="47"/>
  <c r="L215" i="47"/>
  <c r="L216" i="47"/>
  <c r="L217" i="47"/>
  <c r="L218" i="47"/>
  <c r="L219" i="47"/>
  <c r="L220" i="47"/>
  <c r="L221" i="47"/>
  <c r="L222" i="47"/>
  <c r="L223" i="47"/>
  <c r="L224" i="47"/>
  <c r="L225" i="47"/>
  <c r="L226" i="47"/>
  <c r="L227" i="47"/>
  <c r="L228" i="47"/>
  <c r="L229" i="47"/>
  <c r="L230" i="47"/>
  <c r="L231" i="47"/>
  <c r="L232" i="47"/>
  <c r="L233" i="47"/>
  <c r="L234" i="47"/>
  <c r="L235" i="47"/>
  <c r="L236" i="47"/>
  <c r="L237" i="47"/>
  <c r="L238" i="47"/>
  <c r="L239" i="47"/>
  <c r="L240" i="47"/>
  <c r="L241" i="47"/>
  <c r="L242" i="47"/>
  <c r="L243" i="47"/>
  <c r="L244" i="47"/>
  <c r="L245" i="47"/>
  <c r="L246" i="47"/>
  <c r="L247" i="47"/>
  <c r="L248" i="47"/>
  <c r="L249" i="47"/>
  <c r="L250" i="47"/>
  <c r="L251" i="47"/>
  <c r="L252" i="47"/>
  <c r="L253" i="47"/>
  <c r="L254" i="47"/>
  <c r="L255" i="47"/>
  <c r="L256" i="47"/>
  <c r="L257" i="47"/>
  <c r="L258" i="47"/>
  <c r="L259" i="47"/>
  <c r="L260" i="47"/>
  <c r="L261" i="47"/>
  <c r="L262" i="47"/>
  <c r="L263" i="47"/>
  <c r="L264" i="47"/>
  <c r="L265" i="47"/>
  <c r="L266" i="47"/>
  <c r="L267" i="47"/>
  <c r="L268" i="47"/>
  <c r="L269" i="47"/>
  <c r="L270" i="47"/>
  <c r="L271" i="47"/>
  <c r="L272" i="47"/>
  <c r="L273" i="47"/>
  <c r="L274" i="47"/>
  <c r="L275" i="47"/>
  <c r="L276" i="47"/>
  <c r="L277" i="47"/>
  <c r="L278" i="47"/>
  <c r="L279" i="47"/>
  <c r="L280" i="47"/>
  <c r="L281" i="47"/>
  <c r="L282" i="47"/>
  <c r="L283" i="47"/>
  <c r="L284" i="47"/>
  <c r="L285" i="47"/>
  <c r="L286" i="47"/>
  <c r="L287" i="47"/>
  <c r="L288" i="47"/>
  <c r="L289" i="47"/>
  <c r="L290" i="47"/>
  <c r="L291" i="47"/>
  <c r="L292" i="47"/>
  <c r="L293" i="47"/>
  <c r="L294" i="47"/>
  <c r="L295" i="47"/>
  <c r="L296" i="47"/>
  <c r="L297" i="47"/>
  <c r="L298" i="47"/>
  <c r="L299" i="47"/>
  <c r="L300" i="47"/>
  <c r="L301" i="47"/>
  <c r="L302" i="47"/>
  <c r="L303" i="47"/>
  <c r="L304" i="47"/>
  <c r="L305" i="47"/>
  <c r="L306" i="47"/>
  <c r="L307" i="47"/>
  <c r="L308" i="47"/>
  <c r="L309" i="47"/>
  <c r="L310" i="47"/>
  <c r="L311" i="47"/>
  <c r="L312" i="47"/>
  <c r="L313" i="47"/>
  <c r="L314" i="47"/>
  <c r="L315" i="47"/>
  <c r="L316" i="47"/>
  <c r="L317" i="47"/>
  <c r="L318" i="47"/>
  <c r="L319" i="47"/>
  <c r="L320" i="47"/>
  <c r="L321" i="47"/>
  <c r="L322" i="47"/>
  <c r="L323" i="47"/>
  <c r="L324" i="47"/>
  <c r="L325" i="47"/>
  <c r="L326" i="47"/>
  <c r="L327" i="47"/>
  <c r="L328" i="47"/>
  <c r="L329" i="47"/>
  <c r="L330" i="47"/>
  <c r="L331" i="47"/>
  <c r="L332" i="47"/>
  <c r="L333" i="47"/>
  <c r="L334" i="47"/>
  <c r="L335" i="47"/>
  <c r="L336" i="47"/>
  <c r="L337" i="47"/>
  <c r="L338" i="47"/>
  <c r="L339" i="47"/>
  <c r="L340" i="47"/>
  <c r="L341" i="47"/>
  <c r="L342" i="47"/>
  <c r="L343" i="47"/>
  <c r="L344" i="47"/>
  <c r="L345" i="47"/>
  <c r="L346" i="47"/>
  <c r="L347" i="47"/>
  <c r="L348" i="47"/>
  <c r="L349" i="47"/>
  <c r="L350" i="47"/>
  <c r="L351" i="47"/>
  <c r="L352" i="47"/>
  <c r="L353" i="47"/>
  <c r="L354" i="47"/>
  <c r="L355" i="47"/>
  <c r="L356" i="47"/>
  <c r="L357" i="47"/>
  <c r="L358" i="47"/>
  <c r="L359" i="47"/>
  <c r="L360" i="47"/>
  <c r="L361" i="47"/>
  <c r="L362" i="47"/>
  <c r="L363" i="47"/>
  <c r="L364" i="47"/>
  <c r="L365" i="47"/>
  <c r="L366" i="47"/>
  <c r="L367" i="47"/>
  <c r="L368" i="47"/>
  <c r="L369" i="47"/>
  <c r="L370" i="47"/>
  <c r="L371" i="47"/>
  <c r="L372" i="47"/>
  <c r="L373" i="47"/>
  <c r="L374" i="47"/>
  <c r="L375" i="47"/>
  <c r="L376" i="47"/>
  <c r="L377" i="47"/>
  <c r="L378" i="47"/>
  <c r="L379" i="47"/>
  <c r="L380" i="47"/>
  <c r="L381" i="47"/>
  <c r="L382" i="47"/>
  <c r="L383" i="47"/>
  <c r="L384" i="47"/>
  <c r="L385" i="47"/>
  <c r="L386" i="47"/>
  <c r="L387" i="47"/>
  <c r="L388" i="47"/>
  <c r="L389" i="47"/>
  <c r="L390" i="47"/>
  <c r="L391" i="47"/>
  <c r="L392" i="47"/>
  <c r="L393" i="47"/>
  <c r="L394" i="47"/>
  <c r="L395" i="47"/>
  <c r="L396" i="47"/>
  <c r="L397" i="47"/>
  <c r="L398" i="47"/>
  <c r="L399" i="47"/>
  <c r="L400" i="47"/>
  <c r="L401" i="47"/>
  <c r="L402" i="47"/>
  <c r="L403" i="47"/>
  <c r="L404" i="47"/>
  <c r="L405" i="47"/>
  <c r="L406" i="47"/>
  <c r="L407" i="47"/>
  <c r="L408" i="47"/>
  <c r="L409" i="47"/>
  <c r="L410" i="47"/>
  <c r="L411" i="47"/>
  <c r="L412" i="47"/>
  <c r="L413" i="47"/>
  <c r="L414" i="47"/>
  <c r="L415" i="47"/>
  <c r="L416" i="47"/>
  <c r="L417" i="47"/>
  <c r="L418" i="47"/>
  <c r="L419" i="47"/>
  <c r="L420" i="47"/>
  <c r="L421" i="47"/>
  <c r="L422" i="47"/>
  <c r="L423" i="47"/>
  <c r="L424" i="47"/>
  <c r="L425" i="47"/>
  <c r="L426" i="47"/>
  <c r="L427" i="47"/>
  <c r="L428" i="47"/>
  <c r="L429" i="47"/>
  <c r="L430" i="47"/>
  <c r="L431" i="47"/>
  <c r="L432" i="47"/>
  <c r="L433" i="47"/>
  <c r="L434" i="47"/>
  <c r="L435" i="47"/>
  <c r="L436" i="47"/>
  <c r="L437" i="47"/>
  <c r="L438" i="47"/>
  <c r="L439" i="47"/>
  <c r="L440" i="47"/>
  <c r="L441" i="47"/>
  <c r="L442" i="47"/>
  <c r="L443" i="47"/>
  <c r="L444" i="47"/>
  <c r="L445" i="47"/>
  <c r="L446" i="47"/>
  <c r="L447" i="47"/>
  <c r="L448" i="47"/>
  <c r="L449" i="47"/>
  <c r="L450" i="47"/>
  <c r="L451" i="47"/>
  <c r="L452" i="47"/>
  <c r="L453" i="47"/>
  <c r="L454" i="47"/>
  <c r="L455" i="47"/>
  <c r="L456" i="47"/>
  <c r="L457" i="47"/>
  <c r="L458" i="47"/>
  <c r="L459" i="47"/>
  <c r="L460" i="47"/>
  <c r="L461" i="47"/>
  <c r="L462" i="47"/>
  <c r="L463" i="47"/>
  <c r="L464" i="47"/>
  <c r="L465" i="47"/>
  <c r="L466" i="47"/>
  <c r="L467" i="47"/>
  <c r="L468" i="47"/>
  <c r="L469" i="47"/>
  <c r="L470" i="47"/>
  <c r="L471" i="47"/>
  <c r="L472" i="47"/>
  <c r="L473" i="47"/>
  <c r="L474" i="47"/>
  <c r="L475" i="47"/>
  <c r="L476" i="47"/>
  <c r="L477" i="47"/>
  <c r="L478" i="47"/>
  <c r="L479" i="47"/>
  <c r="L480" i="47"/>
  <c r="L481" i="47"/>
  <c r="L482" i="47"/>
  <c r="L483" i="47"/>
  <c r="L484" i="47"/>
  <c r="L485" i="47"/>
  <c r="L486" i="47"/>
  <c r="L487" i="47"/>
  <c r="L488" i="47"/>
  <c r="L489" i="47"/>
  <c r="L490" i="47"/>
  <c r="L491" i="47"/>
  <c r="L492" i="47"/>
  <c r="L493" i="47"/>
  <c r="L494" i="47"/>
  <c r="L495" i="47"/>
  <c r="L496" i="47"/>
  <c r="L497" i="47"/>
  <c r="L498" i="47"/>
  <c r="K4" i="49"/>
  <c r="L4" i="49"/>
  <c r="K5" i="49"/>
  <c r="L5" i="49"/>
  <c r="M5" i="49" s="1"/>
  <c r="K6" i="49"/>
  <c r="L6" i="49"/>
  <c r="K7" i="49"/>
  <c r="L7" i="49"/>
  <c r="M7" i="49" s="1"/>
  <c r="K8" i="49"/>
  <c r="L8" i="49"/>
  <c r="L9" i="49"/>
  <c r="L10" i="49"/>
  <c r="L11" i="49"/>
  <c r="L12" i="49"/>
  <c r="L13" i="49"/>
  <c r="L14" i="49"/>
  <c r="L15" i="49"/>
  <c r="L16" i="49"/>
  <c r="L17" i="49"/>
  <c r="L18" i="49"/>
  <c r="L19" i="49"/>
  <c r="L20" i="49"/>
  <c r="L21" i="49"/>
  <c r="L22" i="49"/>
  <c r="L23" i="49"/>
  <c r="L24" i="49"/>
  <c r="L25" i="49"/>
  <c r="L26" i="49"/>
  <c r="L27" i="49"/>
  <c r="L28" i="49"/>
  <c r="L29" i="49"/>
  <c r="L30" i="49"/>
  <c r="L31" i="49"/>
  <c r="L32" i="49"/>
  <c r="L33" i="49"/>
  <c r="L37" i="49"/>
  <c r="L38" i="49"/>
  <c r="L39" i="49"/>
  <c r="L40" i="49"/>
  <c r="L41" i="49"/>
  <c r="L42" i="49"/>
  <c r="L43" i="49"/>
  <c r="L44" i="49"/>
  <c r="L45" i="49"/>
  <c r="L46" i="49"/>
  <c r="L47" i="49"/>
  <c r="L48" i="49"/>
  <c r="L49" i="49"/>
  <c r="L50" i="49"/>
  <c r="L51" i="49"/>
  <c r="L52" i="49"/>
  <c r="L53" i="49"/>
  <c r="L54" i="49"/>
  <c r="L55" i="49"/>
  <c r="L56" i="49"/>
  <c r="L57" i="49"/>
  <c r="L58" i="49"/>
  <c r="L59" i="49"/>
  <c r="L60" i="49"/>
  <c r="L61" i="49"/>
  <c r="L62" i="49"/>
  <c r="L63" i="49"/>
  <c r="L64" i="49"/>
  <c r="L65" i="49"/>
  <c r="L66" i="49"/>
  <c r="L67" i="49"/>
  <c r="L68" i="49"/>
  <c r="L69" i="49"/>
  <c r="L70" i="49"/>
  <c r="L71" i="49"/>
  <c r="L72" i="49"/>
  <c r="L73" i="49"/>
  <c r="L74" i="49"/>
  <c r="L75" i="49"/>
  <c r="L76" i="49"/>
  <c r="L77" i="49"/>
  <c r="L78" i="49"/>
  <c r="L79" i="49"/>
  <c r="L80" i="49"/>
  <c r="L81" i="49"/>
  <c r="L82" i="49"/>
  <c r="L83" i="49"/>
  <c r="L84" i="49"/>
  <c r="L85" i="49"/>
  <c r="L86" i="49"/>
  <c r="L87" i="49"/>
  <c r="L88" i="49"/>
  <c r="L89" i="49"/>
  <c r="L90" i="49"/>
  <c r="L91" i="49"/>
  <c r="L92" i="49"/>
  <c r="L93" i="49"/>
  <c r="L94" i="49"/>
  <c r="L95" i="49"/>
  <c r="L96" i="49"/>
  <c r="L97" i="49"/>
  <c r="L98" i="49"/>
  <c r="L99" i="49"/>
  <c r="L100" i="49"/>
  <c r="L101" i="49"/>
  <c r="L102" i="49"/>
  <c r="L103" i="49"/>
  <c r="L104" i="49"/>
  <c r="L105" i="49"/>
  <c r="L106" i="49"/>
  <c r="L107" i="49"/>
  <c r="L108" i="49"/>
  <c r="L109" i="49"/>
  <c r="L110" i="49"/>
  <c r="L111" i="49"/>
  <c r="L112" i="49"/>
  <c r="L113" i="49"/>
  <c r="L114" i="49"/>
  <c r="L115" i="49"/>
  <c r="L116" i="49"/>
  <c r="L117" i="49"/>
  <c r="L118" i="49"/>
  <c r="L119" i="49"/>
  <c r="L120" i="49"/>
  <c r="L121" i="49"/>
  <c r="L122" i="49"/>
  <c r="L123" i="49"/>
  <c r="L124" i="49"/>
  <c r="L125" i="49"/>
  <c r="L126" i="49"/>
  <c r="L127" i="49"/>
  <c r="L128" i="49"/>
  <c r="L129" i="49"/>
  <c r="L130" i="49"/>
  <c r="L131" i="49"/>
  <c r="L132" i="49"/>
  <c r="L133" i="49"/>
  <c r="L134" i="49"/>
  <c r="L135" i="49"/>
  <c r="L136" i="49"/>
  <c r="L137" i="49"/>
  <c r="L138" i="49"/>
  <c r="L139" i="49"/>
  <c r="L140" i="49"/>
  <c r="L141" i="49"/>
  <c r="L142" i="49"/>
  <c r="L143" i="49"/>
  <c r="L144" i="49"/>
  <c r="L145" i="49"/>
  <c r="L146" i="49"/>
  <c r="L147" i="49"/>
  <c r="L148" i="49"/>
  <c r="L149" i="49"/>
  <c r="L150" i="49"/>
  <c r="L151" i="49"/>
  <c r="L152" i="49"/>
  <c r="L153" i="49"/>
  <c r="L154" i="49"/>
  <c r="L155" i="49"/>
  <c r="L156" i="49"/>
  <c r="L157" i="49"/>
  <c r="L158" i="49"/>
  <c r="L159" i="49"/>
  <c r="L160" i="49"/>
  <c r="L161" i="49"/>
  <c r="L162" i="49"/>
  <c r="L163" i="49"/>
  <c r="L164" i="49"/>
  <c r="L165" i="49"/>
  <c r="L166" i="49"/>
  <c r="L167" i="49"/>
  <c r="L168" i="49"/>
  <c r="L169" i="49"/>
  <c r="L170" i="49"/>
  <c r="L171" i="49"/>
  <c r="L172" i="49"/>
  <c r="L173" i="49"/>
  <c r="L174" i="49"/>
  <c r="L175" i="49"/>
  <c r="L176" i="49"/>
  <c r="L177" i="49"/>
  <c r="L178" i="49"/>
  <c r="L179" i="49"/>
  <c r="L180" i="49"/>
  <c r="L181" i="49"/>
  <c r="L182" i="49"/>
  <c r="L183" i="49"/>
  <c r="L184" i="49"/>
  <c r="L185" i="49"/>
  <c r="L186" i="49"/>
  <c r="L187" i="49"/>
  <c r="L188" i="49"/>
  <c r="L189" i="49"/>
  <c r="L190" i="49"/>
  <c r="L191" i="49"/>
  <c r="L192" i="49"/>
  <c r="L193" i="49"/>
  <c r="L194" i="49"/>
  <c r="L195" i="49"/>
  <c r="L196" i="49"/>
  <c r="L197" i="49"/>
  <c r="L198" i="49"/>
  <c r="L199" i="49"/>
  <c r="L200" i="49"/>
  <c r="L201" i="49"/>
  <c r="L202" i="49"/>
  <c r="L203" i="49"/>
  <c r="L204" i="49"/>
  <c r="L205" i="49"/>
  <c r="L206" i="49"/>
  <c r="L207" i="49"/>
  <c r="L208" i="49"/>
  <c r="L209" i="49"/>
  <c r="L210" i="49"/>
  <c r="L211" i="49"/>
  <c r="L212" i="49"/>
  <c r="L213" i="49"/>
  <c r="L214" i="49"/>
  <c r="L215" i="49"/>
  <c r="L216" i="49"/>
  <c r="L217" i="49"/>
  <c r="L218" i="49"/>
  <c r="L219" i="49"/>
  <c r="L220" i="49"/>
  <c r="L221" i="49"/>
  <c r="L222" i="49"/>
  <c r="L223" i="49"/>
  <c r="L224" i="49"/>
  <c r="L225" i="49"/>
  <c r="L226" i="49"/>
  <c r="L227" i="49"/>
  <c r="L228" i="49"/>
  <c r="L229" i="49"/>
  <c r="L230" i="49"/>
  <c r="L231" i="49"/>
  <c r="L232" i="49"/>
  <c r="L233" i="49"/>
  <c r="L234" i="49"/>
  <c r="L235" i="49"/>
  <c r="L236" i="49"/>
  <c r="L237" i="49"/>
  <c r="L238" i="49"/>
  <c r="L239" i="49"/>
  <c r="L240" i="49"/>
  <c r="L241" i="49"/>
  <c r="L242" i="49"/>
  <c r="L243" i="49"/>
  <c r="L244" i="49"/>
  <c r="L245" i="49"/>
  <c r="L246" i="49"/>
  <c r="L247" i="49"/>
  <c r="L248" i="49"/>
  <c r="L249" i="49"/>
  <c r="L250" i="49"/>
  <c r="L251" i="49"/>
  <c r="L252" i="49"/>
  <c r="L253" i="49"/>
  <c r="L254" i="49"/>
  <c r="L255" i="49"/>
  <c r="L256" i="49"/>
  <c r="L257" i="49"/>
  <c r="L258" i="49"/>
  <c r="L259" i="49"/>
  <c r="L260" i="49"/>
  <c r="L261" i="49"/>
  <c r="L262" i="49"/>
  <c r="L263" i="49"/>
  <c r="L264" i="49"/>
  <c r="L265" i="49"/>
  <c r="L266" i="49"/>
  <c r="L267" i="49"/>
  <c r="L268" i="49"/>
  <c r="L269" i="49"/>
  <c r="L270" i="49"/>
  <c r="L271" i="49"/>
  <c r="L272" i="49"/>
  <c r="L273" i="49"/>
  <c r="L274" i="49"/>
  <c r="L275" i="49"/>
  <c r="L276" i="49"/>
  <c r="L277" i="49"/>
  <c r="L278" i="49"/>
  <c r="L279" i="49"/>
  <c r="L280" i="49"/>
  <c r="L281" i="49"/>
  <c r="L282" i="49"/>
  <c r="L283" i="49"/>
  <c r="L284" i="49"/>
  <c r="L285" i="49"/>
  <c r="L286" i="49"/>
  <c r="L287" i="49"/>
  <c r="L288" i="49"/>
  <c r="L289" i="49"/>
  <c r="L290" i="49"/>
  <c r="L291" i="49"/>
  <c r="L292" i="49"/>
  <c r="L293" i="49"/>
  <c r="L294" i="49"/>
  <c r="L295" i="49"/>
  <c r="L296" i="49"/>
  <c r="L297" i="49"/>
  <c r="L298" i="49"/>
  <c r="L299" i="49"/>
  <c r="L300" i="49"/>
  <c r="L301" i="49"/>
  <c r="L302" i="49"/>
  <c r="L303" i="49"/>
  <c r="L304" i="49"/>
  <c r="L305" i="49"/>
  <c r="L306" i="49"/>
  <c r="L307" i="49"/>
  <c r="L308" i="49"/>
  <c r="L309" i="49"/>
  <c r="L310" i="49"/>
  <c r="L311" i="49"/>
  <c r="L312" i="49"/>
  <c r="L313" i="49"/>
  <c r="L314" i="49"/>
  <c r="L315" i="49"/>
  <c r="L316" i="49"/>
  <c r="L317" i="49"/>
  <c r="L318" i="49"/>
  <c r="L319" i="49"/>
  <c r="L320" i="49"/>
  <c r="L321" i="49"/>
  <c r="L322" i="49"/>
  <c r="L323" i="49"/>
  <c r="L324" i="49"/>
  <c r="L325" i="49"/>
  <c r="L326" i="49"/>
  <c r="L327" i="49"/>
  <c r="L328" i="49"/>
  <c r="L329" i="49"/>
  <c r="L330" i="49"/>
  <c r="L331" i="49"/>
  <c r="L332" i="49"/>
  <c r="L333" i="49"/>
  <c r="L334" i="49"/>
  <c r="L335" i="49"/>
  <c r="L336" i="49"/>
  <c r="L337" i="49"/>
  <c r="L338" i="49"/>
  <c r="L339" i="49"/>
  <c r="L340" i="49"/>
  <c r="L341" i="49"/>
  <c r="L342" i="49"/>
  <c r="L343" i="49"/>
  <c r="L344" i="49"/>
  <c r="L345" i="49"/>
  <c r="L346" i="49"/>
  <c r="L347" i="49"/>
  <c r="L348" i="49"/>
  <c r="L349" i="49"/>
  <c r="L350" i="49"/>
  <c r="L351" i="49"/>
  <c r="L352" i="49"/>
  <c r="L353" i="49"/>
  <c r="L354" i="49"/>
  <c r="L355" i="49"/>
  <c r="L356" i="49"/>
  <c r="L357" i="49"/>
  <c r="L358" i="49"/>
  <c r="L359" i="49"/>
  <c r="L360" i="49"/>
  <c r="L361" i="49"/>
  <c r="L362" i="49"/>
  <c r="L363" i="49"/>
  <c r="L364" i="49"/>
  <c r="L365" i="49"/>
  <c r="L366" i="49"/>
  <c r="L367" i="49"/>
  <c r="L368" i="49"/>
  <c r="L369" i="49"/>
  <c r="L370" i="49"/>
  <c r="L371" i="49"/>
  <c r="L372" i="49"/>
  <c r="L373" i="49"/>
  <c r="L374" i="49"/>
  <c r="L375" i="49"/>
  <c r="L376" i="49"/>
  <c r="L377" i="49"/>
  <c r="L378" i="49"/>
  <c r="L379" i="49"/>
  <c r="L380" i="49"/>
  <c r="L381" i="49"/>
  <c r="L382" i="49"/>
  <c r="L383" i="49"/>
  <c r="L384" i="49"/>
  <c r="L385" i="49"/>
  <c r="L386" i="49"/>
  <c r="L387" i="49"/>
  <c r="L388" i="49"/>
  <c r="L389" i="49"/>
  <c r="L390" i="49"/>
  <c r="L391" i="49"/>
  <c r="L392" i="49"/>
  <c r="L393" i="49"/>
  <c r="L394" i="49"/>
  <c r="L395" i="49"/>
  <c r="L396" i="49"/>
  <c r="L397" i="49"/>
  <c r="L398" i="49"/>
  <c r="L399" i="49"/>
  <c r="L400" i="49"/>
  <c r="L401" i="49"/>
  <c r="L402" i="49"/>
  <c r="L403" i="49"/>
  <c r="L404" i="49"/>
  <c r="L405" i="49"/>
  <c r="L406" i="49"/>
  <c r="L407" i="49"/>
  <c r="L408" i="49"/>
  <c r="L409" i="49"/>
  <c r="L410" i="49"/>
  <c r="L411" i="49"/>
  <c r="L412" i="49"/>
  <c r="L413" i="49"/>
  <c r="L414" i="49"/>
  <c r="L415" i="49"/>
  <c r="L416" i="49"/>
  <c r="L417" i="49"/>
  <c r="L418" i="49"/>
  <c r="L419" i="49"/>
  <c r="L420" i="49"/>
  <c r="L421" i="49"/>
  <c r="L422" i="49"/>
  <c r="L423" i="49"/>
  <c r="L424" i="49"/>
  <c r="L425" i="49"/>
  <c r="L426" i="49"/>
  <c r="L427" i="49"/>
  <c r="L428" i="49"/>
  <c r="L429" i="49"/>
  <c r="L430" i="49"/>
  <c r="L431" i="49"/>
  <c r="L432" i="49"/>
  <c r="L433" i="49"/>
  <c r="L434" i="49"/>
  <c r="L435" i="49"/>
  <c r="L436" i="49"/>
  <c r="L437" i="49"/>
  <c r="L438" i="49"/>
  <c r="L439" i="49"/>
  <c r="L440" i="49"/>
  <c r="L441" i="49"/>
  <c r="L442" i="49"/>
  <c r="L443" i="49"/>
  <c r="L444" i="49"/>
  <c r="L445" i="49"/>
  <c r="L446" i="49"/>
  <c r="L447" i="49"/>
  <c r="L448" i="49"/>
  <c r="L449" i="49"/>
  <c r="L450" i="49"/>
  <c r="L451" i="49"/>
  <c r="L452" i="49"/>
  <c r="L453" i="49"/>
  <c r="L454" i="49"/>
  <c r="L455" i="49"/>
  <c r="L456" i="49"/>
  <c r="L457" i="49"/>
  <c r="L458" i="49"/>
  <c r="L459" i="49"/>
  <c r="L460" i="49"/>
  <c r="L461" i="49"/>
  <c r="L462" i="49"/>
  <c r="L463" i="49"/>
  <c r="L464" i="49"/>
  <c r="L465" i="49"/>
  <c r="L466" i="49"/>
  <c r="L467" i="49"/>
  <c r="L468" i="49"/>
  <c r="L469" i="49"/>
  <c r="L470" i="49"/>
  <c r="L471" i="49"/>
  <c r="L472" i="49"/>
  <c r="L473" i="49"/>
  <c r="L474" i="49"/>
  <c r="L475" i="49"/>
  <c r="L476" i="49"/>
  <c r="L477" i="49"/>
  <c r="L478" i="49"/>
  <c r="L479" i="49"/>
  <c r="L480" i="49"/>
  <c r="L481" i="49"/>
  <c r="L482" i="49"/>
  <c r="L483" i="49"/>
  <c r="L484" i="49"/>
  <c r="L485" i="49"/>
  <c r="L486" i="49"/>
  <c r="L487" i="49"/>
  <c r="L488" i="49"/>
  <c r="L489" i="49"/>
  <c r="L490" i="49"/>
  <c r="L491" i="49"/>
  <c r="L492" i="49"/>
  <c r="L493" i="49"/>
  <c r="L494" i="49"/>
  <c r="L495" i="49"/>
  <c r="L496" i="49"/>
  <c r="L497" i="49"/>
  <c r="L498" i="49"/>
  <c r="K4" i="51"/>
  <c r="L4" i="51"/>
  <c r="K5" i="51"/>
  <c r="L5" i="51"/>
  <c r="K6" i="51"/>
  <c r="L6" i="51"/>
  <c r="K7" i="51"/>
  <c r="L7" i="51"/>
  <c r="K8" i="51"/>
  <c r="L8" i="51"/>
  <c r="L9" i="51"/>
  <c r="L10" i="51"/>
  <c r="L11" i="51"/>
  <c r="L12" i="51"/>
  <c r="L13" i="51"/>
  <c r="L14" i="51"/>
  <c r="L15" i="51"/>
  <c r="L16" i="51"/>
  <c r="L17" i="51"/>
  <c r="L18" i="51"/>
  <c r="L19" i="51"/>
  <c r="L20" i="51"/>
  <c r="L21" i="51"/>
  <c r="L22" i="51"/>
  <c r="L23" i="51"/>
  <c r="L24" i="51"/>
  <c r="L25" i="51"/>
  <c r="L26" i="51"/>
  <c r="L27" i="51"/>
  <c r="L28" i="51"/>
  <c r="L29" i="51"/>
  <c r="L30" i="51"/>
  <c r="L31" i="51"/>
  <c r="L32" i="51"/>
  <c r="L33" i="51"/>
  <c r="L34" i="51"/>
  <c r="L35" i="51"/>
  <c r="L36" i="51"/>
  <c r="L37" i="51"/>
  <c r="L41" i="51"/>
  <c r="L42" i="51"/>
  <c r="L43" i="51"/>
  <c r="L44" i="51"/>
  <c r="L45" i="51"/>
  <c r="L46" i="51"/>
  <c r="L47" i="51"/>
  <c r="L48" i="51"/>
  <c r="L49" i="51"/>
  <c r="L50" i="51"/>
  <c r="L51" i="51"/>
  <c r="L52" i="51"/>
  <c r="L53" i="51"/>
  <c r="L54" i="51"/>
  <c r="L55" i="51"/>
  <c r="L56" i="51"/>
  <c r="L57" i="51"/>
  <c r="L58" i="51"/>
  <c r="L59" i="51"/>
  <c r="L60" i="51"/>
  <c r="L61" i="51"/>
  <c r="L62" i="51"/>
  <c r="L63" i="51"/>
  <c r="L64" i="51"/>
  <c r="L65" i="51"/>
  <c r="L66" i="51"/>
  <c r="L67" i="51"/>
  <c r="L68" i="51"/>
  <c r="L69" i="51"/>
  <c r="L70" i="51"/>
  <c r="L71" i="51"/>
  <c r="L72" i="51"/>
  <c r="L73" i="51"/>
  <c r="L74" i="51"/>
  <c r="L75" i="51"/>
  <c r="L76" i="51"/>
  <c r="L77" i="51"/>
  <c r="L78" i="51"/>
  <c r="L79" i="51"/>
  <c r="L80" i="51"/>
  <c r="L81" i="51"/>
  <c r="L82" i="51"/>
  <c r="L83" i="51"/>
  <c r="L84" i="51"/>
  <c r="L85" i="51"/>
  <c r="L86" i="51"/>
  <c r="L87" i="51"/>
  <c r="L88" i="51"/>
  <c r="L89" i="51"/>
  <c r="L90" i="51"/>
  <c r="L91" i="51"/>
  <c r="L92" i="51"/>
  <c r="L93" i="51"/>
  <c r="L94" i="51"/>
  <c r="L95" i="51"/>
  <c r="L96" i="51"/>
  <c r="L97" i="51"/>
  <c r="L98" i="51"/>
  <c r="L99" i="51"/>
  <c r="L100" i="51"/>
  <c r="L101" i="51"/>
  <c r="L102" i="51"/>
  <c r="L103" i="51"/>
  <c r="L104" i="51"/>
  <c r="L105" i="51"/>
  <c r="L106" i="51"/>
  <c r="L107" i="51"/>
  <c r="L108" i="51"/>
  <c r="L109" i="51"/>
  <c r="L110" i="51"/>
  <c r="L111" i="51"/>
  <c r="L112" i="51"/>
  <c r="L113" i="51"/>
  <c r="L114" i="51"/>
  <c r="L115" i="51"/>
  <c r="L116" i="51"/>
  <c r="L117" i="51"/>
  <c r="L118" i="51"/>
  <c r="L119" i="51"/>
  <c r="L120" i="51"/>
  <c r="L121" i="51"/>
  <c r="L122" i="51"/>
  <c r="L123" i="51"/>
  <c r="L124" i="51"/>
  <c r="L125" i="51"/>
  <c r="L126" i="51"/>
  <c r="L127" i="51"/>
  <c r="L128" i="51"/>
  <c r="L129" i="51"/>
  <c r="L130" i="51"/>
  <c r="L131" i="51"/>
  <c r="L132" i="51"/>
  <c r="L133" i="51"/>
  <c r="L134" i="51"/>
  <c r="L135" i="51"/>
  <c r="L136" i="51"/>
  <c r="L137" i="51"/>
  <c r="L138" i="51"/>
  <c r="L139" i="51"/>
  <c r="L140" i="51"/>
  <c r="L141" i="51"/>
  <c r="L142" i="51"/>
  <c r="L143" i="51"/>
  <c r="L144" i="51"/>
  <c r="L145" i="51"/>
  <c r="L146" i="51"/>
  <c r="L147" i="51"/>
  <c r="L148" i="51"/>
  <c r="L149" i="51"/>
  <c r="L150" i="51"/>
  <c r="L151" i="51"/>
  <c r="L152" i="51"/>
  <c r="L153" i="51"/>
  <c r="L154" i="51"/>
  <c r="L155" i="51"/>
  <c r="L156" i="51"/>
  <c r="L157" i="51"/>
  <c r="L158" i="51"/>
  <c r="L159" i="51"/>
  <c r="L160" i="51"/>
  <c r="L161" i="51"/>
  <c r="L162" i="51"/>
  <c r="L163" i="51"/>
  <c r="L164" i="51"/>
  <c r="L165" i="51"/>
  <c r="L166" i="51"/>
  <c r="L167" i="51"/>
  <c r="L168" i="51"/>
  <c r="L169" i="51"/>
  <c r="L170" i="51"/>
  <c r="L171" i="51"/>
  <c r="L172" i="51"/>
  <c r="L173" i="51"/>
  <c r="L174" i="51"/>
  <c r="L175" i="51"/>
  <c r="L176" i="51"/>
  <c r="L177" i="51"/>
  <c r="L178" i="51"/>
  <c r="L179" i="51"/>
  <c r="L180" i="51"/>
  <c r="L181" i="51"/>
  <c r="L182" i="51"/>
  <c r="L183" i="51"/>
  <c r="L184" i="51"/>
  <c r="L185" i="51"/>
  <c r="L186" i="51"/>
  <c r="L187" i="51"/>
  <c r="L188" i="51"/>
  <c r="L189" i="51"/>
  <c r="L190" i="51"/>
  <c r="L191" i="51"/>
  <c r="L192" i="51"/>
  <c r="L193" i="51"/>
  <c r="L194" i="51"/>
  <c r="L195" i="51"/>
  <c r="L196" i="51"/>
  <c r="L197" i="51"/>
  <c r="L198" i="51"/>
  <c r="L199" i="51"/>
  <c r="L200" i="51"/>
  <c r="L201" i="51"/>
  <c r="L202" i="51"/>
  <c r="L203" i="51"/>
  <c r="L204" i="51"/>
  <c r="L205" i="51"/>
  <c r="L206" i="51"/>
  <c r="L207" i="51"/>
  <c r="L208" i="51"/>
  <c r="L209" i="51"/>
  <c r="L210" i="51"/>
  <c r="L211" i="51"/>
  <c r="L212" i="51"/>
  <c r="L213" i="51"/>
  <c r="L214" i="51"/>
  <c r="L215" i="51"/>
  <c r="L216" i="51"/>
  <c r="L217" i="51"/>
  <c r="L218" i="51"/>
  <c r="L219" i="51"/>
  <c r="L220" i="51"/>
  <c r="L221" i="51"/>
  <c r="L222" i="51"/>
  <c r="L223" i="51"/>
  <c r="L224" i="51"/>
  <c r="L225" i="51"/>
  <c r="L226" i="51"/>
  <c r="L227" i="51"/>
  <c r="L228" i="51"/>
  <c r="L229" i="51"/>
  <c r="L230" i="51"/>
  <c r="L231" i="51"/>
  <c r="L232" i="51"/>
  <c r="L233" i="51"/>
  <c r="L234" i="51"/>
  <c r="L235" i="51"/>
  <c r="L236" i="51"/>
  <c r="L237" i="51"/>
  <c r="L238" i="51"/>
  <c r="L239" i="51"/>
  <c r="L240" i="51"/>
  <c r="L241" i="51"/>
  <c r="L242" i="51"/>
  <c r="L243" i="51"/>
  <c r="L244" i="51"/>
  <c r="L245" i="51"/>
  <c r="L246" i="51"/>
  <c r="L247" i="51"/>
  <c r="L248" i="51"/>
  <c r="L249" i="51"/>
  <c r="L250" i="51"/>
  <c r="L251" i="51"/>
  <c r="L252" i="51"/>
  <c r="L253" i="51"/>
  <c r="L254" i="51"/>
  <c r="L255" i="51"/>
  <c r="L256" i="51"/>
  <c r="L257" i="51"/>
  <c r="L258" i="51"/>
  <c r="L259" i="51"/>
  <c r="L260" i="51"/>
  <c r="L261" i="51"/>
  <c r="L262" i="51"/>
  <c r="L263" i="51"/>
  <c r="L264" i="51"/>
  <c r="L265" i="51"/>
  <c r="L266" i="51"/>
  <c r="L267" i="51"/>
  <c r="L268" i="51"/>
  <c r="L269" i="51"/>
  <c r="L270" i="51"/>
  <c r="L271" i="51"/>
  <c r="L272" i="51"/>
  <c r="L273" i="51"/>
  <c r="L274" i="51"/>
  <c r="L275" i="51"/>
  <c r="L276" i="51"/>
  <c r="L277" i="51"/>
  <c r="L278" i="51"/>
  <c r="L279" i="51"/>
  <c r="L280" i="51"/>
  <c r="L281" i="51"/>
  <c r="L282" i="51"/>
  <c r="L283" i="51"/>
  <c r="L284" i="51"/>
  <c r="L285" i="51"/>
  <c r="L286" i="51"/>
  <c r="L287" i="51"/>
  <c r="L288" i="51"/>
  <c r="L289" i="51"/>
  <c r="L290" i="51"/>
  <c r="L291" i="51"/>
  <c r="L292" i="51"/>
  <c r="L293" i="51"/>
  <c r="L294" i="51"/>
  <c r="L295" i="51"/>
  <c r="L296" i="51"/>
  <c r="L297" i="51"/>
  <c r="L298" i="51"/>
  <c r="L299" i="51"/>
  <c r="L300" i="51"/>
  <c r="L301" i="51"/>
  <c r="L302" i="51"/>
  <c r="L303" i="51"/>
  <c r="L304" i="51"/>
  <c r="L305" i="51"/>
  <c r="L306" i="51"/>
  <c r="L307" i="51"/>
  <c r="L308" i="51"/>
  <c r="L309" i="51"/>
  <c r="L310" i="51"/>
  <c r="L311" i="51"/>
  <c r="L312" i="51"/>
  <c r="L313" i="51"/>
  <c r="L314" i="51"/>
  <c r="L315" i="51"/>
  <c r="L316" i="51"/>
  <c r="L317" i="51"/>
  <c r="L318" i="51"/>
  <c r="L319" i="51"/>
  <c r="L320" i="51"/>
  <c r="L321" i="51"/>
  <c r="L322" i="51"/>
  <c r="L323" i="51"/>
  <c r="L324" i="51"/>
  <c r="L325" i="51"/>
  <c r="L326" i="51"/>
  <c r="L327" i="51"/>
  <c r="L328" i="51"/>
  <c r="L329" i="51"/>
  <c r="L330" i="51"/>
  <c r="L331" i="51"/>
  <c r="L332" i="51"/>
  <c r="L333" i="51"/>
  <c r="L334" i="51"/>
  <c r="L335" i="51"/>
  <c r="L336" i="51"/>
  <c r="L337" i="51"/>
  <c r="L338" i="51"/>
  <c r="L339" i="51"/>
  <c r="L340" i="51"/>
  <c r="L341" i="51"/>
  <c r="L342" i="51"/>
  <c r="L343" i="51"/>
  <c r="L344" i="51"/>
  <c r="L345" i="51"/>
  <c r="L346" i="51"/>
  <c r="L347" i="51"/>
  <c r="L348" i="51"/>
  <c r="L349" i="51"/>
  <c r="L350" i="51"/>
  <c r="L351" i="51"/>
  <c r="L352" i="51"/>
  <c r="L353" i="51"/>
  <c r="L354" i="51"/>
  <c r="L355" i="51"/>
  <c r="L356" i="51"/>
  <c r="L357" i="51"/>
  <c r="L358" i="51"/>
  <c r="L359" i="51"/>
  <c r="L360" i="51"/>
  <c r="L361" i="51"/>
  <c r="L362" i="51"/>
  <c r="L363" i="51"/>
  <c r="L364" i="51"/>
  <c r="L365" i="51"/>
  <c r="L366" i="51"/>
  <c r="L367" i="51"/>
  <c r="L368" i="51"/>
  <c r="L369" i="51"/>
  <c r="L370" i="51"/>
  <c r="L371" i="51"/>
  <c r="L372" i="51"/>
  <c r="L373" i="51"/>
  <c r="L374" i="51"/>
  <c r="L375" i="51"/>
  <c r="L376" i="51"/>
  <c r="L377" i="51"/>
  <c r="L378" i="51"/>
  <c r="L379" i="51"/>
  <c r="L380" i="51"/>
  <c r="L381" i="51"/>
  <c r="L382" i="51"/>
  <c r="L383" i="51"/>
  <c r="L384" i="51"/>
  <c r="L385" i="51"/>
  <c r="L386" i="51"/>
  <c r="L387" i="51"/>
  <c r="L388" i="51"/>
  <c r="L389" i="51"/>
  <c r="L390" i="51"/>
  <c r="L391" i="51"/>
  <c r="L392" i="51"/>
  <c r="L393" i="51"/>
  <c r="L394" i="51"/>
  <c r="L395" i="51"/>
  <c r="L396" i="51"/>
  <c r="L397" i="51"/>
  <c r="L398" i="51"/>
  <c r="L399" i="51"/>
  <c r="L400" i="51"/>
  <c r="L401" i="51"/>
  <c r="L402" i="51"/>
  <c r="L403" i="51"/>
  <c r="L404" i="51"/>
  <c r="L405" i="51"/>
  <c r="L406" i="51"/>
  <c r="L407" i="51"/>
  <c r="L408" i="51"/>
  <c r="L409" i="51"/>
  <c r="L410" i="51"/>
  <c r="L411" i="51"/>
  <c r="L412" i="51"/>
  <c r="L413" i="51"/>
  <c r="L414" i="51"/>
  <c r="L415" i="51"/>
  <c r="L416" i="51"/>
  <c r="L417" i="51"/>
  <c r="L418" i="51"/>
  <c r="L419" i="51"/>
  <c r="L420" i="51"/>
  <c r="L421" i="51"/>
  <c r="L422" i="51"/>
  <c r="L423" i="51"/>
  <c r="L424" i="51"/>
  <c r="L425" i="51"/>
  <c r="L426" i="51"/>
  <c r="L427" i="51"/>
  <c r="L428" i="51"/>
  <c r="L429" i="51"/>
  <c r="L430" i="51"/>
  <c r="L431" i="51"/>
  <c r="L432" i="51"/>
  <c r="L433" i="51"/>
  <c r="L434" i="51"/>
  <c r="L435" i="51"/>
  <c r="L436" i="51"/>
  <c r="L437" i="51"/>
  <c r="L438" i="51"/>
  <c r="L439" i="51"/>
  <c r="L440" i="51"/>
  <c r="L441" i="51"/>
  <c r="L442" i="51"/>
  <c r="L443" i="51"/>
  <c r="L444" i="51"/>
  <c r="L445" i="51"/>
  <c r="L446" i="51"/>
  <c r="L447" i="51"/>
  <c r="L448" i="51"/>
  <c r="L449" i="51"/>
  <c r="L450" i="51"/>
  <c r="L451" i="51"/>
  <c r="L452" i="51"/>
  <c r="L453" i="51"/>
  <c r="L454" i="51"/>
  <c r="L455" i="51"/>
  <c r="L456" i="51"/>
  <c r="L457" i="51"/>
  <c r="L458" i="51"/>
  <c r="L459" i="51"/>
  <c r="L460" i="51"/>
  <c r="L461" i="51"/>
  <c r="L462" i="51"/>
  <c r="L463" i="51"/>
  <c r="L464" i="51"/>
  <c r="L465" i="51"/>
  <c r="L466" i="51"/>
  <c r="L467" i="51"/>
  <c r="L468" i="51"/>
  <c r="L469" i="51"/>
  <c r="L470" i="51"/>
  <c r="L471" i="51"/>
  <c r="L472" i="51"/>
  <c r="L473" i="51"/>
  <c r="L474" i="51"/>
  <c r="L475" i="51"/>
  <c r="L476" i="51"/>
  <c r="L477" i="51"/>
  <c r="L478" i="51"/>
  <c r="L479" i="51"/>
  <c r="L480" i="51"/>
  <c r="L481" i="51"/>
  <c r="L482" i="51"/>
  <c r="L483" i="51"/>
  <c r="L484" i="51"/>
  <c r="L485" i="51"/>
  <c r="L486" i="51"/>
  <c r="L487" i="51"/>
  <c r="L488" i="51"/>
  <c r="L489" i="51"/>
  <c r="L490" i="51"/>
  <c r="L491" i="51"/>
  <c r="L492" i="51"/>
  <c r="L493" i="51"/>
  <c r="L494" i="51"/>
  <c r="L495" i="51"/>
  <c r="L496" i="51"/>
  <c r="L497" i="51"/>
  <c r="L498" i="51"/>
  <c r="K4" i="55"/>
  <c r="L4" i="55"/>
  <c r="K5" i="55"/>
  <c r="M5" i="55" s="1"/>
  <c r="L5" i="55"/>
  <c r="K6" i="55"/>
  <c r="L6" i="55"/>
  <c r="K7" i="55"/>
  <c r="L7" i="55"/>
  <c r="M7" i="55"/>
  <c r="K8" i="55"/>
  <c r="L8" i="55"/>
  <c r="L9" i="55"/>
  <c r="L10" i="55"/>
  <c r="L11" i="55"/>
  <c r="L12" i="55"/>
  <c r="L13" i="55"/>
  <c r="L14" i="55"/>
  <c r="L15" i="55"/>
  <c r="L16" i="55"/>
  <c r="L17" i="55"/>
  <c r="L18" i="55"/>
  <c r="L19" i="55"/>
  <c r="L20" i="55"/>
  <c r="L21" i="55"/>
  <c r="L22" i="55"/>
  <c r="L23" i="55"/>
  <c r="L24" i="55"/>
  <c r="L25" i="55"/>
  <c r="L26" i="55"/>
  <c r="L27" i="55"/>
  <c r="L28" i="55"/>
  <c r="L29" i="55"/>
  <c r="L30" i="55"/>
  <c r="L31" i="55"/>
  <c r="L32" i="55"/>
  <c r="L33" i="55"/>
  <c r="L34" i="55"/>
  <c r="L35" i="55"/>
  <c r="L36" i="55"/>
  <c r="L37" i="55"/>
  <c r="L38" i="55"/>
  <c r="L39" i="55"/>
  <c r="L40" i="55"/>
  <c r="L41" i="55"/>
  <c r="L42" i="55"/>
  <c r="L43" i="55"/>
  <c r="L44" i="55"/>
  <c r="L45" i="55"/>
  <c r="L46" i="55"/>
  <c r="L47" i="55"/>
  <c r="L48" i="55"/>
  <c r="L49" i="55"/>
  <c r="L50" i="55"/>
  <c r="L51" i="55"/>
  <c r="L52" i="55"/>
  <c r="L53" i="55"/>
  <c r="L54" i="55"/>
  <c r="L55" i="55"/>
  <c r="L56" i="55"/>
  <c r="L57" i="55"/>
  <c r="L58" i="55"/>
  <c r="L59" i="55"/>
  <c r="L60" i="55"/>
  <c r="L61" i="55"/>
  <c r="L62" i="55"/>
  <c r="L63" i="55"/>
  <c r="L64" i="55"/>
  <c r="L65" i="55"/>
  <c r="L66" i="55"/>
  <c r="L67" i="55"/>
  <c r="L68" i="55"/>
  <c r="L69" i="55"/>
  <c r="L70" i="55"/>
  <c r="L71" i="55"/>
  <c r="L72" i="55"/>
  <c r="L73" i="55"/>
  <c r="L74" i="55"/>
  <c r="L75" i="55"/>
  <c r="L76" i="55"/>
  <c r="L77" i="55"/>
  <c r="L78" i="55"/>
  <c r="L79" i="55"/>
  <c r="L80" i="55"/>
  <c r="L81" i="55"/>
  <c r="L82" i="55"/>
  <c r="L83" i="55"/>
  <c r="L84" i="55"/>
  <c r="L85" i="55"/>
  <c r="L86" i="55"/>
  <c r="L87" i="55"/>
  <c r="L88" i="55"/>
  <c r="L89" i="55"/>
  <c r="L90" i="55"/>
  <c r="L91" i="55"/>
  <c r="L92" i="55"/>
  <c r="L93" i="55"/>
  <c r="L94" i="55"/>
  <c r="L95" i="55"/>
  <c r="L96" i="55"/>
  <c r="L97" i="55"/>
  <c r="L98" i="55"/>
  <c r="L99" i="55"/>
  <c r="L100" i="55"/>
  <c r="L101" i="55"/>
  <c r="L102" i="55"/>
  <c r="L103" i="55"/>
  <c r="L104" i="55"/>
  <c r="L105" i="55"/>
  <c r="L106" i="55"/>
  <c r="L107" i="55"/>
  <c r="L108" i="55"/>
  <c r="L109" i="55"/>
  <c r="L110" i="55"/>
  <c r="L111" i="55"/>
  <c r="L112" i="55"/>
  <c r="L113" i="55"/>
  <c r="L114" i="55"/>
  <c r="L115" i="55"/>
  <c r="L116" i="55"/>
  <c r="L117" i="55"/>
  <c r="L118" i="55"/>
  <c r="L119" i="55"/>
  <c r="L120" i="55"/>
  <c r="L121" i="55"/>
  <c r="L122" i="55"/>
  <c r="L123" i="55"/>
  <c r="L124" i="55"/>
  <c r="L125" i="55"/>
  <c r="L126" i="55"/>
  <c r="L127" i="55"/>
  <c r="L128" i="55"/>
  <c r="L129" i="55"/>
  <c r="L130" i="55"/>
  <c r="L131" i="55"/>
  <c r="L132" i="55"/>
  <c r="L133" i="55"/>
  <c r="L134" i="55"/>
  <c r="L135" i="55"/>
  <c r="L136" i="55"/>
  <c r="L137" i="55"/>
  <c r="L138" i="55"/>
  <c r="L139" i="55"/>
  <c r="L140" i="55"/>
  <c r="L141" i="55"/>
  <c r="L142" i="55"/>
  <c r="L143" i="55"/>
  <c r="L144" i="55"/>
  <c r="L145" i="55"/>
  <c r="L146" i="55"/>
  <c r="L147" i="55"/>
  <c r="L148" i="55"/>
  <c r="L149" i="55"/>
  <c r="L150" i="55"/>
  <c r="L151" i="55"/>
  <c r="L152" i="55"/>
  <c r="L153" i="55"/>
  <c r="L154" i="55"/>
  <c r="L155" i="55"/>
  <c r="L156" i="55"/>
  <c r="L157" i="55"/>
  <c r="L158" i="55"/>
  <c r="L159" i="55"/>
  <c r="L160" i="55"/>
  <c r="L161" i="55"/>
  <c r="L162" i="55"/>
  <c r="L163" i="55"/>
  <c r="L164" i="55"/>
  <c r="L165" i="55"/>
  <c r="L166" i="55"/>
  <c r="L167" i="55"/>
  <c r="L168" i="55"/>
  <c r="L169" i="55"/>
  <c r="L170" i="55"/>
  <c r="L171" i="55"/>
  <c r="L172" i="55"/>
  <c r="L173" i="55"/>
  <c r="L174" i="55"/>
  <c r="L175" i="55"/>
  <c r="L176" i="55"/>
  <c r="L177" i="55"/>
  <c r="L178" i="55"/>
  <c r="L179" i="55"/>
  <c r="L180" i="55"/>
  <c r="L181" i="55"/>
  <c r="L182" i="55"/>
  <c r="L183" i="55"/>
  <c r="L184" i="55"/>
  <c r="L185" i="55"/>
  <c r="L186" i="55"/>
  <c r="L187" i="55"/>
  <c r="L188" i="55"/>
  <c r="L189" i="55"/>
  <c r="L190" i="55"/>
  <c r="L191" i="55"/>
  <c r="L192" i="55"/>
  <c r="L193" i="55"/>
  <c r="L194" i="55"/>
  <c r="L195" i="55"/>
  <c r="L196" i="55"/>
  <c r="L197" i="55"/>
  <c r="L198" i="55"/>
  <c r="L199" i="55"/>
  <c r="L200" i="55"/>
  <c r="L201" i="55"/>
  <c r="L202" i="55"/>
  <c r="L203" i="55"/>
  <c r="L204" i="55"/>
  <c r="L205" i="55"/>
  <c r="L206" i="55"/>
  <c r="L207" i="55"/>
  <c r="L208" i="55"/>
  <c r="L209" i="55"/>
  <c r="L210" i="55"/>
  <c r="L211" i="55"/>
  <c r="L212" i="55"/>
  <c r="L213" i="55"/>
  <c r="L214" i="55"/>
  <c r="L215" i="55"/>
  <c r="L216" i="55"/>
  <c r="L217" i="55"/>
  <c r="L218" i="55"/>
  <c r="L219" i="55"/>
  <c r="L220" i="55"/>
  <c r="L221" i="55"/>
  <c r="L222" i="55"/>
  <c r="L223" i="55"/>
  <c r="L224" i="55"/>
  <c r="L225" i="55"/>
  <c r="L226" i="55"/>
  <c r="L227" i="55"/>
  <c r="L228" i="55"/>
  <c r="L229" i="55"/>
  <c r="L230" i="55"/>
  <c r="L231" i="55"/>
  <c r="L232" i="55"/>
  <c r="L233" i="55"/>
  <c r="L234" i="55"/>
  <c r="L235" i="55"/>
  <c r="L236" i="55"/>
  <c r="L237" i="55"/>
  <c r="L238" i="55"/>
  <c r="L239" i="55"/>
  <c r="L240" i="55"/>
  <c r="L241" i="55"/>
  <c r="L242" i="55"/>
  <c r="L243" i="55"/>
  <c r="L244" i="55"/>
  <c r="L245" i="55"/>
  <c r="L246" i="55"/>
  <c r="L247" i="55"/>
  <c r="L248" i="55"/>
  <c r="L249" i="55"/>
  <c r="L250" i="55"/>
  <c r="L251" i="55"/>
  <c r="L252" i="55"/>
  <c r="L253" i="55"/>
  <c r="L254" i="55"/>
  <c r="L255" i="55"/>
  <c r="L256" i="55"/>
  <c r="L257" i="55"/>
  <c r="L258" i="55"/>
  <c r="L259" i="55"/>
  <c r="L260" i="55"/>
  <c r="L261" i="55"/>
  <c r="L262" i="55"/>
  <c r="L263" i="55"/>
  <c r="L264" i="55"/>
  <c r="L265" i="55"/>
  <c r="L266" i="55"/>
  <c r="L267" i="55"/>
  <c r="L268" i="55"/>
  <c r="L269" i="55"/>
  <c r="L270" i="55"/>
  <c r="L271" i="55"/>
  <c r="L272" i="55"/>
  <c r="L273" i="55"/>
  <c r="L274" i="55"/>
  <c r="L275" i="55"/>
  <c r="L276" i="55"/>
  <c r="L277" i="55"/>
  <c r="L278" i="55"/>
  <c r="L279" i="55"/>
  <c r="L280" i="55"/>
  <c r="L281" i="55"/>
  <c r="L282" i="55"/>
  <c r="L283" i="55"/>
  <c r="L284" i="55"/>
  <c r="L285" i="55"/>
  <c r="L286" i="55"/>
  <c r="L287" i="55"/>
  <c r="L288" i="55"/>
  <c r="L289" i="55"/>
  <c r="L290" i="55"/>
  <c r="L291" i="55"/>
  <c r="L292" i="55"/>
  <c r="L293" i="55"/>
  <c r="L294" i="55"/>
  <c r="L295" i="55"/>
  <c r="L296" i="55"/>
  <c r="L297" i="55"/>
  <c r="L298" i="55"/>
  <c r="L299" i="55"/>
  <c r="L300" i="55"/>
  <c r="L301" i="55"/>
  <c r="L302" i="55"/>
  <c r="L303" i="55"/>
  <c r="L304" i="55"/>
  <c r="L305" i="55"/>
  <c r="L306" i="55"/>
  <c r="L307" i="55"/>
  <c r="L308" i="55"/>
  <c r="L309" i="55"/>
  <c r="L310" i="55"/>
  <c r="L311" i="55"/>
  <c r="L312" i="55"/>
  <c r="L313" i="55"/>
  <c r="L314" i="55"/>
  <c r="L315" i="55"/>
  <c r="L316" i="55"/>
  <c r="L317" i="55"/>
  <c r="L318" i="55"/>
  <c r="L319" i="55"/>
  <c r="L320" i="55"/>
  <c r="L321" i="55"/>
  <c r="L322" i="55"/>
  <c r="L323" i="55"/>
  <c r="L324" i="55"/>
  <c r="L325" i="55"/>
  <c r="L326" i="55"/>
  <c r="L327" i="55"/>
  <c r="L328" i="55"/>
  <c r="L329" i="55"/>
  <c r="L330" i="55"/>
  <c r="L331" i="55"/>
  <c r="L332" i="55"/>
  <c r="L333" i="55"/>
  <c r="L334" i="55"/>
  <c r="L335" i="55"/>
  <c r="L336" i="55"/>
  <c r="L337" i="55"/>
  <c r="L338" i="55"/>
  <c r="L339" i="55"/>
  <c r="L340" i="55"/>
  <c r="L341" i="55"/>
  <c r="L342" i="55"/>
  <c r="L343" i="55"/>
  <c r="L344" i="55"/>
  <c r="L345" i="55"/>
  <c r="L346" i="55"/>
  <c r="L347" i="55"/>
  <c r="L348" i="55"/>
  <c r="L349" i="55"/>
  <c r="L350" i="55"/>
  <c r="L351" i="55"/>
  <c r="L352" i="55"/>
  <c r="L353" i="55"/>
  <c r="L354" i="55"/>
  <c r="L355" i="55"/>
  <c r="L356" i="55"/>
  <c r="L357" i="55"/>
  <c r="L358" i="55"/>
  <c r="L359" i="55"/>
  <c r="L360" i="55"/>
  <c r="L361" i="55"/>
  <c r="L362" i="55"/>
  <c r="L363" i="55"/>
  <c r="L364" i="55"/>
  <c r="L365" i="55"/>
  <c r="L366" i="55"/>
  <c r="L367" i="55"/>
  <c r="L368" i="55"/>
  <c r="L369" i="55"/>
  <c r="L370" i="55"/>
  <c r="L371" i="55"/>
  <c r="L372" i="55"/>
  <c r="L373" i="55"/>
  <c r="L374" i="55"/>
  <c r="L375" i="55"/>
  <c r="L376" i="55"/>
  <c r="L377" i="55"/>
  <c r="L378" i="55"/>
  <c r="L379" i="55"/>
  <c r="L380" i="55"/>
  <c r="L381" i="55"/>
  <c r="L382" i="55"/>
  <c r="L383" i="55"/>
  <c r="L384" i="55"/>
  <c r="L385" i="55"/>
  <c r="L386" i="55"/>
  <c r="L387" i="55"/>
  <c r="L388" i="55"/>
  <c r="L389" i="55"/>
  <c r="L390" i="55"/>
  <c r="L391" i="55"/>
  <c r="L392" i="55"/>
  <c r="L393" i="55"/>
  <c r="L394" i="55"/>
  <c r="L395" i="55"/>
  <c r="L396" i="55"/>
  <c r="L397" i="55"/>
  <c r="L398" i="55"/>
  <c r="L399" i="55"/>
  <c r="L400" i="55"/>
  <c r="L401" i="55"/>
  <c r="L402" i="55"/>
  <c r="L403" i="55"/>
  <c r="L404" i="55"/>
  <c r="L405" i="55"/>
  <c r="L406" i="55"/>
  <c r="L407" i="55"/>
  <c r="L408" i="55"/>
  <c r="L409" i="55"/>
  <c r="L410" i="55"/>
  <c r="L411" i="55"/>
  <c r="L412" i="55"/>
  <c r="L413" i="55"/>
  <c r="L414" i="55"/>
  <c r="L415" i="55"/>
  <c r="L416" i="55"/>
  <c r="L417" i="55"/>
  <c r="L418" i="55"/>
  <c r="L419" i="55"/>
  <c r="L420" i="55"/>
  <c r="L421" i="55"/>
  <c r="L422" i="55"/>
  <c r="L423" i="55"/>
  <c r="L424" i="55"/>
  <c r="L425" i="55"/>
  <c r="L426" i="55"/>
  <c r="L427" i="55"/>
  <c r="L428" i="55"/>
  <c r="L429" i="55"/>
  <c r="L430" i="55"/>
  <c r="L431" i="55"/>
  <c r="L432" i="55"/>
  <c r="L433" i="55"/>
  <c r="L434" i="55"/>
  <c r="L435" i="55"/>
  <c r="L436" i="55"/>
  <c r="L437" i="55"/>
  <c r="L438" i="55"/>
  <c r="L439" i="55"/>
  <c r="L440" i="55"/>
  <c r="L441" i="55"/>
  <c r="L442" i="55"/>
  <c r="L443" i="55"/>
  <c r="L444" i="55"/>
  <c r="L445" i="55"/>
  <c r="L446" i="55"/>
  <c r="L447" i="55"/>
  <c r="L448" i="55"/>
  <c r="L449" i="55"/>
  <c r="L450" i="55"/>
  <c r="L451" i="55"/>
  <c r="L452" i="55"/>
  <c r="L453" i="55"/>
  <c r="L454" i="55"/>
  <c r="L455" i="55"/>
  <c r="L456" i="55"/>
  <c r="L457" i="55"/>
  <c r="L458" i="55"/>
  <c r="L459" i="55"/>
  <c r="L460" i="55"/>
  <c r="L461" i="55"/>
  <c r="L462" i="55"/>
  <c r="L463" i="55"/>
  <c r="L464" i="55"/>
  <c r="L465" i="55"/>
  <c r="L466" i="55"/>
  <c r="L467" i="55"/>
  <c r="L468" i="55"/>
  <c r="L469" i="55"/>
  <c r="L470" i="55"/>
  <c r="L471" i="55"/>
  <c r="L472" i="55"/>
  <c r="L473" i="55"/>
  <c r="L474" i="55"/>
  <c r="L475" i="55"/>
  <c r="L476" i="55"/>
  <c r="L477" i="55"/>
  <c r="L478" i="55"/>
  <c r="L479" i="55"/>
  <c r="L480" i="55"/>
  <c r="L481" i="55"/>
  <c r="L482" i="55"/>
  <c r="L483" i="55"/>
  <c r="L484" i="55"/>
  <c r="L485" i="55"/>
  <c r="L486" i="55"/>
  <c r="L487" i="55"/>
  <c r="L488" i="55"/>
  <c r="L489" i="55"/>
  <c r="L490" i="55"/>
  <c r="L491" i="55"/>
  <c r="L492" i="55"/>
  <c r="L493" i="55"/>
  <c r="L494" i="55"/>
  <c r="L495" i="55"/>
  <c r="L496" i="55"/>
  <c r="L497" i="55"/>
  <c r="L498" i="55"/>
  <c r="K4" i="57"/>
  <c r="L4" i="57"/>
  <c r="K5" i="57"/>
  <c r="L5" i="57"/>
  <c r="K6" i="57"/>
  <c r="L6" i="57"/>
  <c r="K7" i="57"/>
  <c r="L7" i="57"/>
  <c r="K8" i="57"/>
  <c r="L8" i="57"/>
  <c r="L9" i="57"/>
  <c r="L10" i="57"/>
  <c r="L11" i="57"/>
  <c r="L12" i="57"/>
  <c r="L13" i="57"/>
  <c r="L14" i="57"/>
  <c r="L15" i="57"/>
  <c r="L16" i="57"/>
  <c r="L17" i="57"/>
  <c r="L18" i="57"/>
  <c r="L19" i="57"/>
  <c r="L20" i="57"/>
  <c r="L21" i="57"/>
  <c r="L22" i="57"/>
  <c r="L23" i="57"/>
  <c r="L24" i="57"/>
  <c r="L25" i="57"/>
  <c r="L26" i="57"/>
  <c r="L27" i="57"/>
  <c r="L28" i="57"/>
  <c r="L29" i="57"/>
  <c r="L30" i="57"/>
  <c r="L31" i="57"/>
  <c r="L32" i="57"/>
  <c r="L33" i="57"/>
  <c r="L34" i="57"/>
  <c r="L35" i="57"/>
  <c r="L36" i="57"/>
  <c r="L37" i="57"/>
  <c r="L38" i="57"/>
  <c r="L39" i="57"/>
  <c r="L40" i="57"/>
  <c r="L41" i="57"/>
  <c r="L42" i="57"/>
  <c r="L43" i="57"/>
  <c r="L44" i="57"/>
  <c r="L45" i="57"/>
  <c r="L46" i="57"/>
  <c r="L47" i="57"/>
  <c r="L48" i="57"/>
  <c r="L49" i="57"/>
  <c r="L50" i="57"/>
  <c r="L51" i="57"/>
  <c r="L52" i="57"/>
  <c r="L53" i="57"/>
  <c r="L54" i="57"/>
  <c r="L55" i="57"/>
  <c r="L56" i="57"/>
  <c r="L57" i="57"/>
  <c r="L58" i="57"/>
  <c r="L59" i="57"/>
  <c r="L60" i="57"/>
  <c r="L61" i="57"/>
  <c r="L62" i="57"/>
  <c r="L63" i="57"/>
  <c r="L64" i="57"/>
  <c r="L65" i="57"/>
  <c r="L66" i="57"/>
  <c r="L67" i="57"/>
  <c r="L68" i="57"/>
  <c r="L69" i="57"/>
  <c r="L70" i="57"/>
  <c r="L71" i="57"/>
  <c r="L72" i="57"/>
  <c r="L73" i="57"/>
  <c r="L74" i="57"/>
  <c r="L75" i="57"/>
  <c r="L76" i="57"/>
  <c r="L77" i="57"/>
  <c r="L78" i="57"/>
  <c r="L79" i="57"/>
  <c r="L80" i="57"/>
  <c r="L81" i="57"/>
  <c r="L82" i="57"/>
  <c r="L83" i="57"/>
  <c r="L84" i="57"/>
  <c r="L85" i="57"/>
  <c r="L86" i="57"/>
  <c r="L87" i="57"/>
  <c r="L88" i="57"/>
  <c r="L89" i="57"/>
  <c r="L90" i="57"/>
  <c r="L91" i="57"/>
  <c r="L92" i="57"/>
  <c r="L93" i="57"/>
  <c r="L94" i="57"/>
  <c r="L95" i="57"/>
  <c r="L96" i="57"/>
  <c r="L97" i="57"/>
  <c r="L98" i="57"/>
  <c r="L99" i="57"/>
  <c r="L100" i="57"/>
  <c r="L101" i="57"/>
  <c r="L102" i="57"/>
  <c r="L103" i="57"/>
  <c r="L104" i="57"/>
  <c r="L105" i="57"/>
  <c r="L106" i="57"/>
  <c r="L107" i="57"/>
  <c r="L108" i="57"/>
  <c r="L109" i="57"/>
  <c r="L110" i="57"/>
  <c r="L111" i="57"/>
  <c r="L112" i="57"/>
  <c r="L113" i="57"/>
  <c r="L114" i="57"/>
  <c r="L115" i="57"/>
  <c r="L116" i="57"/>
  <c r="L117" i="57"/>
  <c r="L118" i="57"/>
  <c r="L119" i="57"/>
  <c r="L120" i="57"/>
  <c r="L121" i="57"/>
  <c r="L122" i="57"/>
  <c r="L123" i="57"/>
  <c r="L124" i="57"/>
  <c r="L125" i="57"/>
  <c r="L126" i="57"/>
  <c r="L127" i="57"/>
  <c r="L128" i="57"/>
  <c r="L129" i="57"/>
  <c r="L130" i="57"/>
  <c r="L131" i="57"/>
  <c r="L132" i="57"/>
  <c r="L133" i="57"/>
  <c r="L134" i="57"/>
  <c r="L135" i="57"/>
  <c r="L136" i="57"/>
  <c r="L137" i="57"/>
  <c r="L138" i="57"/>
  <c r="L139" i="57"/>
  <c r="L140" i="57"/>
  <c r="L141" i="57"/>
  <c r="L142" i="57"/>
  <c r="L143" i="57"/>
  <c r="L144" i="57"/>
  <c r="L145" i="57"/>
  <c r="L146" i="57"/>
  <c r="L147" i="57"/>
  <c r="L148" i="57"/>
  <c r="L149" i="57"/>
  <c r="L150" i="57"/>
  <c r="L151" i="57"/>
  <c r="L152" i="57"/>
  <c r="L153" i="57"/>
  <c r="L154" i="57"/>
  <c r="L155" i="57"/>
  <c r="L156" i="57"/>
  <c r="L157" i="57"/>
  <c r="L158" i="57"/>
  <c r="L159" i="57"/>
  <c r="L160" i="57"/>
  <c r="L161" i="57"/>
  <c r="L162" i="57"/>
  <c r="L163" i="57"/>
  <c r="L164" i="57"/>
  <c r="L165" i="57"/>
  <c r="L166" i="57"/>
  <c r="L167" i="57"/>
  <c r="L168" i="57"/>
  <c r="L169" i="57"/>
  <c r="L170" i="57"/>
  <c r="L171" i="57"/>
  <c r="L172" i="57"/>
  <c r="L173" i="57"/>
  <c r="L174" i="57"/>
  <c r="L175" i="57"/>
  <c r="L176" i="57"/>
  <c r="L177" i="57"/>
  <c r="L178" i="57"/>
  <c r="L179" i="57"/>
  <c r="L180" i="57"/>
  <c r="L181" i="57"/>
  <c r="L182" i="57"/>
  <c r="L183" i="57"/>
  <c r="L184" i="57"/>
  <c r="L185" i="57"/>
  <c r="L186" i="57"/>
  <c r="L187" i="57"/>
  <c r="L188" i="57"/>
  <c r="L189" i="57"/>
  <c r="L190" i="57"/>
  <c r="L191" i="57"/>
  <c r="L192" i="57"/>
  <c r="L193" i="57"/>
  <c r="L194" i="57"/>
  <c r="L195" i="57"/>
  <c r="L196" i="57"/>
  <c r="L197" i="57"/>
  <c r="L198" i="57"/>
  <c r="L199" i="57"/>
  <c r="L200" i="57"/>
  <c r="L201" i="57"/>
  <c r="L202" i="57"/>
  <c r="L203" i="57"/>
  <c r="L204" i="57"/>
  <c r="L205" i="57"/>
  <c r="L206" i="57"/>
  <c r="L207" i="57"/>
  <c r="L208" i="57"/>
  <c r="L209" i="57"/>
  <c r="L210" i="57"/>
  <c r="L211" i="57"/>
  <c r="L212" i="57"/>
  <c r="L213" i="57"/>
  <c r="L214" i="57"/>
  <c r="L215" i="57"/>
  <c r="L216" i="57"/>
  <c r="L217" i="57"/>
  <c r="L218" i="57"/>
  <c r="L219" i="57"/>
  <c r="L220" i="57"/>
  <c r="L221" i="57"/>
  <c r="L222" i="57"/>
  <c r="L223" i="57"/>
  <c r="L224" i="57"/>
  <c r="L225" i="57"/>
  <c r="L226" i="57"/>
  <c r="L227" i="57"/>
  <c r="L228" i="57"/>
  <c r="L229" i="57"/>
  <c r="L230" i="57"/>
  <c r="L231" i="57"/>
  <c r="L232" i="57"/>
  <c r="L233" i="57"/>
  <c r="L234" i="57"/>
  <c r="L235" i="57"/>
  <c r="L236" i="57"/>
  <c r="L237" i="57"/>
  <c r="L238" i="57"/>
  <c r="L239" i="57"/>
  <c r="L240" i="57"/>
  <c r="L241" i="57"/>
  <c r="L242" i="57"/>
  <c r="L243" i="57"/>
  <c r="L244" i="57"/>
  <c r="L245" i="57"/>
  <c r="L246" i="57"/>
  <c r="L247" i="57"/>
  <c r="L248" i="57"/>
  <c r="L249" i="57"/>
  <c r="L250" i="57"/>
  <c r="L251" i="57"/>
  <c r="L252" i="57"/>
  <c r="L253" i="57"/>
  <c r="L254" i="57"/>
  <c r="L255" i="57"/>
  <c r="L256" i="57"/>
  <c r="L257" i="57"/>
  <c r="L258" i="57"/>
  <c r="L259" i="57"/>
  <c r="L260" i="57"/>
  <c r="L261" i="57"/>
  <c r="L262" i="57"/>
  <c r="L263" i="57"/>
  <c r="L264" i="57"/>
  <c r="L265" i="57"/>
  <c r="L266" i="57"/>
  <c r="L267" i="57"/>
  <c r="L268" i="57"/>
  <c r="L269" i="57"/>
  <c r="L270" i="57"/>
  <c r="L271" i="57"/>
  <c r="L272" i="57"/>
  <c r="L273" i="57"/>
  <c r="L274" i="57"/>
  <c r="L275" i="57"/>
  <c r="L276" i="57"/>
  <c r="L277" i="57"/>
  <c r="L278" i="57"/>
  <c r="L279" i="57"/>
  <c r="L280" i="57"/>
  <c r="L281" i="57"/>
  <c r="L282" i="57"/>
  <c r="L283" i="57"/>
  <c r="L284" i="57"/>
  <c r="L285" i="57"/>
  <c r="L286" i="57"/>
  <c r="L287" i="57"/>
  <c r="L288" i="57"/>
  <c r="L289" i="57"/>
  <c r="L290" i="57"/>
  <c r="L291" i="57"/>
  <c r="L292" i="57"/>
  <c r="L293" i="57"/>
  <c r="L294" i="57"/>
  <c r="L295" i="57"/>
  <c r="L296" i="57"/>
  <c r="L297" i="57"/>
  <c r="L298" i="57"/>
  <c r="L299" i="57"/>
  <c r="L300" i="57"/>
  <c r="L301" i="57"/>
  <c r="L302" i="57"/>
  <c r="L303" i="57"/>
  <c r="L304" i="57"/>
  <c r="L305" i="57"/>
  <c r="L306" i="57"/>
  <c r="L307" i="57"/>
  <c r="L308" i="57"/>
  <c r="L309" i="57"/>
  <c r="L310" i="57"/>
  <c r="L311" i="57"/>
  <c r="L312" i="57"/>
  <c r="L313" i="57"/>
  <c r="L314" i="57"/>
  <c r="L315" i="57"/>
  <c r="L316" i="57"/>
  <c r="L317" i="57"/>
  <c r="L318" i="57"/>
  <c r="L319" i="57"/>
  <c r="L320" i="57"/>
  <c r="L321" i="57"/>
  <c r="L322" i="57"/>
  <c r="L323" i="57"/>
  <c r="L324" i="57"/>
  <c r="L325" i="57"/>
  <c r="L326" i="57"/>
  <c r="L327" i="57"/>
  <c r="L328" i="57"/>
  <c r="L329" i="57"/>
  <c r="L330" i="57"/>
  <c r="L331" i="57"/>
  <c r="L332" i="57"/>
  <c r="L333" i="57"/>
  <c r="L334" i="57"/>
  <c r="L335" i="57"/>
  <c r="L336" i="57"/>
  <c r="L337" i="57"/>
  <c r="L338" i="57"/>
  <c r="L339" i="57"/>
  <c r="L340" i="57"/>
  <c r="L341" i="57"/>
  <c r="L342" i="57"/>
  <c r="L343" i="57"/>
  <c r="L344" i="57"/>
  <c r="L345" i="57"/>
  <c r="L346" i="57"/>
  <c r="L347" i="57"/>
  <c r="L348" i="57"/>
  <c r="L349" i="57"/>
  <c r="L350" i="57"/>
  <c r="L351" i="57"/>
  <c r="L352" i="57"/>
  <c r="L353" i="57"/>
  <c r="L354" i="57"/>
  <c r="L355" i="57"/>
  <c r="L356" i="57"/>
  <c r="L357" i="57"/>
  <c r="L358" i="57"/>
  <c r="L359" i="57"/>
  <c r="L360" i="57"/>
  <c r="L361" i="57"/>
  <c r="L362" i="57"/>
  <c r="L363" i="57"/>
  <c r="L364" i="57"/>
  <c r="L365" i="57"/>
  <c r="L366" i="57"/>
  <c r="L367" i="57"/>
  <c r="L368" i="57"/>
  <c r="L369" i="57"/>
  <c r="L370" i="57"/>
  <c r="L371" i="57"/>
  <c r="L372" i="57"/>
  <c r="L373" i="57"/>
  <c r="L374" i="57"/>
  <c r="L375" i="57"/>
  <c r="L376" i="57"/>
  <c r="L377" i="57"/>
  <c r="L378" i="57"/>
  <c r="L379" i="57"/>
  <c r="L380" i="57"/>
  <c r="L381" i="57"/>
  <c r="L382" i="57"/>
  <c r="L383" i="57"/>
  <c r="L384" i="57"/>
  <c r="L385" i="57"/>
  <c r="L386" i="57"/>
  <c r="L387" i="57"/>
  <c r="L388" i="57"/>
  <c r="L389" i="57"/>
  <c r="L390" i="57"/>
  <c r="L391" i="57"/>
  <c r="L392" i="57"/>
  <c r="L393" i="57"/>
  <c r="L394" i="57"/>
  <c r="L395" i="57"/>
  <c r="L396" i="57"/>
  <c r="L397" i="57"/>
  <c r="L398" i="57"/>
  <c r="L399" i="57"/>
  <c r="L400" i="57"/>
  <c r="L401" i="57"/>
  <c r="L402" i="57"/>
  <c r="L403" i="57"/>
  <c r="L404" i="57"/>
  <c r="L405" i="57"/>
  <c r="L406" i="57"/>
  <c r="L407" i="57"/>
  <c r="L408" i="57"/>
  <c r="L409" i="57"/>
  <c r="L410" i="57"/>
  <c r="L411" i="57"/>
  <c r="L412" i="57"/>
  <c r="L413" i="57"/>
  <c r="L414" i="57"/>
  <c r="L415" i="57"/>
  <c r="L416" i="57"/>
  <c r="L417" i="57"/>
  <c r="L418" i="57"/>
  <c r="L419" i="57"/>
  <c r="L420" i="57"/>
  <c r="L421" i="57"/>
  <c r="L422" i="57"/>
  <c r="L423" i="57"/>
  <c r="L424" i="57"/>
  <c r="L425" i="57"/>
  <c r="L426" i="57"/>
  <c r="L427" i="57"/>
  <c r="L428" i="57"/>
  <c r="L429" i="57"/>
  <c r="L430" i="57"/>
  <c r="L431" i="57"/>
  <c r="L432" i="57"/>
  <c r="L433" i="57"/>
  <c r="L434" i="57"/>
  <c r="L435" i="57"/>
  <c r="L436" i="57"/>
  <c r="L437" i="57"/>
  <c r="L438" i="57"/>
  <c r="L439" i="57"/>
  <c r="L440" i="57"/>
  <c r="L441" i="57"/>
  <c r="L442" i="57"/>
  <c r="L443" i="57"/>
  <c r="L444" i="57"/>
  <c r="L445" i="57"/>
  <c r="L446" i="57"/>
  <c r="L447" i="57"/>
  <c r="L448" i="57"/>
  <c r="L449" i="57"/>
  <c r="L450" i="57"/>
  <c r="L451" i="57"/>
  <c r="L452" i="57"/>
  <c r="L453" i="57"/>
  <c r="L454" i="57"/>
  <c r="L455" i="57"/>
  <c r="L456" i="57"/>
  <c r="L457" i="57"/>
  <c r="L458" i="57"/>
  <c r="L459" i="57"/>
  <c r="L460" i="57"/>
  <c r="L461" i="57"/>
  <c r="L462" i="57"/>
  <c r="L463" i="57"/>
  <c r="L464" i="57"/>
  <c r="L465" i="57"/>
  <c r="L466" i="57"/>
  <c r="L467" i="57"/>
  <c r="L468" i="57"/>
  <c r="L469" i="57"/>
  <c r="L470" i="57"/>
  <c r="L471" i="57"/>
  <c r="L472" i="57"/>
  <c r="L473" i="57"/>
  <c r="L474" i="57"/>
  <c r="L475" i="57"/>
  <c r="L476" i="57"/>
  <c r="L477" i="57"/>
  <c r="L478" i="57"/>
  <c r="L479" i="57"/>
  <c r="L480" i="57"/>
  <c r="L481" i="57"/>
  <c r="L482" i="57"/>
  <c r="L483" i="57"/>
  <c r="L484" i="57"/>
  <c r="L485" i="57"/>
  <c r="L486" i="57"/>
  <c r="L487" i="57"/>
  <c r="L488" i="57"/>
  <c r="L489" i="57"/>
  <c r="L490" i="57"/>
  <c r="L491" i="57"/>
  <c r="L492" i="57"/>
  <c r="L493" i="57"/>
  <c r="L494" i="57"/>
  <c r="L495" i="57"/>
  <c r="L496" i="57"/>
  <c r="L497" i="57"/>
  <c r="L498" i="57"/>
  <c r="K4" i="59"/>
  <c r="L4" i="59"/>
  <c r="K5" i="59"/>
  <c r="L5" i="59"/>
  <c r="K6" i="59"/>
  <c r="L6" i="59"/>
  <c r="K7" i="59"/>
  <c r="L7" i="59"/>
  <c r="K8" i="59"/>
  <c r="L8" i="59"/>
  <c r="M8" i="59" s="1"/>
  <c r="L9" i="59"/>
  <c r="L10" i="59"/>
  <c r="L11" i="59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96" i="59"/>
  <c r="L97" i="59"/>
  <c r="L98" i="59"/>
  <c r="L99" i="59"/>
  <c r="L100" i="59"/>
  <c r="L101" i="59"/>
  <c r="L102" i="59"/>
  <c r="L103" i="59"/>
  <c r="L104" i="59"/>
  <c r="L105" i="59"/>
  <c r="L106" i="59"/>
  <c r="L107" i="59"/>
  <c r="L108" i="59"/>
  <c r="L109" i="59"/>
  <c r="L110" i="59"/>
  <c r="L111" i="59"/>
  <c r="L112" i="59"/>
  <c r="L113" i="59"/>
  <c r="L114" i="59"/>
  <c r="L115" i="59"/>
  <c r="L116" i="59"/>
  <c r="L117" i="59"/>
  <c r="L118" i="59"/>
  <c r="L119" i="59"/>
  <c r="L120" i="59"/>
  <c r="L121" i="59"/>
  <c r="L122" i="59"/>
  <c r="L123" i="59"/>
  <c r="L124" i="59"/>
  <c r="L125" i="59"/>
  <c r="L126" i="59"/>
  <c r="L127" i="59"/>
  <c r="L128" i="59"/>
  <c r="L129" i="59"/>
  <c r="L130" i="59"/>
  <c r="L131" i="59"/>
  <c r="L132" i="59"/>
  <c r="L133" i="59"/>
  <c r="L134" i="59"/>
  <c r="L135" i="59"/>
  <c r="L136" i="59"/>
  <c r="L137" i="59"/>
  <c r="L138" i="59"/>
  <c r="L139" i="59"/>
  <c r="L140" i="59"/>
  <c r="L141" i="59"/>
  <c r="L142" i="59"/>
  <c r="L143" i="59"/>
  <c r="L144" i="59"/>
  <c r="L145" i="59"/>
  <c r="L146" i="59"/>
  <c r="L147" i="59"/>
  <c r="L148" i="59"/>
  <c r="L149" i="59"/>
  <c r="L150" i="59"/>
  <c r="L151" i="59"/>
  <c r="L152" i="59"/>
  <c r="L153" i="59"/>
  <c r="L154" i="59"/>
  <c r="L155" i="59"/>
  <c r="L156" i="59"/>
  <c r="L157" i="59"/>
  <c r="L158" i="59"/>
  <c r="L159" i="59"/>
  <c r="L160" i="59"/>
  <c r="L161" i="59"/>
  <c r="L162" i="59"/>
  <c r="L163" i="59"/>
  <c r="L164" i="59"/>
  <c r="L165" i="59"/>
  <c r="L166" i="59"/>
  <c r="L167" i="59"/>
  <c r="L168" i="59"/>
  <c r="L169" i="59"/>
  <c r="L170" i="59"/>
  <c r="L171" i="59"/>
  <c r="L172" i="59"/>
  <c r="L173" i="59"/>
  <c r="L174" i="59"/>
  <c r="L175" i="59"/>
  <c r="L176" i="59"/>
  <c r="L177" i="59"/>
  <c r="L178" i="59"/>
  <c r="L179" i="59"/>
  <c r="L180" i="59"/>
  <c r="L181" i="59"/>
  <c r="L182" i="59"/>
  <c r="L183" i="59"/>
  <c r="L184" i="59"/>
  <c r="L185" i="59"/>
  <c r="L186" i="59"/>
  <c r="L187" i="59"/>
  <c r="L188" i="59"/>
  <c r="L189" i="59"/>
  <c r="L190" i="59"/>
  <c r="L191" i="59"/>
  <c r="L192" i="59"/>
  <c r="L193" i="59"/>
  <c r="L194" i="59"/>
  <c r="L195" i="59"/>
  <c r="L196" i="59"/>
  <c r="L197" i="59"/>
  <c r="L198" i="59"/>
  <c r="L199" i="59"/>
  <c r="L200" i="59"/>
  <c r="L201" i="59"/>
  <c r="L202" i="59"/>
  <c r="L203" i="59"/>
  <c r="L204" i="59"/>
  <c r="L205" i="59"/>
  <c r="L206" i="59"/>
  <c r="L207" i="59"/>
  <c r="L208" i="59"/>
  <c r="L209" i="59"/>
  <c r="L210" i="59"/>
  <c r="L211" i="59"/>
  <c r="L212" i="59"/>
  <c r="L213" i="59"/>
  <c r="L214" i="59"/>
  <c r="L215" i="59"/>
  <c r="L216" i="59"/>
  <c r="L217" i="59"/>
  <c r="L218" i="59"/>
  <c r="L219" i="59"/>
  <c r="L220" i="59"/>
  <c r="L221" i="59"/>
  <c r="L222" i="59"/>
  <c r="L223" i="59"/>
  <c r="L224" i="59"/>
  <c r="L225" i="59"/>
  <c r="L226" i="59"/>
  <c r="L227" i="59"/>
  <c r="L228" i="59"/>
  <c r="L229" i="59"/>
  <c r="L230" i="59"/>
  <c r="L231" i="59"/>
  <c r="L232" i="59"/>
  <c r="L233" i="59"/>
  <c r="L234" i="59"/>
  <c r="L235" i="59"/>
  <c r="L236" i="59"/>
  <c r="L237" i="59"/>
  <c r="L238" i="59"/>
  <c r="L239" i="59"/>
  <c r="L240" i="59"/>
  <c r="L241" i="59"/>
  <c r="L242" i="59"/>
  <c r="L243" i="59"/>
  <c r="L244" i="59"/>
  <c r="L245" i="59"/>
  <c r="L246" i="59"/>
  <c r="L247" i="59"/>
  <c r="L248" i="59"/>
  <c r="L249" i="59"/>
  <c r="L250" i="59"/>
  <c r="L251" i="59"/>
  <c r="L252" i="59"/>
  <c r="L253" i="59"/>
  <c r="L254" i="59"/>
  <c r="L255" i="59"/>
  <c r="L256" i="59"/>
  <c r="L257" i="59"/>
  <c r="L258" i="59"/>
  <c r="L259" i="59"/>
  <c r="L260" i="59"/>
  <c r="L261" i="59"/>
  <c r="L262" i="59"/>
  <c r="L263" i="59"/>
  <c r="L264" i="59"/>
  <c r="L265" i="59"/>
  <c r="L266" i="59"/>
  <c r="L267" i="59"/>
  <c r="L268" i="59"/>
  <c r="L269" i="59"/>
  <c r="L270" i="59"/>
  <c r="L271" i="59"/>
  <c r="L272" i="59"/>
  <c r="L273" i="59"/>
  <c r="L274" i="59"/>
  <c r="L275" i="59"/>
  <c r="L276" i="59"/>
  <c r="L277" i="59"/>
  <c r="L278" i="59"/>
  <c r="L279" i="59"/>
  <c r="L280" i="59"/>
  <c r="L281" i="59"/>
  <c r="L282" i="59"/>
  <c r="L283" i="59"/>
  <c r="L284" i="59"/>
  <c r="L285" i="59"/>
  <c r="L286" i="59"/>
  <c r="L287" i="59"/>
  <c r="L288" i="59"/>
  <c r="L289" i="59"/>
  <c r="L290" i="59"/>
  <c r="L291" i="59"/>
  <c r="L292" i="59"/>
  <c r="L293" i="59"/>
  <c r="L294" i="59"/>
  <c r="L295" i="59"/>
  <c r="L296" i="59"/>
  <c r="L297" i="59"/>
  <c r="L298" i="59"/>
  <c r="L299" i="59"/>
  <c r="L300" i="59"/>
  <c r="L301" i="59"/>
  <c r="L302" i="59"/>
  <c r="L303" i="59"/>
  <c r="L304" i="59"/>
  <c r="L305" i="59"/>
  <c r="L306" i="59"/>
  <c r="L307" i="59"/>
  <c r="L308" i="59"/>
  <c r="L309" i="59"/>
  <c r="L310" i="59"/>
  <c r="L311" i="59"/>
  <c r="L312" i="59"/>
  <c r="L313" i="59"/>
  <c r="L314" i="59"/>
  <c r="L315" i="59"/>
  <c r="L316" i="59"/>
  <c r="L317" i="59"/>
  <c r="L318" i="59"/>
  <c r="L319" i="59"/>
  <c r="L320" i="59"/>
  <c r="L321" i="59"/>
  <c r="L322" i="59"/>
  <c r="L323" i="59"/>
  <c r="L324" i="59"/>
  <c r="L325" i="59"/>
  <c r="L326" i="59"/>
  <c r="L327" i="59"/>
  <c r="L328" i="59"/>
  <c r="L329" i="59"/>
  <c r="L330" i="59"/>
  <c r="L331" i="59"/>
  <c r="L332" i="59"/>
  <c r="L333" i="59"/>
  <c r="L334" i="59"/>
  <c r="L335" i="59"/>
  <c r="L336" i="59"/>
  <c r="L337" i="59"/>
  <c r="L338" i="59"/>
  <c r="L339" i="59"/>
  <c r="L340" i="59"/>
  <c r="L341" i="59"/>
  <c r="L342" i="59"/>
  <c r="L343" i="59"/>
  <c r="L344" i="59"/>
  <c r="L345" i="59"/>
  <c r="L346" i="59"/>
  <c r="L347" i="59"/>
  <c r="L348" i="59"/>
  <c r="L349" i="59"/>
  <c r="L350" i="59"/>
  <c r="L351" i="59"/>
  <c r="L352" i="59"/>
  <c r="L353" i="59"/>
  <c r="L354" i="59"/>
  <c r="L355" i="59"/>
  <c r="L356" i="59"/>
  <c r="L357" i="59"/>
  <c r="L358" i="59"/>
  <c r="L359" i="59"/>
  <c r="L360" i="59"/>
  <c r="L361" i="59"/>
  <c r="L362" i="59"/>
  <c r="L363" i="59"/>
  <c r="L364" i="59"/>
  <c r="L365" i="59"/>
  <c r="L366" i="59"/>
  <c r="L367" i="59"/>
  <c r="L368" i="59"/>
  <c r="L369" i="59"/>
  <c r="L370" i="59"/>
  <c r="L371" i="59"/>
  <c r="L372" i="59"/>
  <c r="L373" i="59"/>
  <c r="L374" i="59"/>
  <c r="L375" i="59"/>
  <c r="L376" i="59"/>
  <c r="L377" i="59"/>
  <c r="L378" i="59"/>
  <c r="L379" i="59"/>
  <c r="L380" i="59"/>
  <c r="L381" i="59"/>
  <c r="L382" i="59"/>
  <c r="L383" i="59"/>
  <c r="L384" i="59"/>
  <c r="L385" i="59"/>
  <c r="L386" i="59"/>
  <c r="L387" i="59"/>
  <c r="L388" i="59"/>
  <c r="L389" i="59"/>
  <c r="L390" i="59"/>
  <c r="L391" i="59"/>
  <c r="L392" i="59"/>
  <c r="L393" i="59"/>
  <c r="L394" i="59"/>
  <c r="L395" i="59"/>
  <c r="L396" i="59"/>
  <c r="L397" i="59"/>
  <c r="L398" i="59"/>
  <c r="L399" i="59"/>
  <c r="L400" i="59"/>
  <c r="L401" i="59"/>
  <c r="L402" i="59"/>
  <c r="L403" i="59"/>
  <c r="L404" i="59"/>
  <c r="L405" i="59"/>
  <c r="L406" i="59"/>
  <c r="L407" i="59"/>
  <c r="L408" i="59"/>
  <c r="L409" i="59"/>
  <c r="L410" i="59"/>
  <c r="L411" i="59"/>
  <c r="L412" i="59"/>
  <c r="L413" i="59"/>
  <c r="L414" i="59"/>
  <c r="L415" i="59"/>
  <c r="L416" i="59"/>
  <c r="L417" i="59"/>
  <c r="L418" i="59"/>
  <c r="L419" i="59"/>
  <c r="L420" i="59"/>
  <c r="L421" i="59"/>
  <c r="L422" i="59"/>
  <c r="L423" i="59"/>
  <c r="L424" i="59"/>
  <c r="L425" i="59"/>
  <c r="L426" i="59"/>
  <c r="L427" i="59"/>
  <c r="L428" i="59"/>
  <c r="L429" i="59"/>
  <c r="L430" i="59"/>
  <c r="L431" i="59"/>
  <c r="L432" i="59"/>
  <c r="L433" i="59"/>
  <c r="L434" i="59"/>
  <c r="L435" i="59"/>
  <c r="L436" i="59"/>
  <c r="L437" i="59"/>
  <c r="L438" i="59"/>
  <c r="L439" i="59"/>
  <c r="L440" i="59"/>
  <c r="L441" i="59"/>
  <c r="L442" i="59"/>
  <c r="L443" i="59"/>
  <c r="L444" i="59"/>
  <c r="L445" i="59"/>
  <c r="L446" i="59"/>
  <c r="L447" i="59"/>
  <c r="L448" i="59"/>
  <c r="L449" i="59"/>
  <c r="L450" i="59"/>
  <c r="L451" i="59"/>
  <c r="L452" i="59"/>
  <c r="L453" i="59"/>
  <c r="L454" i="59"/>
  <c r="L455" i="59"/>
  <c r="L456" i="59"/>
  <c r="L457" i="59"/>
  <c r="L458" i="59"/>
  <c r="L459" i="59"/>
  <c r="L460" i="59"/>
  <c r="L461" i="59"/>
  <c r="L462" i="59"/>
  <c r="L463" i="59"/>
  <c r="L464" i="59"/>
  <c r="L465" i="59"/>
  <c r="L466" i="59"/>
  <c r="L467" i="59"/>
  <c r="L468" i="59"/>
  <c r="L469" i="59"/>
  <c r="L470" i="59"/>
  <c r="L471" i="59"/>
  <c r="L472" i="59"/>
  <c r="L473" i="59"/>
  <c r="L474" i="59"/>
  <c r="L475" i="59"/>
  <c r="L476" i="59"/>
  <c r="L477" i="59"/>
  <c r="L478" i="59"/>
  <c r="L479" i="59"/>
  <c r="L480" i="59"/>
  <c r="L481" i="59"/>
  <c r="L482" i="59"/>
  <c r="L483" i="59"/>
  <c r="L484" i="59"/>
  <c r="L485" i="59"/>
  <c r="L486" i="59"/>
  <c r="L487" i="59"/>
  <c r="L488" i="59"/>
  <c r="L489" i="59"/>
  <c r="L490" i="59"/>
  <c r="L491" i="59"/>
  <c r="L492" i="59"/>
  <c r="L493" i="59"/>
  <c r="L494" i="59"/>
  <c r="L495" i="59"/>
  <c r="L496" i="59"/>
  <c r="L497" i="59"/>
  <c r="L498" i="59"/>
  <c r="K4" i="61"/>
  <c r="L4" i="61"/>
  <c r="K5" i="61"/>
  <c r="L5" i="61"/>
  <c r="K6" i="61"/>
  <c r="L6" i="61"/>
  <c r="K7" i="61"/>
  <c r="L7" i="61"/>
  <c r="M7" i="61" s="1"/>
  <c r="K8" i="61"/>
  <c r="L8" i="61"/>
  <c r="L9" i="61"/>
  <c r="L10" i="61"/>
  <c r="L11" i="61"/>
  <c r="L12" i="61"/>
  <c r="L13" i="61"/>
  <c r="L14" i="61"/>
  <c r="L15" i="61"/>
  <c r="L16" i="61"/>
  <c r="L17" i="61"/>
  <c r="L18" i="61"/>
  <c r="L19" i="61"/>
  <c r="L20" i="61"/>
  <c r="L21" i="61"/>
  <c r="L22" i="61"/>
  <c r="L23" i="61"/>
  <c r="L24" i="61"/>
  <c r="L25" i="61"/>
  <c r="L26" i="61"/>
  <c r="L27" i="61"/>
  <c r="L28" i="61"/>
  <c r="L29" i="61"/>
  <c r="L30" i="61"/>
  <c r="L31" i="61"/>
  <c r="L32" i="61"/>
  <c r="L33" i="61"/>
  <c r="L34" i="61"/>
  <c r="L35" i="61"/>
  <c r="L36" i="61"/>
  <c r="L37" i="61"/>
  <c r="L38" i="61"/>
  <c r="L39" i="61"/>
  <c r="L40" i="61"/>
  <c r="L41" i="61"/>
  <c r="L42" i="61"/>
  <c r="L43" i="61"/>
  <c r="L44" i="61"/>
  <c r="L45" i="61"/>
  <c r="L46" i="61"/>
  <c r="L47" i="61"/>
  <c r="L48" i="61"/>
  <c r="L49" i="61"/>
  <c r="L50" i="61"/>
  <c r="L51" i="61"/>
  <c r="L52" i="61"/>
  <c r="L53" i="61"/>
  <c r="L54" i="61"/>
  <c r="L55" i="61"/>
  <c r="L56" i="61"/>
  <c r="L57" i="61"/>
  <c r="L58" i="61"/>
  <c r="L59" i="61"/>
  <c r="L60" i="61"/>
  <c r="L61" i="61"/>
  <c r="L62" i="61"/>
  <c r="L63" i="61"/>
  <c r="L64" i="61"/>
  <c r="L65" i="61"/>
  <c r="L66" i="61"/>
  <c r="L67" i="61"/>
  <c r="L68" i="61"/>
  <c r="L69" i="61"/>
  <c r="L70" i="61"/>
  <c r="L71" i="61"/>
  <c r="L72" i="61"/>
  <c r="L73" i="61"/>
  <c r="L74" i="61"/>
  <c r="L75" i="61"/>
  <c r="L76" i="61"/>
  <c r="L77" i="61"/>
  <c r="L78" i="61"/>
  <c r="L79" i="61"/>
  <c r="L80" i="61"/>
  <c r="L81" i="61"/>
  <c r="L82" i="61"/>
  <c r="L83" i="61"/>
  <c r="L84" i="61"/>
  <c r="L85" i="61"/>
  <c r="L86" i="61"/>
  <c r="L87" i="61"/>
  <c r="L88" i="61"/>
  <c r="L89" i="61"/>
  <c r="L90" i="61"/>
  <c r="L91" i="61"/>
  <c r="L92" i="61"/>
  <c r="L93" i="61"/>
  <c r="L94" i="61"/>
  <c r="L95" i="61"/>
  <c r="L96" i="61"/>
  <c r="L97" i="61"/>
  <c r="L98" i="61"/>
  <c r="L99" i="61"/>
  <c r="L100" i="61"/>
  <c r="L101" i="61"/>
  <c r="L102" i="61"/>
  <c r="L103" i="61"/>
  <c r="L104" i="61"/>
  <c r="L105" i="61"/>
  <c r="L106" i="61"/>
  <c r="L107" i="61"/>
  <c r="L108" i="61"/>
  <c r="L109" i="61"/>
  <c r="L110" i="61"/>
  <c r="L111" i="61"/>
  <c r="L112" i="61"/>
  <c r="L113" i="61"/>
  <c r="L114" i="61"/>
  <c r="L115" i="61"/>
  <c r="L116" i="61"/>
  <c r="L117" i="61"/>
  <c r="L118" i="61"/>
  <c r="L119" i="61"/>
  <c r="L120" i="61"/>
  <c r="L121" i="61"/>
  <c r="L122" i="61"/>
  <c r="L123" i="61"/>
  <c r="L124" i="61"/>
  <c r="L125" i="61"/>
  <c r="L126" i="61"/>
  <c r="L127" i="61"/>
  <c r="L128" i="61"/>
  <c r="L129" i="61"/>
  <c r="L130" i="61"/>
  <c r="L131" i="61"/>
  <c r="L132" i="61"/>
  <c r="L133" i="61"/>
  <c r="L134" i="61"/>
  <c r="L135" i="61"/>
  <c r="L136" i="61"/>
  <c r="L137" i="61"/>
  <c r="L138" i="61"/>
  <c r="L139" i="61"/>
  <c r="L140" i="61"/>
  <c r="L141" i="61"/>
  <c r="L142" i="61"/>
  <c r="L143" i="61"/>
  <c r="L144" i="61"/>
  <c r="L145" i="61"/>
  <c r="L146" i="61"/>
  <c r="L147" i="61"/>
  <c r="L148" i="61"/>
  <c r="L149" i="61"/>
  <c r="L150" i="61"/>
  <c r="L151" i="61"/>
  <c r="L152" i="61"/>
  <c r="L153" i="61"/>
  <c r="L154" i="61"/>
  <c r="L155" i="61"/>
  <c r="L156" i="61"/>
  <c r="L157" i="61"/>
  <c r="L158" i="61"/>
  <c r="L159" i="61"/>
  <c r="L160" i="61"/>
  <c r="L161" i="61"/>
  <c r="L162" i="61"/>
  <c r="L163" i="61"/>
  <c r="L164" i="61"/>
  <c r="L165" i="61"/>
  <c r="L166" i="61"/>
  <c r="L167" i="61"/>
  <c r="L168" i="61"/>
  <c r="L169" i="61"/>
  <c r="L170" i="61"/>
  <c r="L171" i="61"/>
  <c r="L172" i="61"/>
  <c r="L173" i="61"/>
  <c r="L174" i="61"/>
  <c r="L175" i="61"/>
  <c r="L176" i="61"/>
  <c r="L177" i="61"/>
  <c r="L178" i="61"/>
  <c r="L179" i="61"/>
  <c r="L180" i="61"/>
  <c r="L181" i="61"/>
  <c r="L182" i="61"/>
  <c r="L183" i="61"/>
  <c r="L184" i="61"/>
  <c r="L185" i="61"/>
  <c r="L186" i="61"/>
  <c r="L187" i="61"/>
  <c r="L188" i="61"/>
  <c r="L189" i="61"/>
  <c r="L190" i="61"/>
  <c r="L191" i="61"/>
  <c r="L192" i="61"/>
  <c r="L193" i="61"/>
  <c r="L194" i="61"/>
  <c r="L195" i="61"/>
  <c r="L196" i="61"/>
  <c r="L197" i="61"/>
  <c r="L198" i="61"/>
  <c r="L199" i="61"/>
  <c r="L200" i="61"/>
  <c r="L201" i="61"/>
  <c r="L202" i="61"/>
  <c r="L203" i="61"/>
  <c r="L204" i="61"/>
  <c r="L205" i="61"/>
  <c r="L206" i="61"/>
  <c r="L207" i="61"/>
  <c r="L208" i="61"/>
  <c r="L209" i="61"/>
  <c r="L210" i="61"/>
  <c r="L211" i="61"/>
  <c r="L212" i="61"/>
  <c r="L213" i="61"/>
  <c r="L214" i="61"/>
  <c r="L215" i="61"/>
  <c r="L216" i="61"/>
  <c r="L217" i="61"/>
  <c r="L218" i="61"/>
  <c r="L219" i="61"/>
  <c r="L220" i="61"/>
  <c r="L221" i="61"/>
  <c r="L222" i="61"/>
  <c r="L223" i="61"/>
  <c r="L224" i="61"/>
  <c r="L225" i="61"/>
  <c r="L226" i="61"/>
  <c r="L227" i="61"/>
  <c r="L228" i="61"/>
  <c r="L229" i="61"/>
  <c r="L230" i="61"/>
  <c r="L231" i="61"/>
  <c r="L232" i="61"/>
  <c r="L233" i="61"/>
  <c r="L234" i="61"/>
  <c r="L235" i="61"/>
  <c r="L236" i="61"/>
  <c r="L237" i="61"/>
  <c r="L238" i="61"/>
  <c r="L239" i="61"/>
  <c r="L240" i="61"/>
  <c r="L241" i="61"/>
  <c r="L242" i="61"/>
  <c r="L243" i="61"/>
  <c r="L244" i="61"/>
  <c r="L245" i="61"/>
  <c r="L246" i="61"/>
  <c r="L247" i="61"/>
  <c r="L248" i="61"/>
  <c r="L249" i="61"/>
  <c r="L250" i="61"/>
  <c r="L251" i="61"/>
  <c r="L252" i="61"/>
  <c r="L253" i="61"/>
  <c r="L254" i="61"/>
  <c r="L255" i="61"/>
  <c r="L256" i="61"/>
  <c r="L257" i="61"/>
  <c r="L258" i="61"/>
  <c r="L259" i="61"/>
  <c r="L260" i="61"/>
  <c r="L261" i="61"/>
  <c r="L262" i="61"/>
  <c r="L263" i="61"/>
  <c r="L264" i="61"/>
  <c r="L265" i="61"/>
  <c r="L266" i="61"/>
  <c r="L267" i="61"/>
  <c r="L268" i="61"/>
  <c r="L269" i="61"/>
  <c r="L270" i="61"/>
  <c r="L271" i="61"/>
  <c r="L272" i="61"/>
  <c r="L273" i="61"/>
  <c r="L274" i="61"/>
  <c r="L275" i="61"/>
  <c r="L276" i="61"/>
  <c r="L277" i="61"/>
  <c r="L278" i="61"/>
  <c r="L279" i="61"/>
  <c r="L280" i="61"/>
  <c r="L281" i="61"/>
  <c r="L282" i="61"/>
  <c r="L283" i="61"/>
  <c r="L284" i="61"/>
  <c r="L285" i="61"/>
  <c r="L286" i="61"/>
  <c r="L287" i="61"/>
  <c r="L288" i="61"/>
  <c r="L289" i="61"/>
  <c r="L290" i="61"/>
  <c r="L291" i="61"/>
  <c r="L292" i="61"/>
  <c r="L293" i="61"/>
  <c r="L294" i="61"/>
  <c r="L295" i="61"/>
  <c r="L296" i="61"/>
  <c r="L297" i="61"/>
  <c r="L298" i="61"/>
  <c r="L299" i="61"/>
  <c r="L300" i="61"/>
  <c r="L301" i="61"/>
  <c r="L302" i="61"/>
  <c r="L303" i="61"/>
  <c r="L304" i="61"/>
  <c r="L305" i="61"/>
  <c r="L306" i="61"/>
  <c r="L307" i="61"/>
  <c r="L308" i="61"/>
  <c r="L309" i="61"/>
  <c r="L310" i="61"/>
  <c r="L311" i="61"/>
  <c r="L312" i="61"/>
  <c r="L313" i="61"/>
  <c r="L314" i="61"/>
  <c r="L315" i="61"/>
  <c r="L316" i="61"/>
  <c r="L317" i="61"/>
  <c r="L318" i="61"/>
  <c r="L319" i="61"/>
  <c r="L320" i="61"/>
  <c r="L321" i="61"/>
  <c r="L322" i="61"/>
  <c r="L323" i="61"/>
  <c r="L324" i="61"/>
  <c r="L325" i="61"/>
  <c r="L326" i="61"/>
  <c r="L327" i="61"/>
  <c r="L328" i="61"/>
  <c r="L329" i="61"/>
  <c r="L330" i="61"/>
  <c r="L331" i="61"/>
  <c r="L332" i="61"/>
  <c r="L333" i="61"/>
  <c r="L334" i="61"/>
  <c r="L335" i="61"/>
  <c r="L336" i="61"/>
  <c r="L337" i="61"/>
  <c r="L338" i="61"/>
  <c r="L339" i="61"/>
  <c r="L340" i="61"/>
  <c r="L341" i="61"/>
  <c r="L342" i="61"/>
  <c r="L343" i="61"/>
  <c r="L344" i="61"/>
  <c r="L345" i="61"/>
  <c r="L346" i="61"/>
  <c r="L347" i="61"/>
  <c r="L348" i="61"/>
  <c r="L349" i="61"/>
  <c r="L350" i="61"/>
  <c r="L351" i="61"/>
  <c r="L352" i="61"/>
  <c r="L353" i="61"/>
  <c r="L354" i="61"/>
  <c r="L355" i="61"/>
  <c r="L356" i="61"/>
  <c r="L357" i="61"/>
  <c r="L358" i="61"/>
  <c r="L359" i="61"/>
  <c r="L360" i="61"/>
  <c r="L361" i="61"/>
  <c r="L362" i="61"/>
  <c r="L363" i="61"/>
  <c r="L364" i="61"/>
  <c r="L365" i="61"/>
  <c r="L366" i="61"/>
  <c r="L367" i="61"/>
  <c r="L368" i="61"/>
  <c r="L369" i="61"/>
  <c r="L370" i="61"/>
  <c r="L371" i="61"/>
  <c r="L372" i="61"/>
  <c r="L373" i="61"/>
  <c r="L374" i="61"/>
  <c r="L375" i="61"/>
  <c r="L376" i="61"/>
  <c r="L377" i="61"/>
  <c r="L378" i="61"/>
  <c r="L379" i="61"/>
  <c r="L380" i="61"/>
  <c r="L381" i="61"/>
  <c r="L382" i="61"/>
  <c r="L383" i="61"/>
  <c r="L384" i="61"/>
  <c r="L385" i="61"/>
  <c r="L386" i="61"/>
  <c r="L387" i="61"/>
  <c r="L388" i="61"/>
  <c r="L389" i="61"/>
  <c r="L390" i="61"/>
  <c r="L391" i="61"/>
  <c r="L392" i="61"/>
  <c r="L393" i="61"/>
  <c r="L394" i="61"/>
  <c r="L395" i="61"/>
  <c r="L396" i="61"/>
  <c r="L397" i="61"/>
  <c r="L398" i="61"/>
  <c r="L399" i="61"/>
  <c r="L400" i="61"/>
  <c r="L401" i="61"/>
  <c r="L402" i="61"/>
  <c r="L403" i="61"/>
  <c r="L404" i="61"/>
  <c r="L405" i="61"/>
  <c r="L406" i="61"/>
  <c r="L407" i="61"/>
  <c r="L408" i="61"/>
  <c r="L409" i="61"/>
  <c r="L410" i="61"/>
  <c r="L411" i="61"/>
  <c r="L412" i="61"/>
  <c r="L413" i="61"/>
  <c r="L414" i="61"/>
  <c r="L415" i="61"/>
  <c r="L416" i="61"/>
  <c r="L417" i="61"/>
  <c r="L418" i="61"/>
  <c r="L419" i="61"/>
  <c r="L420" i="61"/>
  <c r="L421" i="61"/>
  <c r="L422" i="61"/>
  <c r="L423" i="61"/>
  <c r="L424" i="61"/>
  <c r="L425" i="61"/>
  <c r="L426" i="61"/>
  <c r="L427" i="61"/>
  <c r="L428" i="61"/>
  <c r="L429" i="61"/>
  <c r="L430" i="61"/>
  <c r="L431" i="61"/>
  <c r="L432" i="61"/>
  <c r="L433" i="61"/>
  <c r="L434" i="61"/>
  <c r="L435" i="61"/>
  <c r="L436" i="61"/>
  <c r="L437" i="61"/>
  <c r="L438" i="61"/>
  <c r="L439" i="61"/>
  <c r="L440" i="61"/>
  <c r="L441" i="61"/>
  <c r="L442" i="61"/>
  <c r="L443" i="61"/>
  <c r="L444" i="61"/>
  <c r="L445" i="61"/>
  <c r="L446" i="61"/>
  <c r="L447" i="61"/>
  <c r="L448" i="61"/>
  <c r="L449" i="61"/>
  <c r="L450" i="61"/>
  <c r="L451" i="61"/>
  <c r="L452" i="61"/>
  <c r="L453" i="61"/>
  <c r="L454" i="61"/>
  <c r="L455" i="61"/>
  <c r="L456" i="61"/>
  <c r="L457" i="61"/>
  <c r="L458" i="61"/>
  <c r="L459" i="61"/>
  <c r="L460" i="61"/>
  <c r="L461" i="61"/>
  <c r="L462" i="61"/>
  <c r="L463" i="61"/>
  <c r="L464" i="61"/>
  <c r="L465" i="61"/>
  <c r="L466" i="61"/>
  <c r="L467" i="61"/>
  <c r="L468" i="61"/>
  <c r="L469" i="61"/>
  <c r="L470" i="61"/>
  <c r="L471" i="61"/>
  <c r="L472" i="61"/>
  <c r="L473" i="61"/>
  <c r="L474" i="61"/>
  <c r="L475" i="61"/>
  <c r="L476" i="61"/>
  <c r="L477" i="61"/>
  <c r="L478" i="61"/>
  <c r="L479" i="61"/>
  <c r="L480" i="61"/>
  <c r="L481" i="61"/>
  <c r="L482" i="61"/>
  <c r="L483" i="61"/>
  <c r="L484" i="61"/>
  <c r="L485" i="61"/>
  <c r="L486" i="61"/>
  <c r="L487" i="61"/>
  <c r="L488" i="61"/>
  <c r="L489" i="61"/>
  <c r="L490" i="61"/>
  <c r="L491" i="61"/>
  <c r="L492" i="61"/>
  <c r="L493" i="61"/>
  <c r="L494" i="61"/>
  <c r="L495" i="61"/>
  <c r="L496" i="61"/>
  <c r="L497" i="61"/>
  <c r="L498" i="61"/>
  <c r="K4" i="63"/>
  <c r="L4" i="63"/>
  <c r="K5" i="63"/>
  <c r="L5" i="63"/>
  <c r="M5" i="63" s="1"/>
  <c r="K6" i="63"/>
  <c r="L6" i="63"/>
  <c r="K7" i="63"/>
  <c r="L7" i="63"/>
  <c r="K8" i="63"/>
  <c r="L8" i="63"/>
  <c r="L9" i="63"/>
  <c r="L10" i="63"/>
  <c r="L11" i="63"/>
  <c r="L12" i="63"/>
  <c r="L13" i="63"/>
  <c r="L14" i="63"/>
  <c r="L15" i="63"/>
  <c r="L16" i="63"/>
  <c r="L17" i="63"/>
  <c r="L18" i="63"/>
  <c r="L19" i="63"/>
  <c r="L20" i="63"/>
  <c r="L21" i="63"/>
  <c r="L22" i="63"/>
  <c r="L23" i="63"/>
  <c r="L24" i="63"/>
  <c r="L25" i="63"/>
  <c r="L26" i="63"/>
  <c r="L27" i="63"/>
  <c r="L28" i="63"/>
  <c r="L29" i="63"/>
  <c r="L30" i="63"/>
  <c r="L31" i="63"/>
  <c r="L32" i="63"/>
  <c r="L33" i="63"/>
  <c r="L34" i="63"/>
  <c r="L35" i="63"/>
  <c r="L36" i="63"/>
  <c r="L37" i="63"/>
  <c r="L38" i="63"/>
  <c r="L39" i="63"/>
  <c r="L40" i="63"/>
  <c r="L41" i="63"/>
  <c r="L42" i="63"/>
  <c r="L43" i="63"/>
  <c r="L44" i="63"/>
  <c r="L45" i="63"/>
  <c r="L46" i="63"/>
  <c r="L47" i="63"/>
  <c r="L48" i="63"/>
  <c r="L49" i="63"/>
  <c r="L50" i="63"/>
  <c r="L51" i="63"/>
  <c r="L52" i="63"/>
  <c r="L53" i="63"/>
  <c r="L54" i="63"/>
  <c r="L55" i="63"/>
  <c r="L56" i="63"/>
  <c r="L57" i="63"/>
  <c r="L58" i="63"/>
  <c r="L59" i="63"/>
  <c r="L60" i="63"/>
  <c r="L61" i="63"/>
  <c r="L62" i="63"/>
  <c r="L63" i="63"/>
  <c r="L64" i="63"/>
  <c r="L65" i="63"/>
  <c r="L66" i="63"/>
  <c r="L67" i="63"/>
  <c r="L68" i="63"/>
  <c r="L69" i="63"/>
  <c r="L70" i="63"/>
  <c r="L71" i="63"/>
  <c r="L72" i="63"/>
  <c r="L73" i="63"/>
  <c r="L74" i="63"/>
  <c r="L75" i="63"/>
  <c r="L76" i="63"/>
  <c r="L77" i="63"/>
  <c r="L78" i="63"/>
  <c r="L79" i="63"/>
  <c r="L80" i="63"/>
  <c r="L81" i="63"/>
  <c r="L82" i="63"/>
  <c r="L83" i="63"/>
  <c r="L84" i="63"/>
  <c r="L85" i="63"/>
  <c r="L86" i="63"/>
  <c r="L87" i="63"/>
  <c r="L88" i="63"/>
  <c r="L89" i="63"/>
  <c r="L90" i="63"/>
  <c r="L91" i="63"/>
  <c r="L92" i="63"/>
  <c r="L93" i="63"/>
  <c r="L94" i="63"/>
  <c r="L95" i="63"/>
  <c r="L96" i="63"/>
  <c r="L97" i="63"/>
  <c r="L98" i="63"/>
  <c r="L99" i="63"/>
  <c r="L100" i="63"/>
  <c r="L101" i="63"/>
  <c r="L102" i="63"/>
  <c r="L103" i="63"/>
  <c r="L104" i="63"/>
  <c r="L105" i="63"/>
  <c r="L106" i="63"/>
  <c r="L107" i="63"/>
  <c r="L108" i="63"/>
  <c r="L109" i="63"/>
  <c r="L110" i="63"/>
  <c r="L111" i="63"/>
  <c r="L112" i="63"/>
  <c r="L113" i="63"/>
  <c r="L114" i="63"/>
  <c r="L115" i="63"/>
  <c r="L116" i="63"/>
  <c r="L117" i="63"/>
  <c r="L118" i="63"/>
  <c r="L119" i="63"/>
  <c r="L120" i="63"/>
  <c r="L121" i="63"/>
  <c r="L122" i="63"/>
  <c r="L123" i="63"/>
  <c r="L124" i="63"/>
  <c r="L125" i="63"/>
  <c r="L126" i="63"/>
  <c r="L127" i="63"/>
  <c r="L128" i="63"/>
  <c r="L129" i="63"/>
  <c r="L130" i="63"/>
  <c r="L131" i="63"/>
  <c r="L132" i="63"/>
  <c r="L133" i="63"/>
  <c r="L134" i="63"/>
  <c r="L135" i="63"/>
  <c r="L136" i="63"/>
  <c r="L137" i="63"/>
  <c r="L138" i="63"/>
  <c r="L139" i="63"/>
  <c r="L140" i="63"/>
  <c r="L141" i="63"/>
  <c r="L142" i="63"/>
  <c r="L143" i="63"/>
  <c r="L144" i="63"/>
  <c r="L145" i="63"/>
  <c r="L146" i="63"/>
  <c r="L147" i="63"/>
  <c r="L148" i="63"/>
  <c r="L149" i="63"/>
  <c r="L150" i="63"/>
  <c r="L151" i="63"/>
  <c r="L152" i="63"/>
  <c r="L153" i="63"/>
  <c r="L154" i="63"/>
  <c r="L155" i="63"/>
  <c r="L156" i="63"/>
  <c r="L157" i="63"/>
  <c r="L158" i="63"/>
  <c r="L159" i="63"/>
  <c r="L160" i="63"/>
  <c r="L161" i="63"/>
  <c r="L162" i="63"/>
  <c r="L163" i="63"/>
  <c r="L164" i="63"/>
  <c r="L165" i="63"/>
  <c r="L166" i="63"/>
  <c r="L167" i="63"/>
  <c r="L168" i="63"/>
  <c r="L169" i="63"/>
  <c r="L170" i="63"/>
  <c r="L171" i="63"/>
  <c r="L172" i="63"/>
  <c r="L173" i="63"/>
  <c r="L174" i="63"/>
  <c r="L175" i="63"/>
  <c r="L176" i="63"/>
  <c r="L177" i="63"/>
  <c r="L178" i="63"/>
  <c r="L179" i="63"/>
  <c r="L180" i="63"/>
  <c r="L181" i="63"/>
  <c r="L182" i="63"/>
  <c r="L183" i="63"/>
  <c r="L184" i="63"/>
  <c r="L185" i="63"/>
  <c r="L186" i="63"/>
  <c r="L187" i="63"/>
  <c r="L188" i="63"/>
  <c r="L189" i="63"/>
  <c r="L190" i="63"/>
  <c r="L191" i="63"/>
  <c r="L192" i="63"/>
  <c r="L193" i="63"/>
  <c r="L194" i="63"/>
  <c r="L195" i="63"/>
  <c r="L196" i="63"/>
  <c r="L197" i="63"/>
  <c r="L198" i="63"/>
  <c r="L199" i="63"/>
  <c r="L200" i="63"/>
  <c r="L201" i="63"/>
  <c r="L202" i="63"/>
  <c r="L203" i="63"/>
  <c r="L204" i="63"/>
  <c r="L205" i="63"/>
  <c r="L206" i="63"/>
  <c r="L207" i="63"/>
  <c r="L208" i="63"/>
  <c r="L209" i="63"/>
  <c r="L210" i="63"/>
  <c r="L211" i="63"/>
  <c r="L212" i="63"/>
  <c r="L213" i="63"/>
  <c r="L214" i="63"/>
  <c r="L215" i="63"/>
  <c r="L216" i="63"/>
  <c r="L217" i="63"/>
  <c r="L218" i="63"/>
  <c r="L219" i="63"/>
  <c r="L220" i="63"/>
  <c r="L221" i="63"/>
  <c r="L222" i="63"/>
  <c r="L223" i="63"/>
  <c r="L224" i="63"/>
  <c r="L225" i="63"/>
  <c r="L226" i="63"/>
  <c r="L227" i="63"/>
  <c r="L228" i="63"/>
  <c r="L229" i="63"/>
  <c r="L230" i="63"/>
  <c r="L231" i="63"/>
  <c r="L232" i="63"/>
  <c r="L233" i="63"/>
  <c r="L234" i="63"/>
  <c r="L235" i="63"/>
  <c r="L236" i="63"/>
  <c r="L237" i="63"/>
  <c r="L238" i="63"/>
  <c r="L239" i="63"/>
  <c r="L240" i="63"/>
  <c r="L241" i="63"/>
  <c r="L242" i="63"/>
  <c r="L243" i="63"/>
  <c r="L244" i="63"/>
  <c r="L245" i="63"/>
  <c r="L246" i="63"/>
  <c r="L247" i="63"/>
  <c r="L248" i="63"/>
  <c r="L249" i="63"/>
  <c r="L250" i="63"/>
  <c r="L251" i="63"/>
  <c r="L252" i="63"/>
  <c r="L253" i="63"/>
  <c r="L254" i="63"/>
  <c r="L255" i="63"/>
  <c r="L256" i="63"/>
  <c r="L257" i="63"/>
  <c r="L258" i="63"/>
  <c r="L259" i="63"/>
  <c r="L260" i="63"/>
  <c r="L261" i="63"/>
  <c r="L262" i="63"/>
  <c r="L263" i="63"/>
  <c r="L264" i="63"/>
  <c r="L265" i="63"/>
  <c r="L266" i="63"/>
  <c r="L267" i="63"/>
  <c r="L268" i="63"/>
  <c r="L269" i="63"/>
  <c r="L270" i="63"/>
  <c r="L271" i="63"/>
  <c r="L272" i="63"/>
  <c r="L273" i="63"/>
  <c r="L274" i="63"/>
  <c r="L275" i="63"/>
  <c r="L276" i="63"/>
  <c r="L277" i="63"/>
  <c r="L278" i="63"/>
  <c r="L279" i="63"/>
  <c r="L280" i="63"/>
  <c r="L281" i="63"/>
  <c r="L282" i="63"/>
  <c r="L283" i="63"/>
  <c r="L284" i="63"/>
  <c r="L285" i="63"/>
  <c r="L286" i="63"/>
  <c r="L287" i="63"/>
  <c r="L288" i="63"/>
  <c r="L289" i="63"/>
  <c r="L290" i="63"/>
  <c r="L291" i="63"/>
  <c r="L292" i="63"/>
  <c r="L293" i="63"/>
  <c r="L294" i="63"/>
  <c r="L295" i="63"/>
  <c r="L296" i="63"/>
  <c r="L297" i="63"/>
  <c r="L298" i="63"/>
  <c r="L299" i="63"/>
  <c r="L300" i="63"/>
  <c r="L301" i="63"/>
  <c r="L302" i="63"/>
  <c r="L303" i="63"/>
  <c r="L304" i="63"/>
  <c r="L305" i="63"/>
  <c r="L306" i="63"/>
  <c r="L307" i="63"/>
  <c r="L308" i="63"/>
  <c r="L309" i="63"/>
  <c r="L310" i="63"/>
  <c r="L311" i="63"/>
  <c r="L312" i="63"/>
  <c r="L313" i="63"/>
  <c r="L314" i="63"/>
  <c r="L315" i="63"/>
  <c r="L316" i="63"/>
  <c r="L317" i="63"/>
  <c r="L318" i="63"/>
  <c r="L319" i="63"/>
  <c r="L320" i="63"/>
  <c r="L321" i="63"/>
  <c r="L322" i="63"/>
  <c r="L323" i="63"/>
  <c r="L324" i="63"/>
  <c r="L325" i="63"/>
  <c r="L326" i="63"/>
  <c r="L327" i="63"/>
  <c r="L328" i="63"/>
  <c r="L329" i="63"/>
  <c r="L330" i="63"/>
  <c r="L331" i="63"/>
  <c r="L332" i="63"/>
  <c r="L333" i="63"/>
  <c r="L334" i="63"/>
  <c r="L335" i="63"/>
  <c r="L336" i="63"/>
  <c r="L337" i="63"/>
  <c r="L338" i="63"/>
  <c r="L339" i="63"/>
  <c r="L340" i="63"/>
  <c r="L341" i="63"/>
  <c r="L342" i="63"/>
  <c r="L343" i="63"/>
  <c r="L344" i="63"/>
  <c r="L345" i="63"/>
  <c r="L346" i="63"/>
  <c r="L347" i="63"/>
  <c r="L348" i="63"/>
  <c r="L349" i="63"/>
  <c r="L350" i="63"/>
  <c r="L351" i="63"/>
  <c r="L352" i="63"/>
  <c r="L353" i="63"/>
  <c r="L354" i="63"/>
  <c r="L355" i="63"/>
  <c r="L356" i="63"/>
  <c r="L357" i="63"/>
  <c r="L358" i="63"/>
  <c r="L359" i="63"/>
  <c r="L360" i="63"/>
  <c r="L361" i="63"/>
  <c r="L362" i="63"/>
  <c r="L363" i="63"/>
  <c r="L364" i="63"/>
  <c r="L365" i="63"/>
  <c r="L366" i="63"/>
  <c r="L367" i="63"/>
  <c r="L368" i="63"/>
  <c r="L369" i="63"/>
  <c r="L370" i="63"/>
  <c r="L371" i="63"/>
  <c r="L372" i="63"/>
  <c r="L373" i="63"/>
  <c r="L374" i="63"/>
  <c r="L375" i="63"/>
  <c r="L376" i="63"/>
  <c r="L377" i="63"/>
  <c r="L378" i="63"/>
  <c r="L379" i="63"/>
  <c r="L380" i="63"/>
  <c r="L381" i="63"/>
  <c r="L382" i="63"/>
  <c r="L383" i="63"/>
  <c r="L384" i="63"/>
  <c r="L385" i="63"/>
  <c r="L386" i="63"/>
  <c r="L387" i="63"/>
  <c r="L388" i="63"/>
  <c r="L389" i="63"/>
  <c r="L390" i="63"/>
  <c r="L391" i="63"/>
  <c r="L392" i="63"/>
  <c r="L393" i="63"/>
  <c r="L394" i="63"/>
  <c r="L395" i="63"/>
  <c r="L396" i="63"/>
  <c r="L397" i="63"/>
  <c r="L398" i="63"/>
  <c r="L399" i="63"/>
  <c r="L400" i="63"/>
  <c r="L401" i="63"/>
  <c r="L402" i="63"/>
  <c r="L403" i="63"/>
  <c r="L404" i="63"/>
  <c r="L405" i="63"/>
  <c r="L406" i="63"/>
  <c r="L407" i="63"/>
  <c r="L408" i="63"/>
  <c r="L409" i="63"/>
  <c r="L410" i="63"/>
  <c r="L411" i="63"/>
  <c r="L412" i="63"/>
  <c r="L413" i="63"/>
  <c r="L414" i="63"/>
  <c r="L415" i="63"/>
  <c r="L416" i="63"/>
  <c r="L417" i="63"/>
  <c r="L418" i="63"/>
  <c r="L419" i="63"/>
  <c r="L420" i="63"/>
  <c r="L421" i="63"/>
  <c r="L422" i="63"/>
  <c r="L423" i="63"/>
  <c r="L424" i="63"/>
  <c r="L425" i="63"/>
  <c r="L426" i="63"/>
  <c r="L427" i="63"/>
  <c r="L428" i="63"/>
  <c r="L429" i="63"/>
  <c r="L430" i="63"/>
  <c r="L431" i="63"/>
  <c r="L432" i="63"/>
  <c r="L433" i="63"/>
  <c r="L434" i="63"/>
  <c r="L435" i="63"/>
  <c r="L436" i="63"/>
  <c r="L437" i="63"/>
  <c r="L438" i="63"/>
  <c r="L439" i="63"/>
  <c r="L440" i="63"/>
  <c r="L441" i="63"/>
  <c r="L442" i="63"/>
  <c r="L443" i="63"/>
  <c r="L444" i="63"/>
  <c r="L445" i="63"/>
  <c r="L446" i="63"/>
  <c r="L447" i="63"/>
  <c r="L448" i="63"/>
  <c r="L449" i="63"/>
  <c r="L450" i="63"/>
  <c r="L451" i="63"/>
  <c r="L452" i="63"/>
  <c r="L453" i="63"/>
  <c r="L454" i="63"/>
  <c r="L455" i="63"/>
  <c r="L456" i="63"/>
  <c r="L457" i="63"/>
  <c r="L458" i="63"/>
  <c r="L459" i="63"/>
  <c r="L460" i="63"/>
  <c r="L461" i="63"/>
  <c r="L462" i="63"/>
  <c r="L463" i="63"/>
  <c r="L464" i="63"/>
  <c r="L465" i="63"/>
  <c r="L466" i="63"/>
  <c r="L467" i="63"/>
  <c r="L468" i="63"/>
  <c r="L469" i="63"/>
  <c r="L470" i="63"/>
  <c r="L471" i="63"/>
  <c r="L472" i="63"/>
  <c r="L473" i="63"/>
  <c r="L474" i="63"/>
  <c r="L475" i="63"/>
  <c r="L476" i="63"/>
  <c r="L477" i="63"/>
  <c r="L478" i="63"/>
  <c r="L479" i="63"/>
  <c r="L480" i="63"/>
  <c r="L481" i="63"/>
  <c r="L482" i="63"/>
  <c r="L483" i="63"/>
  <c r="L484" i="63"/>
  <c r="L485" i="63"/>
  <c r="L486" i="63"/>
  <c r="L487" i="63"/>
  <c r="L488" i="63"/>
  <c r="L489" i="63"/>
  <c r="L490" i="63"/>
  <c r="L491" i="63"/>
  <c r="L492" i="63"/>
  <c r="L493" i="63"/>
  <c r="L494" i="63"/>
  <c r="L495" i="63"/>
  <c r="L496" i="63"/>
  <c r="L497" i="63"/>
  <c r="L498" i="63"/>
  <c r="K4" i="65"/>
  <c r="L4" i="65"/>
  <c r="K5" i="65"/>
  <c r="L5" i="65"/>
  <c r="K6" i="65"/>
  <c r="L6" i="65"/>
  <c r="K7" i="65"/>
  <c r="L7" i="65"/>
  <c r="K8" i="65"/>
  <c r="L8" i="65"/>
  <c r="L9" i="65"/>
  <c r="L10" i="65"/>
  <c r="L11" i="65"/>
  <c r="L12" i="65"/>
  <c r="L13" i="65"/>
  <c r="L14" i="65"/>
  <c r="L15" i="65"/>
  <c r="L16" i="65"/>
  <c r="L17" i="65"/>
  <c r="L18" i="65"/>
  <c r="L19" i="65"/>
  <c r="L20" i="65"/>
  <c r="L21" i="65"/>
  <c r="L22" i="65"/>
  <c r="L23" i="65"/>
  <c r="L24" i="65"/>
  <c r="L25" i="65"/>
  <c r="L26" i="65"/>
  <c r="L27" i="65"/>
  <c r="L28" i="65"/>
  <c r="L29" i="65"/>
  <c r="L30" i="65"/>
  <c r="L31" i="65"/>
  <c r="L32" i="65"/>
  <c r="L33" i="65"/>
  <c r="L34" i="65"/>
  <c r="L35" i="65"/>
  <c r="L36" i="65"/>
  <c r="L37" i="65"/>
  <c r="L38" i="65"/>
  <c r="L39" i="65"/>
  <c r="L40" i="65"/>
  <c r="L41" i="65"/>
  <c r="L42" i="65"/>
  <c r="L43" i="65"/>
  <c r="L44" i="65"/>
  <c r="L45" i="65"/>
  <c r="L46" i="65"/>
  <c r="L47" i="65"/>
  <c r="L48" i="65"/>
  <c r="L49" i="65"/>
  <c r="L50" i="65"/>
  <c r="L51" i="65"/>
  <c r="L52" i="65"/>
  <c r="L53" i="65"/>
  <c r="L54" i="65"/>
  <c r="L55" i="65"/>
  <c r="L56" i="65"/>
  <c r="L57" i="65"/>
  <c r="L58" i="65"/>
  <c r="L59" i="65"/>
  <c r="L60" i="65"/>
  <c r="L61" i="65"/>
  <c r="L62" i="65"/>
  <c r="L63" i="65"/>
  <c r="L64" i="65"/>
  <c r="L65" i="65"/>
  <c r="L66" i="65"/>
  <c r="L67" i="65"/>
  <c r="L68" i="65"/>
  <c r="L69" i="65"/>
  <c r="L70" i="65"/>
  <c r="L71" i="65"/>
  <c r="L72" i="65"/>
  <c r="L73" i="65"/>
  <c r="L74" i="65"/>
  <c r="L75" i="65"/>
  <c r="L76" i="65"/>
  <c r="L77" i="65"/>
  <c r="L78" i="65"/>
  <c r="L79" i="65"/>
  <c r="L80" i="65"/>
  <c r="L81" i="65"/>
  <c r="L82" i="65"/>
  <c r="L83" i="65"/>
  <c r="L84" i="65"/>
  <c r="L85" i="65"/>
  <c r="L86" i="65"/>
  <c r="L87" i="65"/>
  <c r="L88" i="65"/>
  <c r="L89" i="65"/>
  <c r="L90" i="65"/>
  <c r="L91" i="65"/>
  <c r="L92" i="65"/>
  <c r="L93" i="65"/>
  <c r="L94" i="65"/>
  <c r="L95" i="65"/>
  <c r="L96" i="65"/>
  <c r="L97" i="65"/>
  <c r="L98" i="65"/>
  <c r="L99" i="65"/>
  <c r="L100" i="65"/>
  <c r="L101" i="65"/>
  <c r="L102" i="65"/>
  <c r="L103" i="65"/>
  <c r="L104" i="65"/>
  <c r="L105" i="65"/>
  <c r="L106" i="65"/>
  <c r="L107" i="65"/>
  <c r="L108" i="65"/>
  <c r="L109" i="65"/>
  <c r="L110" i="65"/>
  <c r="L111" i="65"/>
  <c r="L112" i="65"/>
  <c r="L113" i="65"/>
  <c r="L114" i="65"/>
  <c r="L115" i="65"/>
  <c r="L116" i="65"/>
  <c r="L117" i="65"/>
  <c r="L118" i="65"/>
  <c r="L119" i="65"/>
  <c r="L120" i="65"/>
  <c r="L121" i="65"/>
  <c r="L122" i="65"/>
  <c r="L123" i="65"/>
  <c r="L124" i="65"/>
  <c r="L125" i="65"/>
  <c r="L126" i="65"/>
  <c r="L127" i="65"/>
  <c r="L128" i="65"/>
  <c r="L129" i="65"/>
  <c r="L130" i="65"/>
  <c r="L131" i="65"/>
  <c r="L132" i="65"/>
  <c r="L133" i="65"/>
  <c r="L134" i="65"/>
  <c r="L135" i="65"/>
  <c r="L136" i="65"/>
  <c r="L137" i="65"/>
  <c r="L138" i="65"/>
  <c r="L139" i="65"/>
  <c r="L140" i="65"/>
  <c r="L141" i="65"/>
  <c r="L142" i="65"/>
  <c r="L143" i="65"/>
  <c r="L144" i="65"/>
  <c r="L145" i="65"/>
  <c r="L146" i="65"/>
  <c r="L147" i="65"/>
  <c r="L148" i="65"/>
  <c r="L149" i="65"/>
  <c r="L150" i="65"/>
  <c r="L151" i="65"/>
  <c r="L152" i="65"/>
  <c r="L153" i="65"/>
  <c r="L154" i="65"/>
  <c r="L155" i="65"/>
  <c r="L156" i="65"/>
  <c r="L157" i="65"/>
  <c r="L158" i="65"/>
  <c r="L159" i="65"/>
  <c r="L160" i="65"/>
  <c r="L161" i="65"/>
  <c r="L162" i="65"/>
  <c r="L163" i="65"/>
  <c r="L164" i="65"/>
  <c r="L165" i="65"/>
  <c r="L166" i="65"/>
  <c r="L167" i="65"/>
  <c r="L168" i="65"/>
  <c r="L169" i="65"/>
  <c r="L170" i="65"/>
  <c r="L171" i="65"/>
  <c r="L172" i="65"/>
  <c r="L173" i="65"/>
  <c r="L174" i="65"/>
  <c r="L175" i="65"/>
  <c r="L176" i="65"/>
  <c r="L177" i="65"/>
  <c r="L178" i="65"/>
  <c r="L179" i="65"/>
  <c r="L180" i="65"/>
  <c r="L181" i="65"/>
  <c r="L182" i="65"/>
  <c r="L183" i="65"/>
  <c r="L184" i="65"/>
  <c r="L185" i="65"/>
  <c r="L186" i="65"/>
  <c r="L187" i="65"/>
  <c r="L188" i="65"/>
  <c r="L189" i="65"/>
  <c r="L190" i="65"/>
  <c r="L191" i="65"/>
  <c r="L192" i="65"/>
  <c r="L193" i="65"/>
  <c r="L194" i="65"/>
  <c r="L195" i="65"/>
  <c r="L196" i="65"/>
  <c r="L197" i="65"/>
  <c r="L198" i="65"/>
  <c r="L199" i="65"/>
  <c r="L200" i="65"/>
  <c r="L201" i="65"/>
  <c r="L202" i="65"/>
  <c r="L203" i="65"/>
  <c r="L204" i="65"/>
  <c r="L205" i="65"/>
  <c r="L206" i="65"/>
  <c r="L207" i="65"/>
  <c r="L208" i="65"/>
  <c r="L209" i="65"/>
  <c r="L210" i="65"/>
  <c r="L211" i="65"/>
  <c r="L212" i="65"/>
  <c r="L213" i="65"/>
  <c r="L214" i="65"/>
  <c r="L215" i="65"/>
  <c r="L216" i="65"/>
  <c r="L217" i="65"/>
  <c r="L218" i="65"/>
  <c r="L219" i="65"/>
  <c r="L220" i="65"/>
  <c r="L221" i="65"/>
  <c r="L222" i="65"/>
  <c r="L223" i="65"/>
  <c r="L224" i="65"/>
  <c r="L225" i="65"/>
  <c r="L226" i="65"/>
  <c r="L227" i="65"/>
  <c r="L228" i="65"/>
  <c r="L229" i="65"/>
  <c r="L230" i="65"/>
  <c r="L231" i="65"/>
  <c r="L232" i="65"/>
  <c r="L233" i="65"/>
  <c r="L234" i="65"/>
  <c r="L235" i="65"/>
  <c r="L236" i="65"/>
  <c r="L237" i="65"/>
  <c r="L238" i="65"/>
  <c r="L239" i="65"/>
  <c r="L240" i="65"/>
  <c r="L241" i="65"/>
  <c r="L242" i="65"/>
  <c r="L243" i="65"/>
  <c r="L244" i="65"/>
  <c r="L245" i="65"/>
  <c r="L246" i="65"/>
  <c r="L247" i="65"/>
  <c r="L248" i="65"/>
  <c r="L249" i="65"/>
  <c r="L250" i="65"/>
  <c r="L251" i="65"/>
  <c r="L252" i="65"/>
  <c r="L253" i="65"/>
  <c r="L254" i="65"/>
  <c r="L255" i="65"/>
  <c r="L256" i="65"/>
  <c r="L257" i="65"/>
  <c r="L258" i="65"/>
  <c r="L259" i="65"/>
  <c r="L260" i="65"/>
  <c r="L261" i="65"/>
  <c r="L262" i="65"/>
  <c r="L263" i="65"/>
  <c r="L264" i="65"/>
  <c r="L265" i="65"/>
  <c r="L266" i="65"/>
  <c r="L267" i="65"/>
  <c r="L268" i="65"/>
  <c r="L269" i="65"/>
  <c r="L270" i="65"/>
  <c r="L271" i="65"/>
  <c r="L272" i="65"/>
  <c r="L273" i="65"/>
  <c r="L274" i="65"/>
  <c r="L275" i="65"/>
  <c r="L276" i="65"/>
  <c r="L277" i="65"/>
  <c r="L278" i="65"/>
  <c r="L279" i="65"/>
  <c r="L280" i="65"/>
  <c r="L281" i="65"/>
  <c r="L282" i="65"/>
  <c r="L283" i="65"/>
  <c r="L284" i="65"/>
  <c r="L285" i="65"/>
  <c r="L286" i="65"/>
  <c r="L287" i="65"/>
  <c r="L288" i="65"/>
  <c r="L289" i="65"/>
  <c r="L290" i="65"/>
  <c r="L291" i="65"/>
  <c r="L292" i="65"/>
  <c r="L293" i="65"/>
  <c r="L294" i="65"/>
  <c r="L295" i="65"/>
  <c r="L296" i="65"/>
  <c r="L297" i="65"/>
  <c r="L298" i="65"/>
  <c r="L299" i="65"/>
  <c r="L300" i="65"/>
  <c r="L301" i="65"/>
  <c r="L302" i="65"/>
  <c r="L303" i="65"/>
  <c r="L304" i="65"/>
  <c r="L305" i="65"/>
  <c r="L306" i="65"/>
  <c r="L307" i="65"/>
  <c r="L308" i="65"/>
  <c r="L309" i="65"/>
  <c r="L310" i="65"/>
  <c r="L311" i="65"/>
  <c r="L312" i="65"/>
  <c r="L313" i="65"/>
  <c r="L314" i="65"/>
  <c r="L315" i="65"/>
  <c r="L316" i="65"/>
  <c r="L317" i="65"/>
  <c r="L318" i="65"/>
  <c r="L319" i="65"/>
  <c r="L320" i="65"/>
  <c r="L321" i="65"/>
  <c r="L322" i="65"/>
  <c r="L323" i="65"/>
  <c r="L324" i="65"/>
  <c r="L325" i="65"/>
  <c r="L326" i="65"/>
  <c r="L327" i="65"/>
  <c r="L328" i="65"/>
  <c r="L329" i="65"/>
  <c r="L330" i="65"/>
  <c r="L331" i="65"/>
  <c r="L332" i="65"/>
  <c r="L333" i="65"/>
  <c r="L334" i="65"/>
  <c r="L335" i="65"/>
  <c r="L336" i="65"/>
  <c r="L337" i="65"/>
  <c r="L338" i="65"/>
  <c r="L339" i="65"/>
  <c r="L340" i="65"/>
  <c r="L341" i="65"/>
  <c r="L342" i="65"/>
  <c r="L343" i="65"/>
  <c r="L344" i="65"/>
  <c r="L345" i="65"/>
  <c r="L346" i="65"/>
  <c r="L347" i="65"/>
  <c r="L348" i="65"/>
  <c r="L349" i="65"/>
  <c r="L350" i="65"/>
  <c r="L351" i="65"/>
  <c r="L352" i="65"/>
  <c r="L353" i="65"/>
  <c r="L354" i="65"/>
  <c r="L355" i="65"/>
  <c r="L356" i="65"/>
  <c r="L357" i="65"/>
  <c r="L358" i="65"/>
  <c r="L359" i="65"/>
  <c r="L360" i="65"/>
  <c r="L361" i="65"/>
  <c r="L362" i="65"/>
  <c r="L363" i="65"/>
  <c r="L364" i="65"/>
  <c r="L365" i="65"/>
  <c r="L366" i="65"/>
  <c r="L367" i="65"/>
  <c r="L368" i="65"/>
  <c r="L369" i="65"/>
  <c r="L370" i="65"/>
  <c r="L371" i="65"/>
  <c r="L372" i="65"/>
  <c r="L373" i="65"/>
  <c r="L374" i="65"/>
  <c r="L375" i="65"/>
  <c r="L376" i="65"/>
  <c r="L377" i="65"/>
  <c r="L378" i="65"/>
  <c r="L379" i="65"/>
  <c r="L380" i="65"/>
  <c r="L381" i="65"/>
  <c r="L382" i="65"/>
  <c r="L383" i="65"/>
  <c r="L384" i="65"/>
  <c r="L385" i="65"/>
  <c r="L386" i="65"/>
  <c r="L387" i="65"/>
  <c r="L388" i="65"/>
  <c r="L389" i="65"/>
  <c r="L390" i="65"/>
  <c r="L391" i="65"/>
  <c r="L392" i="65"/>
  <c r="L393" i="65"/>
  <c r="L394" i="65"/>
  <c r="L395" i="65"/>
  <c r="L396" i="65"/>
  <c r="L397" i="65"/>
  <c r="L398" i="65"/>
  <c r="L399" i="65"/>
  <c r="L400" i="65"/>
  <c r="L401" i="65"/>
  <c r="L402" i="65"/>
  <c r="L403" i="65"/>
  <c r="L404" i="65"/>
  <c r="L405" i="65"/>
  <c r="L406" i="65"/>
  <c r="L407" i="65"/>
  <c r="L408" i="65"/>
  <c r="L409" i="65"/>
  <c r="L410" i="65"/>
  <c r="L411" i="65"/>
  <c r="L412" i="65"/>
  <c r="L413" i="65"/>
  <c r="L414" i="65"/>
  <c r="L415" i="65"/>
  <c r="L416" i="65"/>
  <c r="L417" i="65"/>
  <c r="L418" i="65"/>
  <c r="L419" i="65"/>
  <c r="L420" i="65"/>
  <c r="L421" i="65"/>
  <c r="L422" i="65"/>
  <c r="L423" i="65"/>
  <c r="L424" i="65"/>
  <c r="L425" i="65"/>
  <c r="L426" i="65"/>
  <c r="L427" i="65"/>
  <c r="L428" i="65"/>
  <c r="L429" i="65"/>
  <c r="L430" i="65"/>
  <c r="L431" i="65"/>
  <c r="L432" i="65"/>
  <c r="L433" i="65"/>
  <c r="L434" i="65"/>
  <c r="L435" i="65"/>
  <c r="L436" i="65"/>
  <c r="L437" i="65"/>
  <c r="L438" i="65"/>
  <c r="L439" i="65"/>
  <c r="L440" i="65"/>
  <c r="L441" i="65"/>
  <c r="L442" i="65"/>
  <c r="L443" i="65"/>
  <c r="L444" i="65"/>
  <c r="L445" i="65"/>
  <c r="L446" i="65"/>
  <c r="L447" i="65"/>
  <c r="L448" i="65"/>
  <c r="L449" i="65"/>
  <c r="L450" i="65"/>
  <c r="L451" i="65"/>
  <c r="L452" i="65"/>
  <c r="L453" i="65"/>
  <c r="L454" i="65"/>
  <c r="L455" i="65"/>
  <c r="L456" i="65"/>
  <c r="L457" i="65"/>
  <c r="L458" i="65"/>
  <c r="L459" i="65"/>
  <c r="L460" i="65"/>
  <c r="L461" i="65"/>
  <c r="L462" i="65"/>
  <c r="L463" i="65"/>
  <c r="L464" i="65"/>
  <c r="L465" i="65"/>
  <c r="L466" i="65"/>
  <c r="L467" i="65"/>
  <c r="L468" i="65"/>
  <c r="L469" i="65"/>
  <c r="L470" i="65"/>
  <c r="L471" i="65"/>
  <c r="L472" i="65"/>
  <c r="L473" i="65"/>
  <c r="L474" i="65"/>
  <c r="L475" i="65"/>
  <c r="L476" i="65"/>
  <c r="L477" i="65"/>
  <c r="L478" i="65"/>
  <c r="L479" i="65"/>
  <c r="L480" i="65"/>
  <c r="L481" i="65"/>
  <c r="L482" i="65"/>
  <c r="L483" i="65"/>
  <c r="L484" i="65"/>
  <c r="L485" i="65"/>
  <c r="L486" i="65"/>
  <c r="L487" i="65"/>
  <c r="L488" i="65"/>
  <c r="L489" i="65"/>
  <c r="L490" i="65"/>
  <c r="L491" i="65"/>
  <c r="L492" i="65"/>
  <c r="L493" i="65"/>
  <c r="L494" i="65"/>
  <c r="L495" i="65"/>
  <c r="L496" i="65"/>
  <c r="L497" i="65"/>
  <c r="L498" i="65"/>
  <c r="K4" i="67"/>
  <c r="L4" i="67"/>
  <c r="K5" i="67"/>
  <c r="M5" i="67" s="1"/>
  <c r="L5" i="67"/>
  <c r="K6" i="67"/>
  <c r="L6" i="67"/>
  <c r="K7" i="67"/>
  <c r="M7" i="67" s="1"/>
  <c r="L7" i="67"/>
  <c r="K8" i="67"/>
  <c r="L8" i="67"/>
  <c r="L9" i="67"/>
  <c r="L10" i="67"/>
  <c r="L11" i="67"/>
  <c r="L12" i="67"/>
  <c r="L13" i="67"/>
  <c r="L14" i="67"/>
  <c r="L15" i="67"/>
  <c r="L16" i="67"/>
  <c r="L17" i="67"/>
  <c r="L18" i="67"/>
  <c r="L19" i="67"/>
  <c r="L20" i="67"/>
  <c r="L21" i="67"/>
  <c r="L22" i="67"/>
  <c r="L23" i="67"/>
  <c r="L24" i="67"/>
  <c r="L25" i="67"/>
  <c r="L26" i="67"/>
  <c r="L27" i="67"/>
  <c r="L28" i="67"/>
  <c r="L29" i="67"/>
  <c r="L30" i="67"/>
  <c r="L31" i="67"/>
  <c r="L32" i="67"/>
  <c r="L33" i="67"/>
  <c r="L34" i="67"/>
  <c r="L35" i="67"/>
  <c r="L36" i="67"/>
  <c r="L37" i="67"/>
  <c r="L38" i="67"/>
  <c r="L39" i="67"/>
  <c r="L40" i="67"/>
  <c r="L41" i="67"/>
  <c r="L42" i="67"/>
  <c r="L43" i="67"/>
  <c r="L44" i="67"/>
  <c r="L45" i="67"/>
  <c r="L46" i="67"/>
  <c r="L47" i="67"/>
  <c r="L48" i="67"/>
  <c r="L49" i="67"/>
  <c r="L50" i="67"/>
  <c r="L51" i="67"/>
  <c r="L52" i="67"/>
  <c r="L53" i="67"/>
  <c r="L54" i="67"/>
  <c r="L55" i="67"/>
  <c r="L56" i="67"/>
  <c r="L57" i="67"/>
  <c r="L58" i="67"/>
  <c r="L59" i="67"/>
  <c r="L60" i="67"/>
  <c r="L61" i="67"/>
  <c r="L62" i="67"/>
  <c r="L63" i="67"/>
  <c r="L64" i="67"/>
  <c r="L65" i="67"/>
  <c r="L66" i="67"/>
  <c r="L67" i="67"/>
  <c r="L68" i="67"/>
  <c r="L69" i="67"/>
  <c r="L70" i="67"/>
  <c r="L71" i="67"/>
  <c r="L72" i="67"/>
  <c r="L73" i="67"/>
  <c r="L74" i="67"/>
  <c r="L75" i="67"/>
  <c r="L76" i="67"/>
  <c r="L77" i="67"/>
  <c r="L78" i="67"/>
  <c r="L79" i="67"/>
  <c r="L80" i="67"/>
  <c r="L81" i="67"/>
  <c r="L82" i="67"/>
  <c r="L83" i="67"/>
  <c r="L84" i="67"/>
  <c r="L85" i="67"/>
  <c r="L86" i="67"/>
  <c r="L87" i="67"/>
  <c r="L88" i="67"/>
  <c r="L89" i="67"/>
  <c r="L90" i="67"/>
  <c r="L91" i="67"/>
  <c r="L92" i="67"/>
  <c r="L93" i="67"/>
  <c r="L94" i="67"/>
  <c r="L95" i="67"/>
  <c r="L96" i="67"/>
  <c r="L97" i="67"/>
  <c r="L98" i="67"/>
  <c r="L99" i="67"/>
  <c r="L100" i="67"/>
  <c r="L101" i="67"/>
  <c r="L102" i="67"/>
  <c r="L103" i="67"/>
  <c r="L104" i="67"/>
  <c r="L105" i="67"/>
  <c r="L106" i="67"/>
  <c r="L107" i="67"/>
  <c r="L108" i="67"/>
  <c r="L109" i="67"/>
  <c r="L110" i="67"/>
  <c r="L111" i="67"/>
  <c r="L112" i="67"/>
  <c r="L113" i="67"/>
  <c r="L114" i="67"/>
  <c r="L115" i="67"/>
  <c r="L116" i="67"/>
  <c r="L117" i="67"/>
  <c r="L118" i="67"/>
  <c r="L119" i="67"/>
  <c r="L120" i="67"/>
  <c r="L121" i="67"/>
  <c r="L122" i="67"/>
  <c r="L123" i="67"/>
  <c r="L124" i="67"/>
  <c r="L125" i="67"/>
  <c r="L126" i="67"/>
  <c r="L127" i="67"/>
  <c r="L128" i="67"/>
  <c r="L129" i="67"/>
  <c r="L130" i="67"/>
  <c r="L131" i="67"/>
  <c r="L132" i="67"/>
  <c r="L133" i="67"/>
  <c r="L134" i="67"/>
  <c r="L135" i="67"/>
  <c r="L136" i="67"/>
  <c r="L137" i="67"/>
  <c r="L138" i="67"/>
  <c r="L139" i="67"/>
  <c r="L140" i="67"/>
  <c r="L141" i="67"/>
  <c r="L142" i="67"/>
  <c r="L143" i="67"/>
  <c r="L144" i="67"/>
  <c r="L145" i="67"/>
  <c r="L146" i="67"/>
  <c r="L147" i="67"/>
  <c r="L148" i="67"/>
  <c r="L149" i="67"/>
  <c r="L150" i="67"/>
  <c r="L151" i="67"/>
  <c r="L152" i="67"/>
  <c r="L153" i="67"/>
  <c r="L154" i="67"/>
  <c r="L155" i="67"/>
  <c r="L156" i="67"/>
  <c r="L157" i="67"/>
  <c r="L158" i="67"/>
  <c r="L159" i="67"/>
  <c r="L160" i="67"/>
  <c r="L161" i="67"/>
  <c r="L162" i="67"/>
  <c r="L163" i="67"/>
  <c r="L164" i="67"/>
  <c r="L165" i="67"/>
  <c r="L166" i="67"/>
  <c r="L167" i="67"/>
  <c r="L168" i="67"/>
  <c r="L169" i="67"/>
  <c r="L170" i="67"/>
  <c r="L171" i="67"/>
  <c r="L172" i="67"/>
  <c r="L173" i="67"/>
  <c r="L174" i="67"/>
  <c r="L175" i="67"/>
  <c r="L176" i="67"/>
  <c r="L177" i="67"/>
  <c r="L178" i="67"/>
  <c r="L179" i="67"/>
  <c r="L180" i="67"/>
  <c r="L181" i="67"/>
  <c r="L182" i="67"/>
  <c r="L183" i="67"/>
  <c r="L184" i="67"/>
  <c r="L185" i="67"/>
  <c r="L186" i="67"/>
  <c r="L187" i="67"/>
  <c r="L188" i="67"/>
  <c r="L189" i="67"/>
  <c r="L190" i="67"/>
  <c r="L191" i="67"/>
  <c r="L192" i="67"/>
  <c r="L193" i="67"/>
  <c r="L194" i="67"/>
  <c r="L195" i="67"/>
  <c r="L196" i="67"/>
  <c r="L197" i="67"/>
  <c r="L198" i="67"/>
  <c r="L199" i="67"/>
  <c r="L200" i="67"/>
  <c r="L201" i="67"/>
  <c r="L202" i="67"/>
  <c r="L203" i="67"/>
  <c r="L204" i="67"/>
  <c r="L205" i="67"/>
  <c r="L206" i="67"/>
  <c r="L207" i="67"/>
  <c r="L208" i="67"/>
  <c r="L209" i="67"/>
  <c r="L210" i="67"/>
  <c r="L211" i="67"/>
  <c r="L212" i="67"/>
  <c r="L213" i="67"/>
  <c r="L214" i="67"/>
  <c r="L215" i="67"/>
  <c r="L216" i="67"/>
  <c r="L217" i="67"/>
  <c r="L218" i="67"/>
  <c r="L219" i="67"/>
  <c r="L220" i="67"/>
  <c r="L221" i="67"/>
  <c r="L222" i="67"/>
  <c r="L223" i="67"/>
  <c r="L224" i="67"/>
  <c r="L225" i="67"/>
  <c r="L226" i="67"/>
  <c r="L227" i="67"/>
  <c r="L228" i="67"/>
  <c r="L229" i="67"/>
  <c r="L230" i="67"/>
  <c r="L231" i="67"/>
  <c r="L232" i="67"/>
  <c r="L233" i="67"/>
  <c r="L234" i="67"/>
  <c r="L235" i="67"/>
  <c r="L236" i="67"/>
  <c r="L237" i="67"/>
  <c r="L238" i="67"/>
  <c r="L239" i="67"/>
  <c r="L240" i="67"/>
  <c r="L241" i="67"/>
  <c r="L242" i="67"/>
  <c r="L243" i="67"/>
  <c r="L244" i="67"/>
  <c r="L245" i="67"/>
  <c r="L246" i="67"/>
  <c r="L247" i="67"/>
  <c r="L248" i="67"/>
  <c r="L249" i="67"/>
  <c r="L250" i="67"/>
  <c r="L251" i="67"/>
  <c r="L252" i="67"/>
  <c r="L253" i="67"/>
  <c r="L254" i="67"/>
  <c r="L255" i="67"/>
  <c r="L256" i="67"/>
  <c r="L257" i="67"/>
  <c r="L258" i="67"/>
  <c r="L259" i="67"/>
  <c r="L260" i="67"/>
  <c r="L261" i="67"/>
  <c r="L262" i="67"/>
  <c r="L263" i="67"/>
  <c r="L264" i="67"/>
  <c r="L265" i="67"/>
  <c r="L266" i="67"/>
  <c r="L267" i="67"/>
  <c r="L268" i="67"/>
  <c r="L269" i="67"/>
  <c r="L270" i="67"/>
  <c r="L271" i="67"/>
  <c r="L272" i="67"/>
  <c r="L273" i="67"/>
  <c r="L274" i="67"/>
  <c r="L275" i="67"/>
  <c r="L276" i="67"/>
  <c r="L277" i="67"/>
  <c r="L278" i="67"/>
  <c r="L279" i="67"/>
  <c r="L280" i="67"/>
  <c r="L281" i="67"/>
  <c r="L282" i="67"/>
  <c r="L283" i="67"/>
  <c r="L284" i="67"/>
  <c r="L285" i="67"/>
  <c r="L286" i="67"/>
  <c r="L287" i="67"/>
  <c r="L288" i="67"/>
  <c r="L289" i="67"/>
  <c r="L290" i="67"/>
  <c r="L291" i="67"/>
  <c r="L292" i="67"/>
  <c r="L293" i="67"/>
  <c r="L294" i="67"/>
  <c r="L295" i="67"/>
  <c r="L296" i="67"/>
  <c r="L297" i="67"/>
  <c r="L298" i="67"/>
  <c r="L299" i="67"/>
  <c r="L300" i="67"/>
  <c r="L301" i="67"/>
  <c r="L302" i="67"/>
  <c r="L303" i="67"/>
  <c r="L304" i="67"/>
  <c r="L305" i="67"/>
  <c r="L306" i="67"/>
  <c r="L307" i="67"/>
  <c r="L308" i="67"/>
  <c r="L309" i="67"/>
  <c r="L310" i="67"/>
  <c r="L311" i="67"/>
  <c r="L312" i="67"/>
  <c r="L313" i="67"/>
  <c r="L314" i="67"/>
  <c r="L315" i="67"/>
  <c r="L316" i="67"/>
  <c r="L317" i="67"/>
  <c r="L318" i="67"/>
  <c r="L319" i="67"/>
  <c r="L320" i="67"/>
  <c r="L321" i="67"/>
  <c r="L322" i="67"/>
  <c r="L323" i="67"/>
  <c r="L324" i="67"/>
  <c r="L325" i="67"/>
  <c r="L326" i="67"/>
  <c r="L327" i="67"/>
  <c r="L328" i="67"/>
  <c r="L329" i="67"/>
  <c r="L330" i="67"/>
  <c r="L331" i="67"/>
  <c r="L332" i="67"/>
  <c r="L333" i="67"/>
  <c r="L334" i="67"/>
  <c r="L335" i="67"/>
  <c r="L336" i="67"/>
  <c r="L337" i="67"/>
  <c r="L338" i="67"/>
  <c r="L339" i="67"/>
  <c r="L340" i="67"/>
  <c r="L341" i="67"/>
  <c r="L342" i="67"/>
  <c r="L343" i="67"/>
  <c r="L344" i="67"/>
  <c r="L345" i="67"/>
  <c r="L346" i="67"/>
  <c r="L347" i="67"/>
  <c r="L348" i="67"/>
  <c r="L349" i="67"/>
  <c r="L350" i="67"/>
  <c r="L351" i="67"/>
  <c r="L352" i="67"/>
  <c r="L353" i="67"/>
  <c r="L354" i="67"/>
  <c r="L355" i="67"/>
  <c r="L356" i="67"/>
  <c r="L357" i="67"/>
  <c r="L358" i="67"/>
  <c r="L359" i="67"/>
  <c r="L360" i="67"/>
  <c r="L361" i="67"/>
  <c r="L362" i="67"/>
  <c r="L363" i="67"/>
  <c r="L364" i="67"/>
  <c r="L365" i="67"/>
  <c r="L366" i="67"/>
  <c r="L367" i="67"/>
  <c r="L368" i="67"/>
  <c r="L369" i="67"/>
  <c r="L370" i="67"/>
  <c r="L371" i="67"/>
  <c r="L372" i="67"/>
  <c r="L373" i="67"/>
  <c r="L374" i="67"/>
  <c r="L375" i="67"/>
  <c r="L376" i="67"/>
  <c r="L377" i="67"/>
  <c r="L378" i="67"/>
  <c r="L379" i="67"/>
  <c r="L380" i="67"/>
  <c r="L381" i="67"/>
  <c r="L382" i="67"/>
  <c r="L383" i="67"/>
  <c r="L384" i="67"/>
  <c r="L385" i="67"/>
  <c r="L386" i="67"/>
  <c r="L387" i="67"/>
  <c r="L388" i="67"/>
  <c r="L389" i="67"/>
  <c r="L390" i="67"/>
  <c r="L391" i="67"/>
  <c r="L392" i="67"/>
  <c r="L393" i="67"/>
  <c r="L394" i="67"/>
  <c r="L395" i="67"/>
  <c r="L396" i="67"/>
  <c r="L397" i="67"/>
  <c r="L398" i="67"/>
  <c r="L399" i="67"/>
  <c r="L400" i="67"/>
  <c r="L401" i="67"/>
  <c r="L402" i="67"/>
  <c r="L403" i="67"/>
  <c r="L404" i="67"/>
  <c r="L405" i="67"/>
  <c r="L406" i="67"/>
  <c r="L407" i="67"/>
  <c r="L408" i="67"/>
  <c r="L409" i="67"/>
  <c r="L410" i="67"/>
  <c r="L411" i="67"/>
  <c r="L412" i="67"/>
  <c r="L413" i="67"/>
  <c r="L414" i="67"/>
  <c r="L415" i="67"/>
  <c r="L416" i="67"/>
  <c r="L417" i="67"/>
  <c r="L418" i="67"/>
  <c r="L419" i="67"/>
  <c r="L420" i="67"/>
  <c r="L421" i="67"/>
  <c r="L422" i="67"/>
  <c r="L423" i="67"/>
  <c r="L424" i="67"/>
  <c r="L425" i="67"/>
  <c r="L426" i="67"/>
  <c r="L427" i="67"/>
  <c r="L428" i="67"/>
  <c r="L429" i="67"/>
  <c r="L430" i="67"/>
  <c r="L431" i="67"/>
  <c r="L432" i="67"/>
  <c r="L433" i="67"/>
  <c r="L434" i="67"/>
  <c r="L435" i="67"/>
  <c r="L436" i="67"/>
  <c r="L437" i="67"/>
  <c r="L438" i="67"/>
  <c r="L439" i="67"/>
  <c r="L440" i="67"/>
  <c r="L441" i="67"/>
  <c r="L442" i="67"/>
  <c r="L443" i="67"/>
  <c r="L444" i="67"/>
  <c r="L445" i="67"/>
  <c r="L446" i="67"/>
  <c r="L447" i="67"/>
  <c r="L448" i="67"/>
  <c r="L449" i="67"/>
  <c r="L450" i="67"/>
  <c r="L451" i="67"/>
  <c r="L452" i="67"/>
  <c r="L453" i="67"/>
  <c r="L454" i="67"/>
  <c r="L455" i="67"/>
  <c r="L456" i="67"/>
  <c r="L457" i="67"/>
  <c r="L458" i="67"/>
  <c r="L459" i="67"/>
  <c r="L460" i="67"/>
  <c r="L461" i="67"/>
  <c r="L462" i="67"/>
  <c r="L463" i="67"/>
  <c r="L464" i="67"/>
  <c r="L465" i="67"/>
  <c r="L466" i="67"/>
  <c r="L467" i="67"/>
  <c r="L468" i="67"/>
  <c r="L469" i="67"/>
  <c r="L470" i="67"/>
  <c r="L471" i="67"/>
  <c r="L472" i="67"/>
  <c r="L473" i="67"/>
  <c r="L474" i="67"/>
  <c r="L475" i="67"/>
  <c r="L476" i="67"/>
  <c r="L477" i="67"/>
  <c r="L478" i="67"/>
  <c r="L479" i="67"/>
  <c r="L480" i="67"/>
  <c r="L481" i="67"/>
  <c r="L482" i="67"/>
  <c r="L483" i="67"/>
  <c r="L484" i="67"/>
  <c r="L485" i="67"/>
  <c r="L486" i="67"/>
  <c r="L487" i="67"/>
  <c r="L488" i="67"/>
  <c r="L489" i="67"/>
  <c r="L490" i="67"/>
  <c r="L491" i="67"/>
  <c r="L492" i="67"/>
  <c r="L493" i="67"/>
  <c r="L494" i="67"/>
  <c r="L495" i="67"/>
  <c r="L496" i="67"/>
  <c r="L497" i="67"/>
  <c r="L498" i="67"/>
  <c r="K4" i="69"/>
  <c r="L4" i="69"/>
  <c r="K5" i="69"/>
  <c r="L5" i="69"/>
  <c r="K6" i="69"/>
  <c r="L6" i="69"/>
  <c r="K7" i="69"/>
  <c r="L7" i="69"/>
  <c r="K8" i="69"/>
  <c r="M8" i="69" s="1"/>
  <c r="L8" i="69"/>
  <c r="L9" i="69"/>
  <c r="L10" i="69"/>
  <c r="L11" i="69"/>
  <c r="L12" i="69"/>
  <c r="L13" i="69"/>
  <c r="L14" i="69"/>
  <c r="L15" i="69"/>
  <c r="L16" i="69"/>
  <c r="L17" i="69"/>
  <c r="L18" i="69"/>
  <c r="L19" i="69"/>
  <c r="L20" i="69"/>
  <c r="L21" i="69"/>
  <c r="L22" i="69"/>
  <c r="L23" i="69"/>
  <c r="L24" i="69"/>
  <c r="L25" i="69"/>
  <c r="L26" i="69"/>
  <c r="L27" i="69"/>
  <c r="L28" i="69"/>
  <c r="L29" i="69"/>
  <c r="L30" i="69"/>
  <c r="L31" i="69"/>
  <c r="L32" i="69"/>
  <c r="L33" i="69"/>
  <c r="L34" i="69"/>
  <c r="L35" i="69"/>
  <c r="L36" i="69"/>
  <c r="L37" i="69"/>
  <c r="L38" i="69"/>
  <c r="L39" i="69"/>
  <c r="L40" i="69"/>
  <c r="L41" i="69"/>
  <c r="L42" i="69"/>
  <c r="L43" i="69"/>
  <c r="L44" i="69"/>
  <c r="L45" i="69"/>
  <c r="L46" i="69"/>
  <c r="L47" i="69"/>
  <c r="L48" i="69"/>
  <c r="L49" i="69"/>
  <c r="L50" i="69"/>
  <c r="L51" i="69"/>
  <c r="L52" i="69"/>
  <c r="L53" i="69"/>
  <c r="L54" i="69"/>
  <c r="L55" i="69"/>
  <c r="L56" i="69"/>
  <c r="L57" i="69"/>
  <c r="L58" i="69"/>
  <c r="L59" i="69"/>
  <c r="L60" i="69"/>
  <c r="L61" i="69"/>
  <c r="L62" i="69"/>
  <c r="L63" i="69"/>
  <c r="L64" i="69"/>
  <c r="L65" i="69"/>
  <c r="L66" i="69"/>
  <c r="L67" i="69"/>
  <c r="L68" i="69"/>
  <c r="L69" i="69"/>
  <c r="L70" i="69"/>
  <c r="L71" i="69"/>
  <c r="L72" i="69"/>
  <c r="L73" i="69"/>
  <c r="L74" i="69"/>
  <c r="L75" i="69"/>
  <c r="L76" i="69"/>
  <c r="L77" i="69"/>
  <c r="L78" i="69"/>
  <c r="L79" i="69"/>
  <c r="L80" i="69"/>
  <c r="L81" i="69"/>
  <c r="L82" i="69"/>
  <c r="L83" i="69"/>
  <c r="L84" i="69"/>
  <c r="L85" i="69"/>
  <c r="L86" i="69"/>
  <c r="L87" i="69"/>
  <c r="L88" i="69"/>
  <c r="L89" i="69"/>
  <c r="L90" i="69"/>
  <c r="L91" i="69"/>
  <c r="L92" i="69"/>
  <c r="L93" i="69"/>
  <c r="L94" i="69"/>
  <c r="L95" i="69"/>
  <c r="L96" i="69"/>
  <c r="L97" i="69"/>
  <c r="L98" i="69"/>
  <c r="L99" i="69"/>
  <c r="L100" i="69"/>
  <c r="L101" i="69"/>
  <c r="L102" i="69"/>
  <c r="L103" i="69"/>
  <c r="L104" i="69"/>
  <c r="L105" i="69"/>
  <c r="L106" i="69"/>
  <c r="L107" i="69"/>
  <c r="L108" i="69"/>
  <c r="L109" i="69"/>
  <c r="L110" i="69"/>
  <c r="L111" i="69"/>
  <c r="L112" i="69"/>
  <c r="L113" i="69"/>
  <c r="L114" i="69"/>
  <c r="L115" i="69"/>
  <c r="L116" i="69"/>
  <c r="L117" i="69"/>
  <c r="L118" i="69"/>
  <c r="L119" i="69"/>
  <c r="L120" i="69"/>
  <c r="L121" i="69"/>
  <c r="L122" i="69"/>
  <c r="L123" i="69"/>
  <c r="L124" i="69"/>
  <c r="L125" i="69"/>
  <c r="L126" i="69"/>
  <c r="L127" i="69"/>
  <c r="L128" i="69"/>
  <c r="L129" i="69"/>
  <c r="L130" i="69"/>
  <c r="L131" i="69"/>
  <c r="L132" i="69"/>
  <c r="L133" i="69"/>
  <c r="L134" i="69"/>
  <c r="L135" i="69"/>
  <c r="L136" i="69"/>
  <c r="L137" i="69"/>
  <c r="L138" i="69"/>
  <c r="L139" i="69"/>
  <c r="L140" i="69"/>
  <c r="L141" i="69"/>
  <c r="L142" i="69"/>
  <c r="L143" i="69"/>
  <c r="L144" i="69"/>
  <c r="L145" i="69"/>
  <c r="L146" i="69"/>
  <c r="L147" i="69"/>
  <c r="L148" i="69"/>
  <c r="L149" i="69"/>
  <c r="L150" i="69"/>
  <c r="L151" i="69"/>
  <c r="L152" i="69"/>
  <c r="L153" i="69"/>
  <c r="L154" i="69"/>
  <c r="L155" i="69"/>
  <c r="L156" i="69"/>
  <c r="L157" i="69"/>
  <c r="L158" i="69"/>
  <c r="L159" i="69"/>
  <c r="L160" i="69"/>
  <c r="L161" i="69"/>
  <c r="L162" i="69"/>
  <c r="L163" i="69"/>
  <c r="L164" i="69"/>
  <c r="L165" i="69"/>
  <c r="L166" i="69"/>
  <c r="L167" i="69"/>
  <c r="L168" i="69"/>
  <c r="L169" i="69"/>
  <c r="L170" i="69"/>
  <c r="L171" i="69"/>
  <c r="L172" i="69"/>
  <c r="L173" i="69"/>
  <c r="L174" i="69"/>
  <c r="L175" i="69"/>
  <c r="L176" i="69"/>
  <c r="L177" i="69"/>
  <c r="L178" i="69"/>
  <c r="L179" i="69"/>
  <c r="L180" i="69"/>
  <c r="L181" i="69"/>
  <c r="L182" i="69"/>
  <c r="L183" i="69"/>
  <c r="L184" i="69"/>
  <c r="L185" i="69"/>
  <c r="L186" i="69"/>
  <c r="L187" i="69"/>
  <c r="L188" i="69"/>
  <c r="L189" i="69"/>
  <c r="L190" i="69"/>
  <c r="L191" i="69"/>
  <c r="L192" i="69"/>
  <c r="L193" i="69"/>
  <c r="L194" i="69"/>
  <c r="L195" i="69"/>
  <c r="L196" i="69"/>
  <c r="L197" i="69"/>
  <c r="L198" i="69"/>
  <c r="L199" i="69"/>
  <c r="L200" i="69"/>
  <c r="L201" i="69"/>
  <c r="L202" i="69"/>
  <c r="L203" i="69"/>
  <c r="L204" i="69"/>
  <c r="L205" i="69"/>
  <c r="L206" i="69"/>
  <c r="L207" i="69"/>
  <c r="L208" i="69"/>
  <c r="L209" i="69"/>
  <c r="L210" i="69"/>
  <c r="L211" i="69"/>
  <c r="L212" i="69"/>
  <c r="L213" i="69"/>
  <c r="L214" i="69"/>
  <c r="L215" i="69"/>
  <c r="L216" i="69"/>
  <c r="L217" i="69"/>
  <c r="L218" i="69"/>
  <c r="L219" i="69"/>
  <c r="L220" i="69"/>
  <c r="L221" i="69"/>
  <c r="L222" i="69"/>
  <c r="L223" i="69"/>
  <c r="L224" i="69"/>
  <c r="L225" i="69"/>
  <c r="L226" i="69"/>
  <c r="L227" i="69"/>
  <c r="L228" i="69"/>
  <c r="L229" i="69"/>
  <c r="L230" i="69"/>
  <c r="L231" i="69"/>
  <c r="L232" i="69"/>
  <c r="L233" i="69"/>
  <c r="L234" i="69"/>
  <c r="L235" i="69"/>
  <c r="L236" i="69"/>
  <c r="L237" i="69"/>
  <c r="L238" i="69"/>
  <c r="L239" i="69"/>
  <c r="L240" i="69"/>
  <c r="L241" i="69"/>
  <c r="L242" i="69"/>
  <c r="L243" i="69"/>
  <c r="L244" i="69"/>
  <c r="L245" i="69"/>
  <c r="L246" i="69"/>
  <c r="L247" i="69"/>
  <c r="L248" i="69"/>
  <c r="L249" i="69"/>
  <c r="L250" i="69"/>
  <c r="L251" i="69"/>
  <c r="L252" i="69"/>
  <c r="L253" i="69"/>
  <c r="L254" i="69"/>
  <c r="L255" i="69"/>
  <c r="L256" i="69"/>
  <c r="L257" i="69"/>
  <c r="L258" i="69"/>
  <c r="L259" i="69"/>
  <c r="L260" i="69"/>
  <c r="L261" i="69"/>
  <c r="L262" i="69"/>
  <c r="L263" i="69"/>
  <c r="L264" i="69"/>
  <c r="L265" i="69"/>
  <c r="L266" i="69"/>
  <c r="L267" i="69"/>
  <c r="L268" i="69"/>
  <c r="L269" i="69"/>
  <c r="L270" i="69"/>
  <c r="L271" i="69"/>
  <c r="L272" i="69"/>
  <c r="L273" i="69"/>
  <c r="L274" i="69"/>
  <c r="L275" i="69"/>
  <c r="L276" i="69"/>
  <c r="L277" i="69"/>
  <c r="L278" i="69"/>
  <c r="L279" i="69"/>
  <c r="L280" i="69"/>
  <c r="L281" i="69"/>
  <c r="L282" i="69"/>
  <c r="L283" i="69"/>
  <c r="L284" i="69"/>
  <c r="L285" i="69"/>
  <c r="L286" i="69"/>
  <c r="L287" i="69"/>
  <c r="L288" i="69"/>
  <c r="L289" i="69"/>
  <c r="L290" i="69"/>
  <c r="L291" i="69"/>
  <c r="L292" i="69"/>
  <c r="L293" i="69"/>
  <c r="L294" i="69"/>
  <c r="L295" i="69"/>
  <c r="L296" i="69"/>
  <c r="L297" i="69"/>
  <c r="L298" i="69"/>
  <c r="L299" i="69"/>
  <c r="L300" i="69"/>
  <c r="L301" i="69"/>
  <c r="L302" i="69"/>
  <c r="L303" i="69"/>
  <c r="L304" i="69"/>
  <c r="L305" i="69"/>
  <c r="L306" i="69"/>
  <c r="L307" i="69"/>
  <c r="L308" i="69"/>
  <c r="L309" i="69"/>
  <c r="L310" i="69"/>
  <c r="L311" i="69"/>
  <c r="L312" i="69"/>
  <c r="L313" i="69"/>
  <c r="L314" i="69"/>
  <c r="L315" i="69"/>
  <c r="L316" i="69"/>
  <c r="L317" i="69"/>
  <c r="L318" i="69"/>
  <c r="L319" i="69"/>
  <c r="L320" i="69"/>
  <c r="L321" i="69"/>
  <c r="L322" i="69"/>
  <c r="L323" i="69"/>
  <c r="L324" i="69"/>
  <c r="L325" i="69"/>
  <c r="L326" i="69"/>
  <c r="L327" i="69"/>
  <c r="L328" i="69"/>
  <c r="L329" i="69"/>
  <c r="L330" i="69"/>
  <c r="L331" i="69"/>
  <c r="L332" i="69"/>
  <c r="L333" i="69"/>
  <c r="L334" i="69"/>
  <c r="L335" i="69"/>
  <c r="L336" i="69"/>
  <c r="L337" i="69"/>
  <c r="L338" i="69"/>
  <c r="L339" i="69"/>
  <c r="L340" i="69"/>
  <c r="L341" i="69"/>
  <c r="L342" i="69"/>
  <c r="L343" i="69"/>
  <c r="L344" i="69"/>
  <c r="L345" i="69"/>
  <c r="L346" i="69"/>
  <c r="L347" i="69"/>
  <c r="L348" i="69"/>
  <c r="L349" i="69"/>
  <c r="L350" i="69"/>
  <c r="L351" i="69"/>
  <c r="L352" i="69"/>
  <c r="L353" i="69"/>
  <c r="L354" i="69"/>
  <c r="L355" i="69"/>
  <c r="L356" i="69"/>
  <c r="L357" i="69"/>
  <c r="L358" i="69"/>
  <c r="L359" i="69"/>
  <c r="L360" i="69"/>
  <c r="L361" i="69"/>
  <c r="L362" i="69"/>
  <c r="L363" i="69"/>
  <c r="L364" i="69"/>
  <c r="L365" i="69"/>
  <c r="L366" i="69"/>
  <c r="L367" i="69"/>
  <c r="L368" i="69"/>
  <c r="L369" i="69"/>
  <c r="L370" i="69"/>
  <c r="L371" i="69"/>
  <c r="L372" i="69"/>
  <c r="L373" i="69"/>
  <c r="L374" i="69"/>
  <c r="L375" i="69"/>
  <c r="L376" i="69"/>
  <c r="L377" i="69"/>
  <c r="L378" i="69"/>
  <c r="L379" i="69"/>
  <c r="L380" i="69"/>
  <c r="L381" i="69"/>
  <c r="L382" i="69"/>
  <c r="L383" i="69"/>
  <c r="L384" i="69"/>
  <c r="L385" i="69"/>
  <c r="L386" i="69"/>
  <c r="L387" i="69"/>
  <c r="L388" i="69"/>
  <c r="L389" i="69"/>
  <c r="L390" i="69"/>
  <c r="L391" i="69"/>
  <c r="L392" i="69"/>
  <c r="L393" i="69"/>
  <c r="L394" i="69"/>
  <c r="L395" i="69"/>
  <c r="L396" i="69"/>
  <c r="L397" i="69"/>
  <c r="L398" i="69"/>
  <c r="L399" i="69"/>
  <c r="L400" i="69"/>
  <c r="L401" i="69"/>
  <c r="L402" i="69"/>
  <c r="L403" i="69"/>
  <c r="L404" i="69"/>
  <c r="L405" i="69"/>
  <c r="L406" i="69"/>
  <c r="L407" i="69"/>
  <c r="L408" i="69"/>
  <c r="L409" i="69"/>
  <c r="L410" i="69"/>
  <c r="L411" i="69"/>
  <c r="L412" i="69"/>
  <c r="L413" i="69"/>
  <c r="L414" i="69"/>
  <c r="L415" i="69"/>
  <c r="L416" i="69"/>
  <c r="L417" i="69"/>
  <c r="L418" i="69"/>
  <c r="L419" i="69"/>
  <c r="L420" i="69"/>
  <c r="L421" i="69"/>
  <c r="L422" i="69"/>
  <c r="L423" i="69"/>
  <c r="L424" i="69"/>
  <c r="L425" i="69"/>
  <c r="L426" i="69"/>
  <c r="L427" i="69"/>
  <c r="L428" i="69"/>
  <c r="L429" i="69"/>
  <c r="L430" i="69"/>
  <c r="L431" i="69"/>
  <c r="L432" i="69"/>
  <c r="L433" i="69"/>
  <c r="L434" i="69"/>
  <c r="L435" i="69"/>
  <c r="L436" i="69"/>
  <c r="L437" i="69"/>
  <c r="L438" i="69"/>
  <c r="L439" i="69"/>
  <c r="L440" i="69"/>
  <c r="L441" i="69"/>
  <c r="L442" i="69"/>
  <c r="L443" i="69"/>
  <c r="L444" i="69"/>
  <c r="L445" i="69"/>
  <c r="L446" i="69"/>
  <c r="L447" i="69"/>
  <c r="L448" i="69"/>
  <c r="L449" i="69"/>
  <c r="L450" i="69"/>
  <c r="L451" i="69"/>
  <c r="L452" i="69"/>
  <c r="L453" i="69"/>
  <c r="L454" i="69"/>
  <c r="L455" i="69"/>
  <c r="L456" i="69"/>
  <c r="L457" i="69"/>
  <c r="L458" i="69"/>
  <c r="L459" i="69"/>
  <c r="L460" i="69"/>
  <c r="L461" i="69"/>
  <c r="L462" i="69"/>
  <c r="L463" i="69"/>
  <c r="L464" i="69"/>
  <c r="L465" i="69"/>
  <c r="L466" i="69"/>
  <c r="L467" i="69"/>
  <c r="L468" i="69"/>
  <c r="L469" i="69"/>
  <c r="L470" i="69"/>
  <c r="L471" i="69"/>
  <c r="L472" i="69"/>
  <c r="L473" i="69"/>
  <c r="L474" i="69"/>
  <c r="L475" i="69"/>
  <c r="L476" i="69"/>
  <c r="L477" i="69"/>
  <c r="L478" i="69"/>
  <c r="L479" i="69"/>
  <c r="L480" i="69"/>
  <c r="L481" i="69"/>
  <c r="L482" i="69"/>
  <c r="L483" i="69"/>
  <c r="L484" i="69"/>
  <c r="L485" i="69"/>
  <c r="L486" i="69"/>
  <c r="L487" i="69"/>
  <c r="L488" i="69"/>
  <c r="L489" i="69"/>
  <c r="L490" i="69"/>
  <c r="L491" i="69"/>
  <c r="L492" i="69"/>
  <c r="L493" i="69"/>
  <c r="L494" i="69"/>
  <c r="L495" i="69"/>
  <c r="L496" i="69"/>
  <c r="L497" i="69"/>
  <c r="L498" i="69"/>
  <c r="K4" i="71"/>
  <c r="L4" i="71"/>
  <c r="K5" i="71"/>
  <c r="L5" i="71"/>
  <c r="K6" i="71"/>
  <c r="L6" i="71"/>
  <c r="K7" i="71"/>
  <c r="M7" i="71" s="1"/>
  <c r="L7" i="71"/>
  <c r="K8" i="71"/>
  <c r="L8" i="71"/>
  <c r="L9" i="71"/>
  <c r="L10" i="71"/>
  <c r="L11" i="71"/>
  <c r="L12" i="71"/>
  <c r="L13" i="71"/>
  <c r="L14" i="71"/>
  <c r="L15" i="71"/>
  <c r="L16" i="71"/>
  <c r="L17" i="71"/>
  <c r="L18" i="71"/>
  <c r="L19" i="71"/>
  <c r="L20" i="71"/>
  <c r="L21" i="71"/>
  <c r="L22" i="71"/>
  <c r="L23" i="71"/>
  <c r="L24" i="71"/>
  <c r="L25" i="71"/>
  <c r="L26" i="71"/>
  <c r="L27" i="71"/>
  <c r="L28" i="71"/>
  <c r="L29" i="71"/>
  <c r="L30" i="71"/>
  <c r="L31" i="71"/>
  <c r="L32" i="71"/>
  <c r="L33" i="71"/>
  <c r="L34" i="71"/>
  <c r="L35" i="71"/>
  <c r="L36" i="71"/>
  <c r="L37" i="71"/>
  <c r="L38" i="71"/>
  <c r="L39" i="71"/>
  <c r="L40" i="71"/>
  <c r="L41" i="71"/>
  <c r="L42" i="71"/>
  <c r="L43" i="71"/>
  <c r="L44" i="71"/>
  <c r="L45" i="71"/>
  <c r="L46" i="71"/>
  <c r="L47" i="71"/>
  <c r="L48" i="71"/>
  <c r="L49" i="71"/>
  <c r="L50" i="71"/>
  <c r="L51" i="71"/>
  <c r="L52" i="71"/>
  <c r="L53" i="71"/>
  <c r="L54" i="71"/>
  <c r="L55" i="71"/>
  <c r="L56" i="71"/>
  <c r="L57" i="71"/>
  <c r="L58" i="71"/>
  <c r="L59" i="71"/>
  <c r="L60" i="71"/>
  <c r="L61" i="71"/>
  <c r="L62" i="71"/>
  <c r="L63" i="71"/>
  <c r="L64" i="71"/>
  <c r="L65" i="71"/>
  <c r="L66" i="71"/>
  <c r="L67" i="71"/>
  <c r="L68" i="71"/>
  <c r="L69" i="71"/>
  <c r="L70" i="71"/>
  <c r="L71" i="71"/>
  <c r="L72" i="71"/>
  <c r="L73" i="71"/>
  <c r="L74" i="71"/>
  <c r="L75" i="71"/>
  <c r="L76" i="71"/>
  <c r="L77" i="71"/>
  <c r="L78" i="71"/>
  <c r="L79" i="71"/>
  <c r="L80" i="71"/>
  <c r="L81" i="71"/>
  <c r="L82" i="71"/>
  <c r="L83" i="71"/>
  <c r="L84" i="71"/>
  <c r="L85" i="71"/>
  <c r="L86" i="71"/>
  <c r="L87" i="71"/>
  <c r="L88" i="71"/>
  <c r="L89" i="71"/>
  <c r="L90" i="71"/>
  <c r="L91" i="71"/>
  <c r="L92" i="71"/>
  <c r="L93" i="71"/>
  <c r="L94" i="71"/>
  <c r="L95" i="71"/>
  <c r="L96" i="71"/>
  <c r="L97" i="71"/>
  <c r="L98" i="71"/>
  <c r="L99" i="71"/>
  <c r="L100" i="71"/>
  <c r="L101" i="71"/>
  <c r="L102" i="71"/>
  <c r="L103" i="71"/>
  <c r="L104" i="71"/>
  <c r="L105" i="71"/>
  <c r="L106" i="71"/>
  <c r="L107" i="71"/>
  <c r="L108" i="71"/>
  <c r="L109" i="71"/>
  <c r="L110" i="71"/>
  <c r="L111" i="71"/>
  <c r="L112" i="71"/>
  <c r="L113" i="71"/>
  <c r="L114" i="71"/>
  <c r="L115" i="71"/>
  <c r="L116" i="71"/>
  <c r="L117" i="71"/>
  <c r="L118" i="71"/>
  <c r="L119" i="71"/>
  <c r="L120" i="71"/>
  <c r="L121" i="71"/>
  <c r="L122" i="71"/>
  <c r="L123" i="71"/>
  <c r="L124" i="71"/>
  <c r="L125" i="71"/>
  <c r="L126" i="71"/>
  <c r="L127" i="71"/>
  <c r="L128" i="71"/>
  <c r="L129" i="71"/>
  <c r="L130" i="71"/>
  <c r="L131" i="71"/>
  <c r="L132" i="71"/>
  <c r="L133" i="71"/>
  <c r="L134" i="71"/>
  <c r="L135" i="71"/>
  <c r="L136" i="71"/>
  <c r="L137" i="71"/>
  <c r="L138" i="71"/>
  <c r="L139" i="71"/>
  <c r="L140" i="71"/>
  <c r="L141" i="71"/>
  <c r="L142" i="71"/>
  <c r="L143" i="71"/>
  <c r="L144" i="71"/>
  <c r="L145" i="71"/>
  <c r="L146" i="71"/>
  <c r="L147" i="71"/>
  <c r="L148" i="71"/>
  <c r="L149" i="71"/>
  <c r="L150" i="71"/>
  <c r="L151" i="71"/>
  <c r="L152" i="71"/>
  <c r="L153" i="71"/>
  <c r="L154" i="71"/>
  <c r="L155" i="71"/>
  <c r="L156" i="71"/>
  <c r="L157" i="71"/>
  <c r="L158" i="71"/>
  <c r="L159" i="71"/>
  <c r="L160" i="71"/>
  <c r="L161" i="71"/>
  <c r="L162" i="71"/>
  <c r="L163" i="71"/>
  <c r="L164" i="71"/>
  <c r="L165" i="71"/>
  <c r="L166" i="71"/>
  <c r="L167" i="71"/>
  <c r="L168" i="71"/>
  <c r="L169" i="71"/>
  <c r="L170" i="71"/>
  <c r="L171" i="71"/>
  <c r="L172" i="71"/>
  <c r="L173" i="71"/>
  <c r="L174" i="71"/>
  <c r="L175" i="71"/>
  <c r="L176" i="71"/>
  <c r="L177" i="71"/>
  <c r="L178" i="71"/>
  <c r="L179" i="71"/>
  <c r="L180" i="71"/>
  <c r="L181" i="71"/>
  <c r="L182" i="71"/>
  <c r="L183" i="71"/>
  <c r="L184" i="71"/>
  <c r="L185" i="71"/>
  <c r="L186" i="71"/>
  <c r="L187" i="71"/>
  <c r="L188" i="71"/>
  <c r="L189" i="71"/>
  <c r="L190" i="71"/>
  <c r="L191" i="71"/>
  <c r="L192" i="71"/>
  <c r="L193" i="71"/>
  <c r="L194" i="71"/>
  <c r="L195" i="71"/>
  <c r="L196" i="71"/>
  <c r="L197" i="71"/>
  <c r="L198" i="71"/>
  <c r="L199" i="71"/>
  <c r="L200" i="71"/>
  <c r="L201" i="71"/>
  <c r="L202" i="71"/>
  <c r="L203" i="71"/>
  <c r="L204" i="71"/>
  <c r="L205" i="71"/>
  <c r="L206" i="71"/>
  <c r="L207" i="71"/>
  <c r="L208" i="71"/>
  <c r="L209" i="71"/>
  <c r="L210" i="71"/>
  <c r="L211" i="71"/>
  <c r="L212" i="71"/>
  <c r="L213" i="71"/>
  <c r="L214" i="71"/>
  <c r="L215" i="71"/>
  <c r="L216" i="71"/>
  <c r="L217" i="71"/>
  <c r="L218" i="71"/>
  <c r="L219" i="71"/>
  <c r="L220" i="71"/>
  <c r="L221" i="71"/>
  <c r="L222" i="71"/>
  <c r="L223" i="71"/>
  <c r="L224" i="71"/>
  <c r="L225" i="71"/>
  <c r="L226" i="71"/>
  <c r="L227" i="71"/>
  <c r="L228" i="71"/>
  <c r="L229" i="71"/>
  <c r="L230" i="71"/>
  <c r="L231" i="71"/>
  <c r="L232" i="71"/>
  <c r="L233" i="71"/>
  <c r="L234" i="71"/>
  <c r="L235" i="71"/>
  <c r="L236" i="71"/>
  <c r="L237" i="71"/>
  <c r="L238" i="71"/>
  <c r="L239" i="71"/>
  <c r="L240" i="71"/>
  <c r="L241" i="71"/>
  <c r="L242" i="71"/>
  <c r="L243" i="71"/>
  <c r="L244" i="71"/>
  <c r="L245" i="71"/>
  <c r="L246" i="71"/>
  <c r="L247" i="71"/>
  <c r="L248" i="71"/>
  <c r="L249" i="71"/>
  <c r="L250" i="71"/>
  <c r="L251" i="71"/>
  <c r="L252" i="71"/>
  <c r="L253" i="71"/>
  <c r="L254" i="71"/>
  <c r="L255" i="71"/>
  <c r="L256" i="71"/>
  <c r="L257" i="71"/>
  <c r="L258" i="71"/>
  <c r="L259" i="71"/>
  <c r="L260" i="71"/>
  <c r="L261" i="71"/>
  <c r="L262" i="71"/>
  <c r="L263" i="71"/>
  <c r="L264" i="71"/>
  <c r="L265" i="71"/>
  <c r="L266" i="71"/>
  <c r="L267" i="71"/>
  <c r="L268" i="71"/>
  <c r="L269" i="71"/>
  <c r="L270" i="71"/>
  <c r="L271" i="71"/>
  <c r="L272" i="71"/>
  <c r="L273" i="71"/>
  <c r="L274" i="71"/>
  <c r="L275" i="71"/>
  <c r="L276" i="71"/>
  <c r="L277" i="71"/>
  <c r="L278" i="71"/>
  <c r="L279" i="71"/>
  <c r="L280" i="71"/>
  <c r="L281" i="71"/>
  <c r="L282" i="71"/>
  <c r="L283" i="71"/>
  <c r="L284" i="71"/>
  <c r="L285" i="71"/>
  <c r="L286" i="71"/>
  <c r="L287" i="71"/>
  <c r="L288" i="71"/>
  <c r="L289" i="71"/>
  <c r="L290" i="71"/>
  <c r="L291" i="71"/>
  <c r="L292" i="71"/>
  <c r="L293" i="71"/>
  <c r="L294" i="71"/>
  <c r="L295" i="71"/>
  <c r="L296" i="71"/>
  <c r="L297" i="71"/>
  <c r="L298" i="71"/>
  <c r="L299" i="71"/>
  <c r="L300" i="71"/>
  <c r="L301" i="71"/>
  <c r="L302" i="71"/>
  <c r="L303" i="71"/>
  <c r="L304" i="71"/>
  <c r="L305" i="71"/>
  <c r="L306" i="71"/>
  <c r="L307" i="71"/>
  <c r="L308" i="71"/>
  <c r="L309" i="71"/>
  <c r="L310" i="71"/>
  <c r="L311" i="71"/>
  <c r="L312" i="71"/>
  <c r="L313" i="71"/>
  <c r="L314" i="71"/>
  <c r="L315" i="71"/>
  <c r="L316" i="71"/>
  <c r="L317" i="71"/>
  <c r="L318" i="71"/>
  <c r="L319" i="71"/>
  <c r="L320" i="71"/>
  <c r="L321" i="71"/>
  <c r="L322" i="71"/>
  <c r="L323" i="71"/>
  <c r="L324" i="71"/>
  <c r="L325" i="71"/>
  <c r="L326" i="71"/>
  <c r="L327" i="71"/>
  <c r="L328" i="71"/>
  <c r="L329" i="71"/>
  <c r="L330" i="71"/>
  <c r="L331" i="71"/>
  <c r="L332" i="71"/>
  <c r="L333" i="71"/>
  <c r="L334" i="71"/>
  <c r="L335" i="71"/>
  <c r="L336" i="71"/>
  <c r="L337" i="71"/>
  <c r="L338" i="71"/>
  <c r="L339" i="71"/>
  <c r="L340" i="71"/>
  <c r="L341" i="71"/>
  <c r="L342" i="71"/>
  <c r="L343" i="71"/>
  <c r="L344" i="71"/>
  <c r="L345" i="71"/>
  <c r="L346" i="71"/>
  <c r="L347" i="71"/>
  <c r="L348" i="71"/>
  <c r="L349" i="71"/>
  <c r="L350" i="71"/>
  <c r="L351" i="71"/>
  <c r="L352" i="71"/>
  <c r="L353" i="71"/>
  <c r="L354" i="71"/>
  <c r="L355" i="71"/>
  <c r="L356" i="71"/>
  <c r="L357" i="71"/>
  <c r="L358" i="71"/>
  <c r="L359" i="71"/>
  <c r="L360" i="71"/>
  <c r="L361" i="71"/>
  <c r="L362" i="71"/>
  <c r="L363" i="71"/>
  <c r="L364" i="71"/>
  <c r="L365" i="71"/>
  <c r="L366" i="71"/>
  <c r="L367" i="71"/>
  <c r="L368" i="71"/>
  <c r="L369" i="71"/>
  <c r="L370" i="71"/>
  <c r="L371" i="71"/>
  <c r="L372" i="71"/>
  <c r="L373" i="71"/>
  <c r="L374" i="71"/>
  <c r="L375" i="71"/>
  <c r="L376" i="71"/>
  <c r="L377" i="71"/>
  <c r="L378" i="71"/>
  <c r="L379" i="71"/>
  <c r="L380" i="71"/>
  <c r="L381" i="71"/>
  <c r="L382" i="71"/>
  <c r="L383" i="71"/>
  <c r="L384" i="71"/>
  <c r="L385" i="71"/>
  <c r="L386" i="71"/>
  <c r="L387" i="71"/>
  <c r="L388" i="71"/>
  <c r="L389" i="71"/>
  <c r="L390" i="71"/>
  <c r="L391" i="71"/>
  <c r="L392" i="71"/>
  <c r="L393" i="71"/>
  <c r="L394" i="71"/>
  <c r="L395" i="71"/>
  <c r="L396" i="71"/>
  <c r="L397" i="71"/>
  <c r="L398" i="71"/>
  <c r="L399" i="71"/>
  <c r="L400" i="71"/>
  <c r="L401" i="71"/>
  <c r="L402" i="71"/>
  <c r="L403" i="71"/>
  <c r="L404" i="71"/>
  <c r="L405" i="71"/>
  <c r="L406" i="71"/>
  <c r="L407" i="71"/>
  <c r="L408" i="71"/>
  <c r="L409" i="71"/>
  <c r="L410" i="71"/>
  <c r="L411" i="71"/>
  <c r="L412" i="71"/>
  <c r="L413" i="71"/>
  <c r="L414" i="71"/>
  <c r="L415" i="71"/>
  <c r="L416" i="71"/>
  <c r="L417" i="71"/>
  <c r="L418" i="71"/>
  <c r="L419" i="71"/>
  <c r="L420" i="71"/>
  <c r="L421" i="71"/>
  <c r="L422" i="71"/>
  <c r="L423" i="71"/>
  <c r="L424" i="71"/>
  <c r="L425" i="71"/>
  <c r="L426" i="71"/>
  <c r="L427" i="71"/>
  <c r="L428" i="71"/>
  <c r="L429" i="71"/>
  <c r="L430" i="71"/>
  <c r="L431" i="71"/>
  <c r="L432" i="71"/>
  <c r="L433" i="71"/>
  <c r="L434" i="71"/>
  <c r="L435" i="71"/>
  <c r="L436" i="71"/>
  <c r="L437" i="71"/>
  <c r="L438" i="71"/>
  <c r="L439" i="71"/>
  <c r="L440" i="71"/>
  <c r="L441" i="71"/>
  <c r="L442" i="71"/>
  <c r="L443" i="71"/>
  <c r="L444" i="71"/>
  <c r="L445" i="71"/>
  <c r="L446" i="71"/>
  <c r="L447" i="71"/>
  <c r="L448" i="71"/>
  <c r="L449" i="71"/>
  <c r="L450" i="71"/>
  <c r="L451" i="71"/>
  <c r="L452" i="71"/>
  <c r="L453" i="71"/>
  <c r="L454" i="71"/>
  <c r="L455" i="71"/>
  <c r="L456" i="71"/>
  <c r="L457" i="71"/>
  <c r="L458" i="71"/>
  <c r="L459" i="71"/>
  <c r="L460" i="71"/>
  <c r="L461" i="71"/>
  <c r="L462" i="71"/>
  <c r="L463" i="71"/>
  <c r="L464" i="71"/>
  <c r="L465" i="71"/>
  <c r="L466" i="71"/>
  <c r="L467" i="71"/>
  <c r="L468" i="71"/>
  <c r="L469" i="71"/>
  <c r="L470" i="71"/>
  <c r="L471" i="71"/>
  <c r="L472" i="71"/>
  <c r="L473" i="71"/>
  <c r="L474" i="71"/>
  <c r="L475" i="71"/>
  <c r="L476" i="71"/>
  <c r="L477" i="71"/>
  <c r="L478" i="71"/>
  <c r="L479" i="71"/>
  <c r="L480" i="71"/>
  <c r="L481" i="71"/>
  <c r="L482" i="71"/>
  <c r="L483" i="71"/>
  <c r="L484" i="71"/>
  <c r="L485" i="71"/>
  <c r="L486" i="71"/>
  <c r="L487" i="71"/>
  <c r="L488" i="71"/>
  <c r="L489" i="71"/>
  <c r="L490" i="71"/>
  <c r="L491" i="71"/>
  <c r="L492" i="71"/>
  <c r="L493" i="71"/>
  <c r="L494" i="71"/>
  <c r="L495" i="71"/>
  <c r="L496" i="71"/>
  <c r="L497" i="71"/>
  <c r="L498" i="71"/>
  <c r="G506" i="69"/>
  <c r="G507" i="69"/>
  <c r="G508" i="69"/>
  <c r="G509" i="69"/>
  <c r="G510" i="69"/>
  <c r="G511" i="69"/>
  <c r="G512" i="69"/>
  <c r="G513" i="69"/>
  <c r="G514" i="69"/>
  <c r="H506" i="69"/>
  <c r="H507" i="69"/>
  <c r="H508" i="69"/>
  <c r="H509" i="69"/>
  <c r="H510" i="69"/>
  <c r="H511" i="69"/>
  <c r="H512" i="69"/>
  <c r="H513" i="69"/>
  <c r="H514" i="69"/>
  <c r="I506" i="69"/>
  <c r="I507" i="69"/>
  <c r="I508" i="69"/>
  <c r="I509" i="69"/>
  <c r="I510" i="69"/>
  <c r="I511" i="69"/>
  <c r="I512" i="69"/>
  <c r="I513" i="69"/>
  <c r="I514" i="69"/>
  <c r="J506" i="69"/>
  <c r="J507" i="69"/>
  <c r="J508" i="69"/>
  <c r="J509" i="69"/>
  <c r="J510" i="69"/>
  <c r="J511" i="69"/>
  <c r="J512" i="69"/>
  <c r="J513" i="69"/>
  <c r="J514" i="69"/>
  <c r="F506" i="69"/>
  <c r="F507" i="69"/>
  <c r="K507" i="69" s="1"/>
  <c r="F508" i="69"/>
  <c r="F509" i="69"/>
  <c r="F510" i="69"/>
  <c r="F511" i="69"/>
  <c r="F512" i="69"/>
  <c r="F513" i="69"/>
  <c r="F514" i="69"/>
  <c r="G506" i="71"/>
  <c r="G507" i="71"/>
  <c r="G508" i="71"/>
  <c r="G509" i="71"/>
  <c r="G510" i="71"/>
  <c r="G511" i="71"/>
  <c r="G512" i="71"/>
  <c r="G513" i="71"/>
  <c r="G514" i="71"/>
  <c r="H506" i="71"/>
  <c r="H507" i="71"/>
  <c r="H508" i="71"/>
  <c r="H509" i="71"/>
  <c r="H510" i="71"/>
  <c r="H511" i="71"/>
  <c r="H512" i="71"/>
  <c r="H513" i="71"/>
  <c r="H514" i="71"/>
  <c r="I506" i="71"/>
  <c r="I507" i="71"/>
  <c r="I508" i="71"/>
  <c r="I509" i="71"/>
  <c r="I510" i="71"/>
  <c r="I511" i="71"/>
  <c r="I512" i="71"/>
  <c r="I513" i="71"/>
  <c r="I514" i="71"/>
  <c r="J506" i="71"/>
  <c r="J507" i="71"/>
  <c r="J508" i="71"/>
  <c r="J509" i="71"/>
  <c r="J510" i="71"/>
  <c r="J511" i="71"/>
  <c r="J512" i="71"/>
  <c r="J513" i="71"/>
  <c r="J514" i="71"/>
  <c r="F506" i="71"/>
  <c r="F507" i="71"/>
  <c r="F508" i="71"/>
  <c r="F509" i="71"/>
  <c r="K509" i="71" s="1"/>
  <c r="F510" i="71"/>
  <c r="F511" i="71"/>
  <c r="F512" i="71"/>
  <c r="F513" i="71"/>
  <c r="K513" i="71" s="1"/>
  <c r="F514" i="71"/>
  <c r="K491" i="20"/>
  <c r="M491" i="20" s="1"/>
  <c r="K492" i="20"/>
  <c r="K493" i="20"/>
  <c r="K494" i="20"/>
  <c r="K491" i="21"/>
  <c r="K492" i="21"/>
  <c r="M492" i="21" s="1"/>
  <c r="K493" i="21"/>
  <c r="K494" i="21"/>
  <c r="K491" i="22"/>
  <c r="K492" i="22"/>
  <c r="K493" i="22"/>
  <c r="M493" i="22" s="1"/>
  <c r="K494" i="22"/>
  <c r="K491" i="23"/>
  <c r="M491" i="23" s="1"/>
  <c r="K492" i="23"/>
  <c r="K493" i="23"/>
  <c r="K494" i="23"/>
  <c r="K491" i="24"/>
  <c r="K492" i="24"/>
  <c r="M492" i="24" s="1"/>
  <c r="K493" i="24"/>
  <c r="M493" i="24" s="1"/>
  <c r="K494" i="24"/>
  <c r="K491" i="25"/>
  <c r="K492" i="25"/>
  <c r="M492" i="25" s="1"/>
  <c r="K493" i="25"/>
  <c r="M493" i="25" s="1"/>
  <c r="K494" i="25"/>
  <c r="K491" i="27"/>
  <c r="K492" i="27"/>
  <c r="K493" i="27"/>
  <c r="K494" i="27"/>
  <c r="K491" i="29"/>
  <c r="K492" i="29"/>
  <c r="M492" i="29" s="1"/>
  <c r="K493" i="29"/>
  <c r="K494" i="29"/>
  <c r="M494" i="29" s="1"/>
  <c r="K491" i="31"/>
  <c r="K492" i="31"/>
  <c r="K493" i="31"/>
  <c r="M493" i="31" s="1"/>
  <c r="K494" i="31"/>
  <c r="K491" i="33"/>
  <c r="K492" i="33"/>
  <c r="K493" i="33"/>
  <c r="K494" i="33"/>
  <c r="K491" i="35"/>
  <c r="M491" i="35" s="1"/>
  <c r="K492" i="35"/>
  <c r="K493" i="35"/>
  <c r="M493" i="35" s="1"/>
  <c r="K494" i="35"/>
  <c r="M494" i="35" s="1"/>
  <c r="K491" i="37"/>
  <c r="K492" i="37"/>
  <c r="K493" i="37"/>
  <c r="M493" i="37" s="1"/>
  <c r="K494" i="37"/>
  <c r="K491" i="39"/>
  <c r="K492" i="39"/>
  <c r="M492" i="39" s="1"/>
  <c r="K493" i="39"/>
  <c r="K494" i="39"/>
  <c r="M494" i="39" s="1"/>
  <c r="K491" i="41"/>
  <c r="K492" i="41"/>
  <c r="K493" i="41"/>
  <c r="K494" i="41"/>
  <c r="M494" i="41" s="1"/>
  <c r="K491" i="43"/>
  <c r="M491" i="43" s="1"/>
  <c r="K492" i="43"/>
  <c r="M492" i="43" s="1"/>
  <c r="K493" i="43"/>
  <c r="K494" i="43"/>
  <c r="M494" i="43" s="1"/>
  <c r="K491" i="45"/>
  <c r="K492" i="45"/>
  <c r="K493" i="45"/>
  <c r="K494" i="45"/>
  <c r="K491" i="47"/>
  <c r="K492" i="47"/>
  <c r="K493" i="47"/>
  <c r="M493" i="47" s="1"/>
  <c r="K494" i="47"/>
  <c r="K491" i="49"/>
  <c r="K492" i="49"/>
  <c r="M492" i="49" s="1"/>
  <c r="K493" i="49"/>
  <c r="M493" i="49" s="1"/>
  <c r="K494" i="49"/>
  <c r="M494" i="49" s="1"/>
  <c r="K491" i="51"/>
  <c r="K492" i="51"/>
  <c r="K493" i="51"/>
  <c r="K494" i="51"/>
  <c r="K491" i="55"/>
  <c r="K492" i="55"/>
  <c r="K493" i="55"/>
  <c r="M493" i="55" s="1"/>
  <c r="K494" i="55"/>
  <c r="K491" i="57"/>
  <c r="K492" i="57"/>
  <c r="K493" i="57"/>
  <c r="M493" i="57" s="1"/>
  <c r="K494" i="57"/>
  <c r="K491" i="59"/>
  <c r="M491" i="59" s="1"/>
  <c r="K492" i="59"/>
  <c r="K493" i="59"/>
  <c r="M493" i="59" s="1"/>
  <c r="K494" i="59"/>
  <c r="K491" i="61"/>
  <c r="K492" i="61"/>
  <c r="K493" i="61"/>
  <c r="M493" i="61" s="1"/>
  <c r="K494" i="61"/>
  <c r="K491" i="63"/>
  <c r="M491" i="63" s="1"/>
  <c r="K492" i="63"/>
  <c r="M492" i="63" s="1"/>
  <c r="K493" i="63"/>
  <c r="M493" i="63" s="1"/>
  <c r="K494" i="63"/>
  <c r="M494" i="63" s="1"/>
  <c r="K491" i="65"/>
  <c r="M491" i="65" s="1"/>
  <c r="K492" i="65"/>
  <c r="M492" i="65" s="1"/>
  <c r="K493" i="65"/>
  <c r="M493" i="65" s="1"/>
  <c r="K494" i="65"/>
  <c r="M494" i="65" s="1"/>
  <c r="K491" i="67"/>
  <c r="K492" i="67"/>
  <c r="K493" i="67"/>
  <c r="M493" i="67" s="1"/>
  <c r="K494" i="67"/>
  <c r="K491" i="69"/>
  <c r="K492" i="69"/>
  <c r="K493" i="69"/>
  <c r="M493" i="69" s="1"/>
  <c r="K494" i="69"/>
  <c r="M494" i="69" s="1"/>
  <c r="K491" i="71"/>
  <c r="M491" i="71" s="1"/>
  <c r="K492" i="71"/>
  <c r="K493" i="71"/>
  <c r="M493" i="71" s="1"/>
  <c r="K494" i="71"/>
  <c r="K497" i="5"/>
  <c r="K498" i="5"/>
  <c r="M498" i="5" s="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4"/>
  <c r="D2" i="56"/>
  <c r="D2" i="58"/>
  <c r="D2" i="60"/>
  <c r="D2" i="62"/>
  <c r="D2" i="64"/>
  <c r="D2" i="66"/>
  <c r="D2" i="68"/>
  <c r="D2" i="70"/>
  <c r="D2" i="4"/>
  <c r="A36" i="14"/>
  <c r="A36" i="15"/>
  <c r="A36" i="16"/>
  <c r="A36" i="17"/>
  <c r="A36" i="18"/>
  <c r="A36" i="19"/>
  <c r="A36" i="26"/>
  <c r="A36" i="28"/>
  <c r="A36" i="30"/>
  <c r="A36" i="32"/>
  <c r="A36" i="34"/>
  <c r="A36" i="36"/>
  <c r="A36" i="38"/>
  <c r="A36" i="40"/>
  <c r="A36" i="42"/>
  <c r="A36" i="44"/>
  <c r="A36" i="46"/>
  <c r="A36" i="48"/>
  <c r="A36" i="50"/>
  <c r="A36" i="54"/>
  <c r="A36" i="56"/>
  <c r="A36" i="58"/>
  <c r="A36" i="60"/>
  <c r="A36" i="62"/>
  <c r="A36" i="64"/>
  <c r="A36" i="66"/>
  <c r="A36" i="68"/>
  <c r="A36" i="70"/>
  <c r="A36" i="4"/>
  <c r="A37" i="14"/>
  <c r="A37" i="15"/>
  <c r="A37" i="16"/>
  <c r="A37" i="17"/>
  <c r="A37" i="18"/>
  <c r="A37" i="19"/>
  <c r="A37" i="26"/>
  <c r="A37" i="28"/>
  <c r="A37" i="30"/>
  <c r="A37" i="32"/>
  <c r="A37" i="34"/>
  <c r="A37" i="36"/>
  <c r="A37" i="38"/>
  <c r="A37" i="40"/>
  <c r="A37" i="42"/>
  <c r="A37" i="44"/>
  <c r="A37" i="46"/>
  <c r="A37" i="48"/>
  <c r="A37" i="50"/>
  <c r="A37" i="54"/>
  <c r="A37" i="56"/>
  <c r="A37" i="58"/>
  <c r="A37" i="60"/>
  <c r="A37" i="62"/>
  <c r="A37" i="64"/>
  <c r="A37" i="66"/>
  <c r="A37" i="68"/>
  <c r="A37" i="70"/>
  <c r="A37" i="4"/>
  <c r="A38" i="14"/>
  <c r="A38" i="15"/>
  <c r="A38" i="16"/>
  <c r="A38" i="17"/>
  <c r="A38" i="18"/>
  <c r="A38" i="19"/>
  <c r="A38" i="26"/>
  <c r="A38" i="28"/>
  <c r="A38" i="30"/>
  <c r="A38" i="32"/>
  <c r="A38" i="34"/>
  <c r="A38" i="36"/>
  <c r="A38" i="38"/>
  <c r="A38" i="40"/>
  <c r="A38" i="42"/>
  <c r="A38" i="44"/>
  <c r="A38" i="46"/>
  <c r="A38" i="48"/>
  <c r="A38" i="50"/>
  <c r="A38" i="54"/>
  <c r="A38" i="56"/>
  <c r="A38" i="58"/>
  <c r="A38" i="60"/>
  <c r="A38" i="62"/>
  <c r="A38" i="64"/>
  <c r="A38" i="66"/>
  <c r="A38" i="68"/>
  <c r="A38" i="70"/>
  <c r="A38" i="4"/>
  <c r="A39" i="14"/>
  <c r="A39" i="15"/>
  <c r="A39" i="16"/>
  <c r="A39" i="17"/>
  <c r="A39" i="18"/>
  <c r="A39" i="19"/>
  <c r="A39" i="26"/>
  <c r="A39" i="28"/>
  <c r="A39" i="30"/>
  <c r="A39" i="32"/>
  <c r="A39" i="34"/>
  <c r="A39" i="36"/>
  <c r="A39" i="38"/>
  <c r="A39" i="40"/>
  <c r="A39" i="42"/>
  <c r="A39" i="44"/>
  <c r="A39" i="46"/>
  <c r="A39" i="48"/>
  <c r="A39" i="50"/>
  <c r="A39" i="54"/>
  <c r="A39" i="56"/>
  <c r="A39" i="58"/>
  <c r="A39" i="60"/>
  <c r="A39" i="62"/>
  <c r="A39" i="64"/>
  <c r="A39" i="66"/>
  <c r="A39" i="68"/>
  <c r="A39" i="70"/>
  <c r="A39" i="4"/>
  <c r="A40" i="14"/>
  <c r="A40" i="15"/>
  <c r="A40" i="16"/>
  <c r="A40" i="17"/>
  <c r="A40" i="18"/>
  <c r="A40" i="19"/>
  <c r="A40" i="26"/>
  <c r="A40" i="28"/>
  <c r="A40" i="30"/>
  <c r="A40" i="32"/>
  <c r="A40" i="34"/>
  <c r="A40" i="36"/>
  <c r="A40" i="38"/>
  <c r="A40" i="40"/>
  <c r="A40" i="42"/>
  <c r="A40" i="44"/>
  <c r="A40" i="46"/>
  <c r="A40" i="48"/>
  <c r="A40" i="50"/>
  <c r="A40" i="54"/>
  <c r="A40" i="56"/>
  <c r="A40" i="58"/>
  <c r="A40" i="60"/>
  <c r="A40" i="62"/>
  <c r="A40" i="64"/>
  <c r="A40" i="66"/>
  <c r="A40" i="68"/>
  <c r="A40" i="70"/>
  <c r="A40" i="4"/>
  <c r="A41" i="14"/>
  <c r="A41" i="15"/>
  <c r="A41" i="16"/>
  <c r="A41" i="17"/>
  <c r="A41" i="18"/>
  <c r="A41" i="19"/>
  <c r="A41" i="26"/>
  <c r="A41" i="28"/>
  <c r="A41" i="30"/>
  <c r="A41" i="32"/>
  <c r="A41" i="34"/>
  <c r="A41" i="36"/>
  <c r="A41" i="38"/>
  <c r="A41" i="40"/>
  <c r="A41" i="42"/>
  <c r="A41" i="44"/>
  <c r="A41" i="46"/>
  <c r="A41" i="48"/>
  <c r="A41" i="50"/>
  <c r="A41" i="54"/>
  <c r="A41" i="56"/>
  <c r="A41" i="58"/>
  <c r="A41" i="60"/>
  <c r="A41" i="62"/>
  <c r="A41" i="64"/>
  <c r="A41" i="66"/>
  <c r="A41" i="68"/>
  <c r="A41" i="70"/>
  <c r="A41" i="4"/>
  <c r="K9" i="5"/>
  <c r="K10" i="5"/>
  <c r="M10" i="5" s="1"/>
  <c r="K11" i="5"/>
  <c r="K12" i="5"/>
  <c r="M12" i="5" s="1"/>
  <c r="K13" i="5"/>
  <c r="K14" i="5"/>
  <c r="M14" i="5" s="1"/>
  <c r="K15" i="5"/>
  <c r="K16" i="5"/>
  <c r="M16" i="5" s="1"/>
  <c r="K17" i="5"/>
  <c r="K18" i="5"/>
  <c r="M18" i="5" s="1"/>
  <c r="K19" i="5"/>
  <c r="K20" i="5"/>
  <c r="M20" i="5" s="1"/>
  <c r="K21" i="5"/>
  <c r="K22" i="5"/>
  <c r="M22" i="5" s="1"/>
  <c r="K23" i="5"/>
  <c r="K24" i="5"/>
  <c r="M24" i="5" s="1"/>
  <c r="K25" i="5"/>
  <c r="K26" i="5"/>
  <c r="M26" i="5" s="1"/>
  <c r="K27" i="5"/>
  <c r="K28" i="5"/>
  <c r="M28" i="5" s="1"/>
  <c r="K29" i="5"/>
  <c r="G22" i="16"/>
  <c r="G22" i="19"/>
  <c r="G22" i="26"/>
  <c r="G22" i="28"/>
  <c r="G22" i="30"/>
  <c r="G22" i="34"/>
  <c r="G22" i="42"/>
  <c r="G22" i="46"/>
  <c r="G22" i="50"/>
  <c r="G22" i="54"/>
  <c r="G22" i="56"/>
  <c r="G22" i="58"/>
  <c r="G22" i="60"/>
  <c r="G22" i="62"/>
  <c r="G22" i="64"/>
  <c r="G22" i="66"/>
  <c r="K9" i="20"/>
  <c r="K10" i="20"/>
  <c r="K11" i="20"/>
  <c r="M11" i="20" s="1"/>
  <c r="K12" i="20"/>
  <c r="K13" i="20"/>
  <c r="K14" i="20"/>
  <c r="K15" i="20"/>
  <c r="K16" i="20"/>
  <c r="K17" i="20"/>
  <c r="K18" i="20"/>
  <c r="K19" i="20"/>
  <c r="M19" i="20" s="1"/>
  <c r="K20" i="20"/>
  <c r="K21" i="20"/>
  <c r="M21" i="20" s="1"/>
  <c r="K22" i="20"/>
  <c r="K23" i="20"/>
  <c r="K24" i="20"/>
  <c r="K25" i="20"/>
  <c r="M25" i="20" s="1"/>
  <c r="K26" i="20"/>
  <c r="K27" i="20"/>
  <c r="K28" i="20"/>
  <c r="K29" i="20"/>
  <c r="K30" i="20"/>
  <c r="K31" i="20"/>
  <c r="K35" i="20"/>
  <c r="M35" i="20" s="1"/>
  <c r="K36" i="20"/>
  <c r="K37" i="20"/>
  <c r="K38" i="20"/>
  <c r="K39" i="20"/>
  <c r="M39" i="20" s="1"/>
  <c r="K40" i="20"/>
  <c r="K41" i="20"/>
  <c r="K42" i="20"/>
  <c r="K43" i="20"/>
  <c r="M43" i="20" s="1"/>
  <c r="K44" i="20"/>
  <c r="K45" i="20"/>
  <c r="K46" i="20"/>
  <c r="K47" i="20"/>
  <c r="M47" i="20" s="1"/>
  <c r="K48" i="20"/>
  <c r="K49" i="20"/>
  <c r="K50" i="20"/>
  <c r="K51" i="20"/>
  <c r="M51" i="20" s="1"/>
  <c r="K52" i="20"/>
  <c r="K53" i="20"/>
  <c r="K54" i="20"/>
  <c r="K55" i="20"/>
  <c r="M55" i="20" s="1"/>
  <c r="K56" i="20"/>
  <c r="K57" i="20"/>
  <c r="K58" i="20"/>
  <c r="K59" i="20"/>
  <c r="M59" i="20" s="1"/>
  <c r="K60" i="20"/>
  <c r="K61" i="20"/>
  <c r="K62" i="20"/>
  <c r="K63" i="20"/>
  <c r="M63" i="20" s="1"/>
  <c r="K64" i="20"/>
  <c r="K65" i="20"/>
  <c r="K66" i="20"/>
  <c r="K67" i="20"/>
  <c r="M67" i="20" s="1"/>
  <c r="K68" i="20"/>
  <c r="K69" i="20"/>
  <c r="K70" i="20"/>
  <c r="K71" i="20"/>
  <c r="M71" i="20" s="1"/>
  <c r="K72" i="20"/>
  <c r="K73" i="20"/>
  <c r="K74" i="20"/>
  <c r="K75" i="20"/>
  <c r="M75" i="20" s="1"/>
  <c r="K76" i="20"/>
  <c r="K77" i="20"/>
  <c r="K78" i="20"/>
  <c r="K79" i="20"/>
  <c r="M79" i="20" s="1"/>
  <c r="K80" i="20"/>
  <c r="K81" i="20"/>
  <c r="K82" i="20"/>
  <c r="K83" i="20"/>
  <c r="M83" i="20" s="1"/>
  <c r="K84" i="20"/>
  <c r="K85" i="20"/>
  <c r="K86" i="20"/>
  <c r="K87" i="20"/>
  <c r="M87" i="20" s="1"/>
  <c r="K88" i="20"/>
  <c r="K89" i="20"/>
  <c r="K90" i="20"/>
  <c r="K91" i="20"/>
  <c r="M91" i="20" s="1"/>
  <c r="K92" i="20"/>
  <c r="K93" i="20"/>
  <c r="K94" i="20"/>
  <c r="K95" i="20"/>
  <c r="M95" i="20" s="1"/>
  <c r="K96" i="20"/>
  <c r="K97" i="20"/>
  <c r="K98" i="20"/>
  <c r="K99" i="20"/>
  <c r="M99" i="20" s="1"/>
  <c r="K100" i="20"/>
  <c r="K101" i="20"/>
  <c r="K102" i="20"/>
  <c r="K103" i="20"/>
  <c r="M103" i="20" s="1"/>
  <c r="C500" i="20"/>
  <c r="C501" i="20"/>
  <c r="C502" i="20"/>
  <c r="C503" i="20"/>
  <c r="C504" i="20"/>
  <c r="C505" i="20"/>
  <c r="K104" i="20"/>
  <c r="K105" i="20"/>
  <c r="K106" i="20"/>
  <c r="K107" i="20"/>
  <c r="M107" i="20" s="1"/>
  <c r="K108" i="20"/>
  <c r="K109" i="20"/>
  <c r="K110" i="20"/>
  <c r="K111" i="20"/>
  <c r="M111" i="20" s="1"/>
  <c r="K112" i="20"/>
  <c r="K113" i="20"/>
  <c r="K114" i="20"/>
  <c r="K115" i="20"/>
  <c r="M115" i="20" s="1"/>
  <c r="K116" i="20"/>
  <c r="K117" i="20"/>
  <c r="K118" i="20"/>
  <c r="K119" i="20"/>
  <c r="M119" i="20" s="1"/>
  <c r="K120" i="20"/>
  <c r="K121" i="20"/>
  <c r="K122" i="20"/>
  <c r="K123" i="20"/>
  <c r="M123" i="20" s="1"/>
  <c r="K124" i="20"/>
  <c r="K125" i="20"/>
  <c r="K126" i="20"/>
  <c r="K127" i="20"/>
  <c r="M127" i="20" s="1"/>
  <c r="K128" i="20"/>
  <c r="K129" i="20"/>
  <c r="K130" i="20"/>
  <c r="K131" i="20"/>
  <c r="M131" i="20" s="1"/>
  <c r="K132" i="20"/>
  <c r="K133" i="20"/>
  <c r="K134" i="20"/>
  <c r="K135" i="20"/>
  <c r="M135" i="20" s="1"/>
  <c r="K136" i="20"/>
  <c r="K137" i="20"/>
  <c r="K138" i="20"/>
  <c r="K139" i="20"/>
  <c r="M139" i="20" s="1"/>
  <c r="K140" i="20"/>
  <c r="K141" i="20"/>
  <c r="K142" i="20"/>
  <c r="K143" i="20"/>
  <c r="M143" i="20" s="1"/>
  <c r="K144" i="20"/>
  <c r="K145" i="20"/>
  <c r="K146" i="20"/>
  <c r="K147" i="20"/>
  <c r="M147" i="20" s="1"/>
  <c r="K148" i="20"/>
  <c r="K149" i="20"/>
  <c r="K150" i="20"/>
  <c r="K151" i="20"/>
  <c r="M151" i="20" s="1"/>
  <c r="K152" i="20"/>
  <c r="K153" i="20"/>
  <c r="K154" i="20"/>
  <c r="K155" i="20"/>
  <c r="M155" i="20" s="1"/>
  <c r="K156" i="20"/>
  <c r="K157" i="20"/>
  <c r="K158" i="20"/>
  <c r="K159" i="20"/>
  <c r="M159" i="20" s="1"/>
  <c r="K160" i="20"/>
  <c r="K161" i="20"/>
  <c r="K162" i="20"/>
  <c r="K163" i="20"/>
  <c r="M163" i="20" s="1"/>
  <c r="K164" i="20"/>
  <c r="K165" i="20"/>
  <c r="K166" i="20"/>
  <c r="K167" i="20"/>
  <c r="M167" i="20" s="1"/>
  <c r="K168" i="20"/>
  <c r="K169" i="20"/>
  <c r="K170" i="20"/>
  <c r="K171" i="20"/>
  <c r="M171" i="20" s="1"/>
  <c r="K172" i="20"/>
  <c r="K173" i="20"/>
  <c r="K174" i="20"/>
  <c r="K175" i="20"/>
  <c r="M175" i="20" s="1"/>
  <c r="K176" i="20"/>
  <c r="K177" i="20"/>
  <c r="K178" i="20"/>
  <c r="K179" i="20"/>
  <c r="M179" i="20" s="1"/>
  <c r="K180" i="20"/>
  <c r="K181" i="20"/>
  <c r="K182" i="20"/>
  <c r="K183" i="20"/>
  <c r="M183" i="20" s="1"/>
  <c r="K184" i="20"/>
  <c r="K185" i="20"/>
  <c r="K186" i="20"/>
  <c r="K187" i="20"/>
  <c r="M187" i="20" s="1"/>
  <c r="K188" i="20"/>
  <c r="K189" i="20"/>
  <c r="K190" i="20"/>
  <c r="K191" i="20"/>
  <c r="M191" i="20" s="1"/>
  <c r="K192" i="20"/>
  <c r="K193" i="20"/>
  <c r="K194" i="20"/>
  <c r="K195" i="20"/>
  <c r="M195" i="20" s="1"/>
  <c r="K196" i="20"/>
  <c r="K197" i="20"/>
  <c r="K198" i="20"/>
  <c r="K199" i="20"/>
  <c r="M199" i="20" s="1"/>
  <c r="K200" i="20"/>
  <c r="K201" i="20"/>
  <c r="K202" i="20"/>
  <c r="K203" i="20"/>
  <c r="M203" i="20" s="1"/>
  <c r="K204" i="20"/>
  <c r="K205" i="20"/>
  <c r="K206" i="20"/>
  <c r="K207" i="20"/>
  <c r="M207" i="20" s="1"/>
  <c r="K208" i="20"/>
  <c r="K209" i="20"/>
  <c r="K210" i="20"/>
  <c r="K211" i="20"/>
  <c r="M211" i="20" s="1"/>
  <c r="K212" i="20"/>
  <c r="K213" i="20"/>
  <c r="K214" i="20"/>
  <c r="K215" i="20"/>
  <c r="M215" i="20" s="1"/>
  <c r="K216" i="20"/>
  <c r="K217" i="20"/>
  <c r="K218" i="20"/>
  <c r="K219" i="20"/>
  <c r="M219" i="20" s="1"/>
  <c r="K220" i="20"/>
  <c r="K221" i="20"/>
  <c r="K222" i="20"/>
  <c r="K223" i="20"/>
  <c r="M223" i="20" s="1"/>
  <c r="K224" i="20"/>
  <c r="K225" i="20"/>
  <c r="K226" i="20"/>
  <c r="K227" i="20"/>
  <c r="M227" i="20" s="1"/>
  <c r="K228" i="20"/>
  <c r="K229" i="20"/>
  <c r="K230" i="20"/>
  <c r="K231" i="20"/>
  <c r="M231" i="20" s="1"/>
  <c r="K232" i="20"/>
  <c r="K233" i="20"/>
  <c r="K234" i="20"/>
  <c r="K235" i="20"/>
  <c r="M235" i="20" s="1"/>
  <c r="K236" i="20"/>
  <c r="K237" i="20"/>
  <c r="K238" i="20"/>
  <c r="K239" i="20"/>
  <c r="M239" i="20" s="1"/>
  <c r="K240" i="20"/>
  <c r="K241" i="20"/>
  <c r="K242" i="20"/>
  <c r="K243" i="20"/>
  <c r="M243" i="20" s="1"/>
  <c r="K244" i="20"/>
  <c r="K245" i="20"/>
  <c r="K246" i="20"/>
  <c r="K247" i="20"/>
  <c r="M247" i="20" s="1"/>
  <c r="K248" i="20"/>
  <c r="K249" i="20"/>
  <c r="K250" i="20"/>
  <c r="K251" i="20"/>
  <c r="M251" i="20" s="1"/>
  <c r="K252" i="20"/>
  <c r="K253" i="20"/>
  <c r="K254" i="20"/>
  <c r="K255" i="20"/>
  <c r="M255" i="20" s="1"/>
  <c r="K256" i="20"/>
  <c r="K257" i="20"/>
  <c r="K258" i="20"/>
  <c r="K259" i="20"/>
  <c r="M259" i="20" s="1"/>
  <c r="K260" i="20"/>
  <c r="K261" i="20"/>
  <c r="K262" i="20"/>
  <c r="K263" i="20"/>
  <c r="M263" i="20" s="1"/>
  <c r="K264" i="20"/>
  <c r="K265" i="20"/>
  <c r="K266" i="20"/>
  <c r="K267" i="20"/>
  <c r="M267" i="20" s="1"/>
  <c r="K268" i="20"/>
  <c r="K269" i="20"/>
  <c r="K270" i="20"/>
  <c r="K271" i="20"/>
  <c r="M271" i="20" s="1"/>
  <c r="K272" i="20"/>
  <c r="K273" i="20"/>
  <c r="K274" i="20"/>
  <c r="K275" i="20"/>
  <c r="M275" i="20" s="1"/>
  <c r="K276" i="20"/>
  <c r="K277" i="20"/>
  <c r="K278" i="20"/>
  <c r="K279" i="20"/>
  <c r="M279" i="20" s="1"/>
  <c r="K280" i="20"/>
  <c r="K281" i="20"/>
  <c r="K282" i="20"/>
  <c r="K283" i="20"/>
  <c r="M283" i="20" s="1"/>
  <c r="K284" i="20"/>
  <c r="K285" i="20"/>
  <c r="K286" i="20"/>
  <c r="K287" i="20"/>
  <c r="M287" i="20" s="1"/>
  <c r="K288" i="20"/>
  <c r="K289" i="20"/>
  <c r="K290" i="20"/>
  <c r="K291" i="20"/>
  <c r="M291" i="20" s="1"/>
  <c r="K292" i="20"/>
  <c r="K293" i="20"/>
  <c r="K294" i="20"/>
  <c r="K295" i="20"/>
  <c r="M295" i="20" s="1"/>
  <c r="K296" i="20"/>
  <c r="K297" i="20"/>
  <c r="K298" i="20"/>
  <c r="K299" i="20"/>
  <c r="M299" i="20" s="1"/>
  <c r="K300" i="20"/>
  <c r="K301" i="20"/>
  <c r="K302" i="20"/>
  <c r="K303" i="20"/>
  <c r="M303" i="20" s="1"/>
  <c r="K304" i="20"/>
  <c r="K305" i="20"/>
  <c r="K306" i="20"/>
  <c r="K307" i="20"/>
  <c r="M307" i="20" s="1"/>
  <c r="K308" i="20"/>
  <c r="K309" i="20"/>
  <c r="K310" i="20"/>
  <c r="K311" i="20"/>
  <c r="M311" i="20" s="1"/>
  <c r="K312" i="20"/>
  <c r="K313" i="20"/>
  <c r="K314" i="20"/>
  <c r="K315" i="20"/>
  <c r="M315" i="20" s="1"/>
  <c r="K316" i="20"/>
  <c r="K317" i="20"/>
  <c r="K318" i="20"/>
  <c r="K319" i="20"/>
  <c r="M319" i="20" s="1"/>
  <c r="K320" i="20"/>
  <c r="K321" i="20"/>
  <c r="K322" i="20"/>
  <c r="K323" i="20"/>
  <c r="M323" i="20" s="1"/>
  <c r="K324" i="20"/>
  <c r="K325" i="20"/>
  <c r="K326" i="20"/>
  <c r="K327" i="20"/>
  <c r="M327" i="20" s="1"/>
  <c r="K328" i="20"/>
  <c r="K329" i="20"/>
  <c r="K330" i="20"/>
  <c r="K331" i="20"/>
  <c r="M331" i="20" s="1"/>
  <c r="K332" i="20"/>
  <c r="K333" i="20"/>
  <c r="K334" i="20"/>
  <c r="K335" i="20"/>
  <c r="M335" i="20" s="1"/>
  <c r="K336" i="20"/>
  <c r="K337" i="20"/>
  <c r="K338" i="20"/>
  <c r="K339" i="20"/>
  <c r="M339" i="20" s="1"/>
  <c r="K340" i="20"/>
  <c r="K341" i="20"/>
  <c r="K342" i="20"/>
  <c r="K343" i="20"/>
  <c r="M343" i="20" s="1"/>
  <c r="K344" i="20"/>
  <c r="K345" i="20"/>
  <c r="K346" i="20"/>
  <c r="K347" i="20"/>
  <c r="M347" i="20" s="1"/>
  <c r="K348" i="20"/>
  <c r="K349" i="20"/>
  <c r="K350" i="20"/>
  <c r="K351" i="20"/>
  <c r="M351" i="20" s="1"/>
  <c r="K352" i="20"/>
  <c r="K353" i="20"/>
  <c r="K354" i="20"/>
  <c r="K355" i="20"/>
  <c r="M355" i="20" s="1"/>
  <c r="K356" i="20"/>
  <c r="K357" i="20"/>
  <c r="K358" i="20"/>
  <c r="K359" i="20"/>
  <c r="M359" i="20" s="1"/>
  <c r="K360" i="20"/>
  <c r="K361" i="20"/>
  <c r="K362" i="20"/>
  <c r="K363" i="20"/>
  <c r="M363" i="20" s="1"/>
  <c r="K364" i="20"/>
  <c r="K365" i="20"/>
  <c r="K366" i="20"/>
  <c r="K367" i="20"/>
  <c r="M367" i="20" s="1"/>
  <c r="K368" i="20"/>
  <c r="K369" i="20"/>
  <c r="K370" i="20"/>
  <c r="K371" i="20"/>
  <c r="M371" i="20" s="1"/>
  <c r="K372" i="20"/>
  <c r="K373" i="20"/>
  <c r="K374" i="20"/>
  <c r="K375" i="20"/>
  <c r="M375" i="20" s="1"/>
  <c r="K376" i="20"/>
  <c r="K377" i="20"/>
  <c r="K378" i="20"/>
  <c r="K379" i="20"/>
  <c r="M379" i="20" s="1"/>
  <c r="K380" i="20"/>
  <c r="K381" i="20"/>
  <c r="K382" i="20"/>
  <c r="K383" i="20"/>
  <c r="M383" i="20" s="1"/>
  <c r="K384" i="20"/>
  <c r="K385" i="20"/>
  <c r="K386" i="20"/>
  <c r="K387" i="20"/>
  <c r="M387" i="20" s="1"/>
  <c r="K388" i="20"/>
  <c r="K389" i="20"/>
  <c r="K390" i="20"/>
  <c r="K391" i="20"/>
  <c r="M391" i="20" s="1"/>
  <c r="K392" i="20"/>
  <c r="K393" i="20"/>
  <c r="K394" i="20"/>
  <c r="K395" i="20"/>
  <c r="M395" i="20" s="1"/>
  <c r="K396" i="20"/>
  <c r="K397" i="20"/>
  <c r="K398" i="20"/>
  <c r="K399" i="20"/>
  <c r="M399" i="20" s="1"/>
  <c r="K400" i="20"/>
  <c r="K401" i="20"/>
  <c r="K402" i="20"/>
  <c r="K403" i="20"/>
  <c r="M403" i="20" s="1"/>
  <c r="K404" i="20"/>
  <c r="K405" i="20"/>
  <c r="K406" i="20"/>
  <c r="K407" i="20"/>
  <c r="M407" i="20" s="1"/>
  <c r="K408" i="20"/>
  <c r="K409" i="20"/>
  <c r="K410" i="20"/>
  <c r="K411" i="20"/>
  <c r="M411" i="20" s="1"/>
  <c r="K412" i="20"/>
  <c r="K413" i="20"/>
  <c r="K414" i="20"/>
  <c r="K415" i="20"/>
  <c r="M415" i="20" s="1"/>
  <c r="K416" i="20"/>
  <c r="K417" i="20"/>
  <c r="K418" i="20"/>
  <c r="K419" i="20"/>
  <c r="M419" i="20" s="1"/>
  <c r="K420" i="20"/>
  <c r="K421" i="20"/>
  <c r="K422" i="20"/>
  <c r="K423" i="20"/>
  <c r="M423" i="20" s="1"/>
  <c r="K424" i="20"/>
  <c r="K425" i="20"/>
  <c r="K426" i="20"/>
  <c r="K427" i="20"/>
  <c r="M427" i="20" s="1"/>
  <c r="K428" i="20"/>
  <c r="K429" i="20"/>
  <c r="K430" i="20"/>
  <c r="K431" i="20"/>
  <c r="M431" i="20" s="1"/>
  <c r="K432" i="20"/>
  <c r="K433" i="20"/>
  <c r="K434" i="20"/>
  <c r="K435" i="20"/>
  <c r="M435" i="20" s="1"/>
  <c r="K436" i="20"/>
  <c r="K437" i="20"/>
  <c r="K438" i="20"/>
  <c r="K439" i="20"/>
  <c r="M439" i="20" s="1"/>
  <c r="K440" i="20"/>
  <c r="K441" i="20"/>
  <c r="K442" i="20"/>
  <c r="K443" i="20"/>
  <c r="M443" i="20" s="1"/>
  <c r="K444" i="20"/>
  <c r="K445" i="20"/>
  <c r="K446" i="20"/>
  <c r="K447" i="20"/>
  <c r="M447" i="20" s="1"/>
  <c r="K448" i="20"/>
  <c r="K449" i="20"/>
  <c r="K450" i="20"/>
  <c r="K451" i="20"/>
  <c r="M451" i="20" s="1"/>
  <c r="K452" i="20"/>
  <c r="K453" i="20"/>
  <c r="K454" i="20"/>
  <c r="K455" i="20"/>
  <c r="M455" i="20" s="1"/>
  <c r="K456" i="20"/>
  <c r="K457" i="20"/>
  <c r="K458" i="20"/>
  <c r="K459" i="20"/>
  <c r="M459" i="20" s="1"/>
  <c r="K460" i="20"/>
  <c r="K461" i="20"/>
  <c r="K462" i="20"/>
  <c r="K463" i="20"/>
  <c r="M463" i="20" s="1"/>
  <c r="K464" i="20"/>
  <c r="K465" i="20"/>
  <c r="K466" i="20"/>
  <c r="K467" i="20"/>
  <c r="M467" i="20" s="1"/>
  <c r="K468" i="20"/>
  <c r="K469" i="20"/>
  <c r="K470" i="20"/>
  <c r="K471" i="20"/>
  <c r="M471" i="20" s="1"/>
  <c r="K472" i="20"/>
  <c r="K473" i="20"/>
  <c r="K474" i="20"/>
  <c r="K475" i="20"/>
  <c r="M475" i="20" s="1"/>
  <c r="K476" i="20"/>
  <c r="K477" i="20"/>
  <c r="K478" i="20"/>
  <c r="K479" i="20"/>
  <c r="M479" i="20" s="1"/>
  <c r="K480" i="20"/>
  <c r="K481" i="20"/>
  <c r="K482" i="20"/>
  <c r="K483" i="20"/>
  <c r="M483" i="20" s="1"/>
  <c r="K484" i="20"/>
  <c r="K485" i="20"/>
  <c r="K486" i="20"/>
  <c r="K487" i="20"/>
  <c r="M487" i="20" s="1"/>
  <c r="K488" i="20"/>
  <c r="K489" i="20"/>
  <c r="K490" i="20"/>
  <c r="K495" i="20"/>
  <c r="M495" i="20" s="1"/>
  <c r="K496" i="20"/>
  <c r="K497" i="20"/>
  <c r="K498" i="20"/>
  <c r="F8" i="12"/>
  <c r="F9" i="12"/>
  <c r="F10" i="12"/>
  <c r="F11" i="12"/>
  <c r="F12" i="12"/>
  <c r="F14" i="12"/>
  <c r="F15" i="12"/>
  <c r="F17" i="12"/>
  <c r="F18" i="12"/>
  <c r="F19" i="12"/>
  <c r="F21" i="12"/>
  <c r="F22" i="12"/>
  <c r="F23" i="12"/>
  <c r="F26" i="12"/>
  <c r="C500" i="5"/>
  <c r="C520" i="5" s="1"/>
  <c r="C501" i="5"/>
  <c r="C502" i="5"/>
  <c r="C503" i="5"/>
  <c r="C504" i="5"/>
  <c r="C524" i="5" s="1"/>
  <c r="C505" i="5"/>
  <c r="C525" i="5" s="1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90" i="5"/>
  <c r="K491" i="5"/>
  <c r="K492" i="5"/>
  <c r="K493" i="5"/>
  <c r="K494" i="5"/>
  <c r="K495" i="5"/>
  <c r="K496" i="5"/>
  <c r="I40" i="15"/>
  <c r="I40" i="16"/>
  <c r="I40" i="17"/>
  <c r="I40" i="18"/>
  <c r="I40" i="19"/>
  <c r="I40" i="26"/>
  <c r="I40" i="28"/>
  <c r="I40" i="30"/>
  <c r="I40" i="32"/>
  <c r="I40" i="34"/>
  <c r="I40" i="36"/>
  <c r="I40" i="38"/>
  <c r="I40" i="40"/>
  <c r="I40" i="42"/>
  <c r="I40" i="44"/>
  <c r="I40" i="46"/>
  <c r="I40" i="48"/>
  <c r="I41" i="50"/>
  <c r="I40" i="50"/>
  <c r="I41" i="54"/>
  <c r="I40" i="54"/>
  <c r="I41" i="56"/>
  <c r="I40" i="56"/>
  <c r="I41" i="58"/>
  <c r="I40" i="58"/>
  <c r="I41" i="60"/>
  <c r="I40" i="60"/>
  <c r="I41" i="62"/>
  <c r="I40" i="62"/>
  <c r="I41" i="64"/>
  <c r="I40" i="64"/>
  <c r="I41" i="66"/>
  <c r="I40" i="66"/>
  <c r="I41" i="68"/>
  <c r="I40" i="68"/>
  <c r="I41" i="70"/>
  <c r="I40" i="70"/>
  <c r="G41" i="4"/>
  <c r="I41" i="4" s="1"/>
  <c r="G40" i="4"/>
  <c r="I40" i="4" s="1"/>
  <c r="H37" i="70"/>
  <c r="H37" i="68"/>
  <c r="H37" i="66"/>
  <c r="H37" i="64"/>
  <c r="H37" i="62"/>
  <c r="H37" i="60"/>
  <c r="H37" i="58"/>
  <c r="H37" i="56"/>
  <c r="H37" i="54"/>
  <c r="H37" i="50"/>
  <c r="H37" i="48"/>
  <c r="H37" i="46"/>
  <c r="H37" i="44"/>
  <c r="H37" i="42"/>
  <c r="H37" i="40"/>
  <c r="H37" i="38"/>
  <c r="H37" i="36"/>
  <c r="H37" i="34"/>
  <c r="H37" i="32"/>
  <c r="H37" i="30"/>
  <c r="H37" i="28"/>
  <c r="H37" i="26"/>
  <c r="H37" i="19"/>
  <c r="H37" i="18"/>
  <c r="H37" i="17"/>
  <c r="H37" i="16"/>
  <c r="H37" i="15"/>
  <c r="I37" i="15" s="1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J13" i="12" s="1"/>
  <c r="J16" i="12" s="1"/>
  <c r="J20" i="12" s="1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31" i="75"/>
  <c r="C23" i="75"/>
  <c r="C22" i="75"/>
  <c r="G23" i="46"/>
  <c r="I23" i="46" s="1"/>
  <c r="G23" i="34"/>
  <c r="I23" i="34" s="1"/>
  <c r="G23" i="30"/>
  <c r="I23" i="30" s="1"/>
  <c r="G23" i="18"/>
  <c r="I23" i="18" s="1"/>
  <c r="G23" i="68"/>
  <c r="I23" i="68" s="1"/>
  <c r="G23" i="64"/>
  <c r="I23" i="64" s="1"/>
  <c r="G23" i="50"/>
  <c r="I23" i="50" s="1"/>
  <c r="G23" i="42"/>
  <c r="I23" i="42" s="1"/>
  <c r="G23" i="38"/>
  <c r="I23" i="38" s="1"/>
  <c r="G23" i="26"/>
  <c r="I23" i="26" s="1"/>
  <c r="G23" i="16"/>
  <c r="I23" i="16" s="1"/>
  <c r="G23" i="56"/>
  <c r="I23" i="56" s="1"/>
  <c r="G23" i="48"/>
  <c r="I23" i="48" s="1"/>
  <c r="G23" i="28"/>
  <c r="I23" i="28" s="1"/>
  <c r="G23" i="19"/>
  <c r="I23" i="19" s="1"/>
  <c r="G23" i="17"/>
  <c r="I23" i="17" s="1"/>
  <c r="G23" i="70"/>
  <c r="I23" i="70" s="1"/>
  <c r="G23" i="66"/>
  <c r="I23" i="66" s="1"/>
  <c r="G23" i="60"/>
  <c r="I23" i="60" s="1"/>
  <c r="G23" i="44"/>
  <c r="I23" i="44" s="1"/>
  <c r="G23" i="40"/>
  <c r="I23" i="40" s="1"/>
  <c r="G23" i="36"/>
  <c r="I23" i="36" s="1"/>
  <c r="G23" i="32"/>
  <c r="I23" i="32" s="1"/>
  <c r="G23" i="15"/>
  <c r="I23" i="15" s="1"/>
  <c r="G23" i="62"/>
  <c r="I23" i="62" s="1"/>
  <c r="G23" i="58"/>
  <c r="I23" i="58" s="1"/>
  <c r="G23" i="54"/>
  <c r="I23" i="54" s="1"/>
  <c r="B19" i="75"/>
  <c r="G56" i="15"/>
  <c r="G56" i="16"/>
  <c r="G56" i="17"/>
  <c r="G56" i="18"/>
  <c r="G56" i="19"/>
  <c r="G56" i="26"/>
  <c r="G56" i="28"/>
  <c r="G56" i="30"/>
  <c r="G56" i="32"/>
  <c r="G56" i="34"/>
  <c r="G56" i="36"/>
  <c r="G56" i="38"/>
  <c r="G56" i="40"/>
  <c r="G56" i="42"/>
  <c r="G56" i="44"/>
  <c r="G56" i="46"/>
  <c r="G56" i="48"/>
  <c r="G56" i="50"/>
  <c r="G56" i="54"/>
  <c r="G56" i="56"/>
  <c r="G56" i="58"/>
  <c r="G56" i="60"/>
  <c r="G56" i="62"/>
  <c r="G56" i="64"/>
  <c r="G56" i="66"/>
  <c r="G56" i="68"/>
  <c r="G56" i="70"/>
  <c r="G56" i="4"/>
  <c r="G55" i="15"/>
  <c r="G55" i="16"/>
  <c r="G55" i="17"/>
  <c r="G55" i="18"/>
  <c r="G55" i="19"/>
  <c r="G55" i="26"/>
  <c r="G55" i="28"/>
  <c r="G55" i="30"/>
  <c r="G55" i="32"/>
  <c r="G55" i="34"/>
  <c r="G55" i="36"/>
  <c r="G55" i="38"/>
  <c r="G55" i="40"/>
  <c r="G55" i="42"/>
  <c r="G55" i="44"/>
  <c r="G55" i="46"/>
  <c r="G55" i="48"/>
  <c r="G55" i="50"/>
  <c r="G55" i="54"/>
  <c r="G55" i="56"/>
  <c r="G55" i="58"/>
  <c r="G55" i="60"/>
  <c r="G55" i="62"/>
  <c r="G55" i="64"/>
  <c r="G55" i="66"/>
  <c r="G55" i="68"/>
  <c r="G55" i="70"/>
  <c r="G55" i="4"/>
  <c r="G54" i="15"/>
  <c r="G54" i="16"/>
  <c r="G54" i="17"/>
  <c r="G54" i="18"/>
  <c r="G54" i="19"/>
  <c r="G54" i="26"/>
  <c r="G54" i="28"/>
  <c r="G54" i="30"/>
  <c r="G54" i="32"/>
  <c r="G54" i="34"/>
  <c r="G54" i="36"/>
  <c r="G54" i="38"/>
  <c r="G54" i="40"/>
  <c r="G54" i="42"/>
  <c r="G54" i="44"/>
  <c r="G54" i="46"/>
  <c r="G54" i="48"/>
  <c r="G54" i="50"/>
  <c r="G54" i="54"/>
  <c r="G54" i="56"/>
  <c r="G54" i="58"/>
  <c r="G54" i="60"/>
  <c r="G54" i="62"/>
  <c r="G54" i="64"/>
  <c r="G54" i="66"/>
  <c r="G54" i="68"/>
  <c r="G54" i="70"/>
  <c r="G54" i="4"/>
  <c r="G53" i="15"/>
  <c r="G53" i="16"/>
  <c r="G53" i="17"/>
  <c r="G53" i="18"/>
  <c r="G53" i="19"/>
  <c r="G53" i="26"/>
  <c r="G53" i="28"/>
  <c r="G53" i="30"/>
  <c r="G53" i="32"/>
  <c r="G53" i="34"/>
  <c r="G53" i="36"/>
  <c r="G53" i="38"/>
  <c r="G53" i="40"/>
  <c r="G53" i="42"/>
  <c r="G53" i="44"/>
  <c r="G53" i="46"/>
  <c r="G53" i="48"/>
  <c r="G53" i="50"/>
  <c r="G53" i="54"/>
  <c r="G53" i="56"/>
  <c r="G53" i="58"/>
  <c r="G53" i="60"/>
  <c r="G53" i="62"/>
  <c r="G53" i="64"/>
  <c r="G53" i="66"/>
  <c r="G53" i="68"/>
  <c r="G53" i="70"/>
  <c r="G53" i="4"/>
  <c r="G52" i="15"/>
  <c r="G52" i="16"/>
  <c r="G52" i="17"/>
  <c r="G52" i="18"/>
  <c r="G52" i="19"/>
  <c r="G52" i="26"/>
  <c r="G52" i="28"/>
  <c r="G52" i="30"/>
  <c r="G52" i="32"/>
  <c r="G52" i="34"/>
  <c r="G52" i="36"/>
  <c r="G52" i="38"/>
  <c r="G52" i="40"/>
  <c r="G52" i="42"/>
  <c r="G52" i="44"/>
  <c r="G52" i="46"/>
  <c r="G52" i="48"/>
  <c r="G52" i="50"/>
  <c r="G52" i="54"/>
  <c r="G52" i="56"/>
  <c r="G52" i="58"/>
  <c r="G52" i="60"/>
  <c r="G52" i="62"/>
  <c r="G52" i="64"/>
  <c r="G52" i="66"/>
  <c r="G52" i="68"/>
  <c r="G52" i="70"/>
  <c r="G52" i="4"/>
  <c r="G51" i="15"/>
  <c r="G51" i="16"/>
  <c r="G51" i="17"/>
  <c r="G51" i="18"/>
  <c r="G51" i="19"/>
  <c r="G51" i="26"/>
  <c r="G51" i="28"/>
  <c r="G51" i="30"/>
  <c r="G51" i="32"/>
  <c r="G51" i="34"/>
  <c r="G51" i="36"/>
  <c r="G51" i="38"/>
  <c r="G51" i="40"/>
  <c r="G51" i="42"/>
  <c r="G51" i="44"/>
  <c r="G51" i="46"/>
  <c r="G51" i="48"/>
  <c r="G51" i="50"/>
  <c r="G51" i="54"/>
  <c r="G51" i="56"/>
  <c r="G51" i="58"/>
  <c r="G51" i="60"/>
  <c r="G51" i="62"/>
  <c r="G51" i="64"/>
  <c r="G51" i="66"/>
  <c r="G51" i="68"/>
  <c r="G51" i="70"/>
  <c r="G51" i="4"/>
  <c r="G50" i="15"/>
  <c r="G50" i="16"/>
  <c r="G50" i="17"/>
  <c r="G50" i="18"/>
  <c r="G50" i="19"/>
  <c r="G50" i="26"/>
  <c r="G50" i="28"/>
  <c r="G50" i="30"/>
  <c r="G50" i="32"/>
  <c r="G50" i="34"/>
  <c r="G50" i="36"/>
  <c r="G50" i="38"/>
  <c r="G50" i="40"/>
  <c r="G50" i="42"/>
  <c r="G50" i="44"/>
  <c r="G50" i="46"/>
  <c r="G50" i="48"/>
  <c r="G50" i="50"/>
  <c r="G50" i="54"/>
  <c r="G50" i="56"/>
  <c r="G50" i="58"/>
  <c r="G50" i="60"/>
  <c r="G50" i="62"/>
  <c r="G50" i="64"/>
  <c r="G50" i="66"/>
  <c r="G50" i="68"/>
  <c r="G50" i="70"/>
  <c r="G50" i="4"/>
  <c r="G49" i="15"/>
  <c r="G49" i="16"/>
  <c r="G49" i="17"/>
  <c r="G49" i="18"/>
  <c r="G49" i="19"/>
  <c r="G49" i="26"/>
  <c r="G49" i="28"/>
  <c r="G49" i="30"/>
  <c r="G49" i="32"/>
  <c r="G49" i="34"/>
  <c r="G49" i="36"/>
  <c r="G49" i="38"/>
  <c r="G49" i="40"/>
  <c r="G49" i="42"/>
  <c r="G49" i="44"/>
  <c r="G49" i="46"/>
  <c r="G49" i="48"/>
  <c r="G49" i="50"/>
  <c r="G49" i="54"/>
  <c r="G49" i="56"/>
  <c r="G49" i="58"/>
  <c r="G49" i="60"/>
  <c r="G49" i="62"/>
  <c r="G49" i="64"/>
  <c r="G49" i="66"/>
  <c r="G49" i="68"/>
  <c r="G49" i="70"/>
  <c r="G49" i="4"/>
  <c r="G48" i="15"/>
  <c r="G48" i="16"/>
  <c r="G48" i="17"/>
  <c r="G48" i="18"/>
  <c r="G48" i="19"/>
  <c r="G48" i="26"/>
  <c r="G48" i="28"/>
  <c r="G48" i="30"/>
  <c r="G48" i="32"/>
  <c r="G48" i="34"/>
  <c r="G48" i="36"/>
  <c r="G48" i="38"/>
  <c r="G48" i="40"/>
  <c r="G48" i="42"/>
  <c r="G48" i="44"/>
  <c r="G48" i="46"/>
  <c r="G48" i="48"/>
  <c r="G48" i="50"/>
  <c r="G48" i="54"/>
  <c r="G48" i="56"/>
  <c r="G48" i="58"/>
  <c r="G48" i="60"/>
  <c r="G48" i="62"/>
  <c r="G48" i="64"/>
  <c r="G48" i="66"/>
  <c r="G48" i="68"/>
  <c r="G48" i="70"/>
  <c r="G48" i="4"/>
  <c r="G47" i="15"/>
  <c r="G47" i="16"/>
  <c r="G47" i="17"/>
  <c r="G47" i="18"/>
  <c r="G47" i="19"/>
  <c r="G47" i="26"/>
  <c r="G47" i="28"/>
  <c r="G47" i="30"/>
  <c r="G47" i="32"/>
  <c r="G47" i="34"/>
  <c r="G47" i="36"/>
  <c r="G47" i="38"/>
  <c r="G47" i="40"/>
  <c r="G47" i="42"/>
  <c r="G47" i="44"/>
  <c r="G47" i="46"/>
  <c r="G47" i="48"/>
  <c r="G47" i="50"/>
  <c r="G47" i="54"/>
  <c r="G47" i="56"/>
  <c r="G47" i="58"/>
  <c r="G47" i="60"/>
  <c r="G47" i="62"/>
  <c r="G47" i="64"/>
  <c r="G47" i="66"/>
  <c r="G47" i="68"/>
  <c r="G47" i="70"/>
  <c r="G47" i="4"/>
  <c r="G43" i="15"/>
  <c r="G43" i="16"/>
  <c r="G43" i="17"/>
  <c r="G43" i="18"/>
  <c r="G43" i="19"/>
  <c r="G43" i="26"/>
  <c r="G43" i="28"/>
  <c r="G43" i="30"/>
  <c r="G43" i="32"/>
  <c r="G43" i="34"/>
  <c r="G43" i="36"/>
  <c r="G43" i="38"/>
  <c r="G43" i="40"/>
  <c r="G43" i="42"/>
  <c r="G43" i="44"/>
  <c r="G43" i="46"/>
  <c r="G43" i="48"/>
  <c r="G43" i="50"/>
  <c r="G43" i="54"/>
  <c r="G43" i="56"/>
  <c r="G43" i="58"/>
  <c r="G43" i="60"/>
  <c r="G43" i="62"/>
  <c r="G43" i="64"/>
  <c r="G43" i="66"/>
  <c r="G43" i="68"/>
  <c r="G43" i="70"/>
  <c r="G43" i="4"/>
  <c r="G42" i="15"/>
  <c r="G42" i="16"/>
  <c r="G42" i="17"/>
  <c r="G42" i="18"/>
  <c r="G42" i="19"/>
  <c r="G42" i="26"/>
  <c r="G42" i="28"/>
  <c r="G42" i="30"/>
  <c r="G42" i="32"/>
  <c r="G42" i="34"/>
  <c r="G42" i="36"/>
  <c r="G42" i="38"/>
  <c r="G42" i="40"/>
  <c r="G42" i="42"/>
  <c r="G42" i="44"/>
  <c r="G42" i="46"/>
  <c r="G42" i="48"/>
  <c r="G42" i="50"/>
  <c r="G42" i="54"/>
  <c r="G42" i="56"/>
  <c r="G42" i="58"/>
  <c r="G42" i="60"/>
  <c r="G42" i="62"/>
  <c r="G42" i="64"/>
  <c r="G42" i="66"/>
  <c r="G42" i="68"/>
  <c r="G42" i="70"/>
  <c r="G42" i="4"/>
  <c r="G41" i="15"/>
  <c r="I41" i="15" s="1"/>
  <c r="G41" i="16"/>
  <c r="I41" i="16" s="1"/>
  <c r="G41" i="17"/>
  <c r="I41" i="17" s="1"/>
  <c r="G41" i="18"/>
  <c r="I41" i="18" s="1"/>
  <c r="G41" i="19"/>
  <c r="I41" i="19" s="1"/>
  <c r="G41" i="26"/>
  <c r="I41" i="26" s="1"/>
  <c r="G41" i="28"/>
  <c r="I41" i="28" s="1"/>
  <c r="G41" i="30"/>
  <c r="I41" i="30" s="1"/>
  <c r="G41" i="32"/>
  <c r="I41" i="32" s="1"/>
  <c r="G41" i="34"/>
  <c r="I41" i="34" s="1"/>
  <c r="G41" i="36"/>
  <c r="I41" i="36" s="1"/>
  <c r="G41" i="38"/>
  <c r="I41" i="38" s="1"/>
  <c r="G41" i="40"/>
  <c r="I41" i="40" s="1"/>
  <c r="G41" i="42"/>
  <c r="I41" i="42" s="1"/>
  <c r="G41" i="44"/>
  <c r="I41" i="44" s="1"/>
  <c r="G41" i="46"/>
  <c r="I41" i="46" s="1"/>
  <c r="G41" i="48"/>
  <c r="I41" i="48" s="1"/>
  <c r="G41" i="50"/>
  <c r="G41" i="54"/>
  <c r="G41" i="56"/>
  <c r="G41" i="58"/>
  <c r="G41" i="60"/>
  <c r="G41" i="62"/>
  <c r="G41" i="64"/>
  <c r="G41" i="66"/>
  <c r="G41" i="68"/>
  <c r="G41" i="70"/>
  <c r="G40" i="15"/>
  <c r="G40" i="16"/>
  <c r="G40" i="17"/>
  <c r="G40" i="18"/>
  <c r="G40" i="19"/>
  <c r="G40" i="26"/>
  <c r="G40" i="28"/>
  <c r="G40" i="30"/>
  <c r="G40" i="32"/>
  <c r="G40" i="34"/>
  <c r="G40" i="36"/>
  <c r="G40" i="38"/>
  <c r="G40" i="40"/>
  <c r="G40" i="42"/>
  <c r="G40" i="44"/>
  <c r="G40" i="46"/>
  <c r="G40" i="48"/>
  <c r="G40" i="50"/>
  <c r="G40" i="54"/>
  <c r="G40" i="56"/>
  <c r="G40" i="58"/>
  <c r="G40" i="60"/>
  <c r="G40" i="62"/>
  <c r="G40" i="64"/>
  <c r="G40" i="66"/>
  <c r="G40" i="68"/>
  <c r="G40" i="70"/>
  <c r="G39" i="17"/>
  <c r="G39" i="54"/>
  <c r="G39" i="56"/>
  <c r="G39" i="58"/>
  <c r="G39" i="60"/>
  <c r="G39" i="62"/>
  <c r="G39" i="64"/>
  <c r="G39" i="66"/>
  <c r="G39" i="68"/>
  <c r="G39" i="70"/>
  <c r="G38" i="17"/>
  <c r="G38" i="54"/>
  <c r="G38" i="56"/>
  <c r="G38" i="58"/>
  <c r="G38" i="60"/>
  <c r="G38" i="62"/>
  <c r="G38" i="64"/>
  <c r="G38" i="66"/>
  <c r="G38" i="68"/>
  <c r="G38" i="70"/>
  <c r="G37" i="17"/>
  <c r="G37" i="54"/>
  <c r="G37" i="56"/>
  <c r="G37" i="58"/>
  <c r="G37" i="60"/>
  <c r="G37" i="62"/>
  <c r="G37" i="64"/>
  <c r="G37" i="66"/>
  <c r="G37" i="68"/>
  <c r="G37" i="70"/>
  <c r="G36" i="17"/>
  <c r="G36" i="54"/>
  <c r="G36" i="56"/>
  <c r="G36" i="58"/>
  <c r="G36" i="60"/>
  <c r="G36" i="62"/>
  <c r="G36" i="64"/>
  <c r="G36" i="66"/>
  <c r="G36" i="68"/>
  <c r="G36" i="70"/>
  <c r="J517" i="71"/>
  <c r="I517" i="71"/>
  <c r="H517" i="71"/>
  <c r="G517" i="71"/>
  <c r="F517" i="71"/>
  <c r="C526" i="71"/>
  <c r="C505" i="71"/>
  <c r="G505" i="71" s="1"/>
  <c r="C504" i="71"/>
  <c r="G504" i="71" s="1"/>
  <c r="C503" i="71"/>
  <c r="G503" i="71" s="1"/>
  <c r="C502" i="71"/>
  <c r="G502" i="71" s="1"/>
  <c r="C501" i="71"/>
  <c r="G501" i="71" s="1"/>
  <c r="C500" i="71"/>
  <c r="G500" i="71" s="1"/>
  <c r="K498" i="71"/>
  <c r="M498" i="71" s="1"/>
  <c r="K497" i="71"/>
  <c r="K496" i="71"/>
  <c r="M496" i="71" s="1"/>
  <c r="K495" i="71"/>
  <c r="M495" i="71" s="1"/>
  <c r="K490" i="71"/>
  <c r="M490" i="71" s="1"/>
  <c r="K489" i="71"/>
  <c r="K488" i="71"/>
  <c r="M488" i="71" s="1"/>
  <c r="K487" i="71"/>
  <c r="M487" i="71" s="1"/>
  <c r="K486" i="71"/>
  <c r="M486" i="71" s="1"/>
  <c r="K485" i="71"/>
  <c r="K484" i="71"/>
  <c r="M484" i="71" s="1"/>
  <c r="K483" i="71"/>
  <c r="M483" i="71" s="1"/>
  <c r="K482" i="71"/>
  <c r="M482" i="71" s="1"/>
  <c r="K481" i="71"/>
  <c r="K480" i="71"/>
  <c r="M480" i="71" s="1"/>
  <c r="K479" i="71"/>
  <c r="M479" i="71" s="1"/>
  <c r="K478" i="71"/>
  <c r="M478" i="71" s="1"/>
  <c r="K477" i="71"/>
  <c r="K476" i="71"/>
  <c r="M476" i="71" s="1"/>
  <c r="K475" i="71"/>
  <c r="M475" i="71" s="1"/>
  <c r="K474" i="71"/>
  <c r="M474" i="71" s="1"/>
  <c r="K473" i="71"/>
  <c r="K472" i="71"/>
  <c r="M472" i="71" s="1"/>
  <c r="K471" i="71"/>
  <c r="M471" i="71" s="1"/>
  <c r="K470" i="71"/>
  <c r="M470" i="71" s="1"/>
  <c r="K469" i="71"/>
  <c r="K468" i="71"/>
  <c r="M468" i="71" s="1"/>
  <c r="K467" i="71"/>
  <c r="M467" i="71" s="1"/>
  <c r="K466" i="71"/>
  <c r="M466" i="71" s="1"/>
  <c r="K465" i="71"/>
  <c r="K464" i="71"/>
  <c r="M464" i="71" s="1"/>
  <c r="K463" i="71"/>
  <c r="M463" i="71" s="1"/>
  <c r="K462" i="71"/>
  <c r="M462" i="71" s="1"/>
  <c r="K461" i="71"/>
  <c r="K460" i="71"/>
  <c r="M460" i="71" s="1"/>
  <c r="K459" i="71"/>
  <c r="M459" i="71" s="1"/>
  <c r="K458" i="71"/>
  <c r="M458" i="71" s="1"/>
  <c r="K457" i="71"/>
  <c r="K456" i="71"/>
  <c r="M456" i="71" s="1"/>
  <c r="K455" i="71"/>
  <c r="M455" i="71" s="1"/>
  <c r="K454" i="71"/>
  <c r="M454" i="71" s="1"/>
  <c r="K453" i="71"/>
  <c r="K452" i="71"/>
  <c r="M452" i="71" s="1"/>
  <c r="K451" i="71"/>
  <c r="M451" i="71" s="1"/>
  <c r="K450" i="71"/>
  <c r="M450" i="71" s="1"/>
  <c r="K449" i="71"/>
  <c r="K448" i="71"/>
  <c r="M448" i="71" s="1"/>
  <c r="K447" i="71"/>
  <c r="M447" i="71" s="1"/>
  <c r="K446" i="71"/>
  <c r="M446" i="71" s="1"/>
  <c r="K445" i="71"/>
  <c r="K444" i="71"/>
  <c r="M444" i="71" s="1"/>
  <c r="K443" i="71"/>
  <c r="M443" i="71" s="1"/>
  <c r="K442" i="71"/>
  <c r="M442" i="71" s="1"/>
  <c r="K441" i="71"/>
  <c r="K440" i="71"/>
  <c r="M440" i="71" s="1"/>
  <c r="K439" i="71"/>
  <c r="M439" i="71" s="1"/>
  <c r="K438" i="71"/>
  <c r="M438" i="71" s="1"/>
  <c r="K437" i="71"/>
  <c r="K436" i="71"/>
  <c r="M436" i="71" s="1"/>
  <c r="K435" i="71"/>
  <c r="M435" i="71" s="1"/>
  <c r="K434" i="71"/>
  <c r="M434" i="71" s="1"/>
  <c r="K433" i="71"/>
  <c r="K432" i="71"/>
  <c r="M432" i="71" s="1"/>
  <c r="K431" i="71"/>
  <c r="M431" i="71" s="1"/>
  <c r="K430" i="71"/>
  <c r="M430" i="71" s="1"/>
  <c r="K429" i="71"/>
  <c r="K428" i="71"/>
  <c r="M428" i="71" s="1"/>
  <c r="K427" i="71"/>
  <c r="M427" i="71" s="1"/>
  <c r="K426" i="71"/>
  <c r="M426" i="71" s="1"/>
  <c r="K425" i="71"/>
  <c r="K424" i="71"/>
  <c r="M424" i="71" s="1"/>
  <c r="K423" i="71"/>
  <c r="M423" i="71" s="1"/>
  <c r="K422" i="71"/>
  <c r="M422" i="71" s="1"/>
  <c r="K421" i="71"/>
  <c r="K420" i="71"/>
  <c r="M420" i="71" s="1"/>
  <c r="K419" i="71"/>
  <c r="M419" i="71" s="1"/>
  <c r="K418" i="71"/>
  <c r="M418" i="71" s="1"/>
  <c r="K417" i="71"/>
  <c r="K416" i="71"/>
  <c r="M416" i="71" s="1"/>
  <c r="K415" i="71"/>
  <c r="M415" i="71" s="1"/>
  <c r="K414" i="71"/>
  <c r="M414" i="71" s="1"/>
  <c r="K413" i="71"/>
  <c r="K412" i="71"/>
  <c r="M412" i="71" s="1"/>
  <c r="K411" i="71"/>
  <c r="M411" i="71" s="1"/>
  <c r="K410" i="71"/>
  <c r="M410" i="71" s="1"/>
  <c r="K409" i="71"/>
  <c r="K408" i="71"/>
  <c r="M408" i="71" s="1"/>
  <c r="K407" i="71"/>
  <c r="M407" i="71" s="1"/>
  <c r="K406" i="71"/>
  <c r="M406" i="71" s="1"/>
  <c r="K405" i="71"/>
  <c r="K404" i="71"/>
  <c r="M404" i="71" s="1"/>
  <c r="K403" i="71"/>
  <c r="M403" i="71" s="1"/>
  <c r="K402" i="71"/>
  <c r="M402" i="71" s="1"/>
  <c r="K401" i="71"/>
  <c r="K400" i="71"/>
  <c r="M400" i="71" s="1"/>
  <c r="K399" i="71"/>
  <c r="M399" i="71" s="1"/>
  <c r="K398" i="71"/>
  <c r="M398" i="71" s="1"/>
  <c r="K397" i="71"/>
  <c r="K396" i="71"/>
  <c r="M396" i="71" s="1"/>
  <c r="K395" i="71"/>
  <c r="M395" i="71" s="1"/>
  <c r="K394" i="71"/>
  <c r="M394" i="71" s="1"/>
  <c r="K393" i="71"/>
  <c r="K392" i="71"/>
  <c r="M392" i="71" s="1"/>
  <c r="K391" i="71"/>
  <c r="M391" i="71" s="1"/>
  <c r="K390" i="71"/>
  <c r="M390" i="71" s="1"/>
  <c r="K389" i="71"/>
  <c r="K388" i="71"/>
  <c r="M388" i="71" s="1"/>
  <c r="K387" i="71"/>
  <c r="M387" i="71" s="1"/>
  <c r="K386" i="71"/>
  <c r="M386" i="71" s="1"/>
  <c r="K385" i="71"/>
  <c r="K384" i="71"/>
  <c r="M384" i="71" s="1"/>
  <c r="K383" i="71"/>
  <c r="M383" i="71" s="1"/>
  <c r="K382" i="71"/>
  <c r="M382" i="71" s="1"/>
  <c r="K381" i="71"/>
  <c r="K380" i="71"/>
  <c r="M380" i="71" s="1"/>
  <c r="K379" i="71"/>
  <c r="M379" i="71" s="1"/>
  <c r="K378" i="71"/>
  <c r="M378" i="71" s="1"/>
  <c r="K377" i="71"/>
  <c r="K376" i="71"/>
  <c r="M376" i="71" s="1"/>
  <c r="K375" i="71"/>
  <c r="M375" i="71" s="1"/>
  <c r="K374" i="71"/>
  <c r="M374" i="71" s="1"/>
  <c r="K373" i="71"/>
  <c r="K372" i="71"/>
  <c r="M372" i="71" s="1"/>
  <c r="K371" i="71"/>
  <c r="M371" i="71" s="1"/>
  <c r="K370" i="71"/>
  <c r="M370" i="71" s="1"/>
  <c r="K369" i="71"/>
  <c r="K368" i="71"/>
  <c r="M368" i="71" s="1"/>
  <c r="K367" i="71"/>
  <c r="M367" i="71" s="1"/>
  <c r="K366" i="71"/>
  <c r="M366" i="71" s="1"/>
  <c r="K365" i="71"/>
  <c r="K364" i="71"/>
  <c r="M364" i="71" s="1"/>
  <c r="K363" i="71"/>
  <c r="M363" i="71" s="1"/>
  <c r="K362" i="71"/>
  <c r="M362" i="71" s="1"/>
  <c r="K361" i="71"/>
  <c r="K360" i="71"/>
  <c r="M360" i="71" s="1"/>
  <c r="K359" i="71"/>
  <c r="M359" i="71" s="1"/>
  <c r="K358" i="71"/>
  <c r="M358" i="71" s="1"/>
  <c r="K357" i="71"/>
  <c r="K356" i="71"/>
  <c r="M356" i="71" s="1"/>
  <c r="K355" i="71"/>
  <c r="M355" i="71" s="1"/>
  <c r="K354" i="71"/>
  <c r="M354" i="71" s="1"/>
  <c r="K353" i="71"/>
  <c r="K352" i="71"/>
  <c r="M352" i="71" s="1"/>
  <c r="K351" i="71"/>
  <c r="M351" i="71" s="1"/>
  <c r="K350" i="71"/>
  <c r="M350" i="71" s="1"/>
  <c r="K349" i="71"/>
  <c r="K348" i="71"/>
  <c r="M348" i="71" s="1"/>
  <c r="K347" i="71"/>
  <c r="M347" i="71" s="1"/>
  <c r="K346" i="71"/>
  <c r="M346" i="71" s="1"/>
  <c r="K345" i="71"/>
  <c r="K344" i="71"/>
  <c r="M344" i="71" s="1"/>
  <c r="K343" i="71"/>
  <c r="M343" i="71" s="1"/>
  <c r="K342" i="71"/>
  <c r="M342" i="71" s="1"/>
  <c r="K341" i="71"/>
  <c r="K340" i="71"/>
  <c r="M340" i="71" s="1"/>
  <c r="K339" i="71"/>
  <c r="M339" i="71" s="1"/>
  <c r="K338" i="71"/>
  <c r="M338" i="71" s="1"/>
  <c r="K337" i="71"/>
  <c r="K336" i="71"/>
  <c r="M336" i="71" s="1"/>
  <c r="K335" i="71"/>
  <c r="M335" i="71" s="1"/>
  <c r="K334" i="71"/>
  <c r="M334" i="71" s="1"/>
  <c r="K333" i="71"/>
  <c r="K332" i="71"/>
  <c r="M332" i="71" s="1"/>
  <c r="K331" i="71"/>
  <c r="M331" i="71" s="1"/>
  <c r="K330" i="71"/>
  <c r="M330" i="71" s="1"/>
  <c r="K329" i="71"/>
  <c r="K328" i="71"/>
  <c r="M328" i="71" s="1"/>
  <c r="K327" i="71"/>
  <c r="M327" i="71" s="1"/>
  <c r="K326" i="71"/>
  <c r="M326" i="71" s="1"/>
  <c r="K325" i="71"/>
  <c r="K324" i="71"/>
  <c r="M324" i="71" s="1"/>
  <c r="K323" i="71"/>
  <c r="M323" i="71" s="1"/>
  <c r="K322" i="71"/>
  <c r="M322" i="71" s="1"/>
  <c r="K321" i="71"/>
  <c r="K320" i="71"/>
  <c r="M320" i="71" s="1"/>
  <c r="K319" i="71"/>
  <c r="M319" i="71" s="1"/>
  <c r="K318" i="71"/>
  <c r="M318" i="71" s="1"/>
  <c r="K317" i="71"/>
  <c r="K316" i="71"/>
  <c r="M316" i="71" s="1"/>
  <c r="K315" i="71"/>
  <c r="M315" i="71" s="1"/>
  <c r="K314" i="71"/>
  <c r="M314" i="71" s="1"/>
  <c r="K313" i="71"/>
  <c r="K312" i="71"/>
  <c r="M312" i="71" s="1"/>
  <c r="K311" i="71"/>
  <c r="M311" i="71" s="1"/>
  <c r="K310" i="71"/>
  <c r="M310" i="71" s="1"/>
  <c r="K309" i="71"/>
  <c r="K308" i="71"/>
  <c r="M308" i="71" s="1"/>
  <c r="K307" i="71"/>
  <c r="M307" i="71" s="1"/>
  <c r="K306" i="71"/>
  <c r="M306" i="71" s="1"/>
  <c r="K305" i="71"/>
  <c r="K304" i="71"/>
  <c r="M304" i="71" s="1"/>
  <c r="K303" i="71"/>
  <c r="M303" i="71" s="1"/>
  <c r="K302" i="71"/>
  <c r="M302" i="71" s="1"/>
  <c r="K301" i="71"/>
  <c r="K300" i="71"/>
  <c r="M300" i="71" s="1"/>
  <c r="K299" i="71"/>
  <c r="M299" i="71" s="1"/>
  <c r="K298" i="71"/>
  <c r="M298" i="71" s="1"/>
  <c r="K297" i="71"/>
  <c r="K296" i="71"/>
  <c r="M296" i="71" s="1"/>
  <c r="K295" i="71"/>
  <c r="M295" i="71" s="1"/>
  <c r="K294" i="71"/>
  <c r="M294" i="71" s="1"/>
  <c r="K293" i="71"/>
  <c r="K292" i="71"/>
  <c r="M292" i="71" s="1"/>
  <c r="K291" i="71"/>
  <c r="M291" i="71" s="1"/>
  <c r="K290" i="71"/>
  <c r="M290" i="71" s="1"/>
  <c r="K289" i="71"/>
  <c r="K288" i="71"/>
  <c r="M288" i="71" s="1"/>
  <c r="K287" i="71"/>
  <c r="M287" i="71" s="1"/>
  <c r="K286" i="71"/>
  <c r="M286" i="71" s="1"/>
  <c r="K285" i="71"/>
  <c r="K284" i="71"/>
  <c r="M284" i="71" s="1"/>
  <c r="K283" i="71"/>
  <c r="M283" i="71" s="1"/>
  <c r="K282" i="71"/>
  <c r="M282" i="71" s="1"/>
  <c r="K281" i="71"/>
  <c r="K280" i="71"/>
  <c r="M280" i="71" s="1"/>
  <c r="K279" i="71"/>
  <c r="M279" i="71" s="1"/>
  <c r="K278" i="71"/>
  <c r="M278" i="71" s="1"/>
  <c r="K277" i="71"/>
  <c r="K276" i="71"/>
  <c r="M276" i="71" s="1"/>
  <c r="K275" i="71"/>
  <c r="M275" i="71" s="1"/>
  <c r="K274" i="71"/>
  <c r="M274" i="71" s="1"/>
  <c r="K273" i="71"/>
  <c r="K272" i="71"/>
  <c r="M272" i="71" s="1"/>
  <c r="K271" i="71"/>
  <c r="M271" i="71" s="1"/>
  <c r="K270" i="71"/>
  <c r="M270" i="71" s="1"/>
  <c r="K269" i="71"/>
  <c r="K268" i="71"/>
  <c r="M268" i="71" s="1"/>
  <c r="K267" i="71"/>
  <c r="M267" i="71" s="1"/>
  <c r="K266" i="71"/>
  <c r="M266" i="71" s="1"/>
  <c r="K265" i="71"/>
  <c r="K264" i="71"/>
  <c r="M264" i="71" s="1"/>
  <c r="K263" i="71"/>
  <c r="M263" i="71" s="1"/>
  <c r="K262" i="71"/>
  <c r="M262" i="71" s="1"/>
  <c r="K261" i="71"/>
  <c r="M261" i="71" s="1"/>
  <c r="K260" i="71"/>
  <c r="M260" i="71" s="1"/>
  <c r="K259" i="71"/>
  <c r="M259" i="71" s="1"/>
  <c r="K258" i="71"/>
  <c r="M258" i="71" s="1"/>
  <c r="K257" i="71"/>
  <c r="M257" i="71" s="1"/>
  <c r="K256" i="71"/>
  <c r="M256" i="71" s="1"/>
  <c r="K255" i="71"/>
  <c r="M255" i="71" s="1"/>
  <c r="K254" i="71"/>
  <c r="M254" i="71" s="1"/>
  <c r="K253" i="71"/>
  <c r="M253" i="71" s="1"/>
  <c r="K252" i="71"/>
  <c r="M252" i="71" s="1"/>
  <c r="K251" i="71"/>
  <c r="M251" i="71" s="1"/>
  <c r="K250" i="71"/>
  <c r="M250" i="71" s="1"/>
  <c r="K249" i="71"/>
  <c r="M249" i="71" s="1"/>
  <c r="K248" i="71"/>
  <c r="M248" i="71" s="1"/>
  <c r="K247" i="71"/>
  <c r="M247" i="71" s="1"/>
  <c r="K246" i="71"/>
  <c r="M246" i="71" s="1"/>
  <c r="K245" i="71"/>
  <c r="M245" i="71" s="1"/>
  <c r="K244" i="71"/>
  <c r="M244" i="71" s="1"/>
  <c r="K243" i="71"/>
  <c r="M243" i="71" s="1"/>
  <c r="K242" i="71"/>
  <c r="M242" i="71" s="1"/>
  <c r="K241" i="71"/>
  <c r="M241" i="71" s="1"/>
  <c r="K240" i="71"/>
  <c r="M240" i="71" s="1"/>
  <c r="K239" i="71"/>
  <c r="M239" i="71" s="1"/>
  <c r="K238" i="71"/>
  <c r="M238" i="71" s="1"/>
  <c r="K237" i="71"/>
  <c r="M237" i="71" s="1"/>
  <c r="K236" i="71"/>
  <c r="M236" i="71" s="1"/>
  <c r="K235" i="71"/>
  <c r="M235" i="71" s="1"/>
  <c r="K234" i="71"/>
  <c r="M234" i="71" s="1"/>
  <c r="K233" i="71"/>
  <c r="M233" i="71" s="1"/>
  <c r="K232" i="71"/>
  <c r="M232" i="71" s="1"/>
  <c r="K231" i="71"/>
  <c r="M231" i="71" s="1"/>
  <c r="K230" i="71"/>
  <c r="M230" i="71" s="1"/>
  <c r="K229" i="71"/>
  <c r="M229" i="71" s="1"/>
  <c r="K228" i="71"/>
  <c r="M228" i="71" s="1"/>
  <c r="K227" i="71"/>
  <c r="M227" i="71" s="1"/>
  <c r="K226" i="71"/>
  <c r="M226" i="71" s="1"/>
  <c r="K225" i="71"/>
  <c r="M225" i="71" s="1"/>
  <c r="K224" i="71"/>
  <c r="M224" i="71" s="1"/>
  <c r="K223" i="71"/>
  <c r="M223" i="71" s="1"/>
  <c r="K222" i="71"/>
  <c r="M222" i="71" s="1"/>
  <c r="K221" i="71"/>
  <c r="M221" i="71" s="1"/>
  <c r="K220" i="71"/>
  <c r="M220" i="71" s="1"/>
  <c r="K219" i="71"/>
  <c r="M219" i="71" s="1"/>
  <c r="K218" i="71"/>
  <c r="M218" i="71" s="1"/>
  <c r="K217" i="71"/>
  <c r="M217" i="71" s="1"/>
  <c r="K216" i="71"/>
  <c r="M216" i="71" s="1"/>
  <c r="K215" i="71"/>
  <c r="M215" i="71" s="1"/>
  <c r="K214" i="71"/>
  <c r="M214" i="71" s="1"/>
  <c r="K213" i="71"/>
  <c r="M213" i="71" s="1"/>
  <c r="K212" i="71"/>
  <c r="M212" i="71" s="1"/>
  <c r="K211" i="71"/>
  <c r="M211" i="71" s="1"/>
  <c r="K210" i="71"/>
  <c r="M210" i="71" s="1"/>
  <c r="K209" i="71"/>
  <c r="M209" i="71" s="1"/>
  <c r="K208" i="71"/>
  <c r="M208" i="71" s="1"/>
  <c r="K207" i="71"/>
  <c r="M207" i="71" s="1"/>
  <c r="K206" i="71"/>
  <c r="M206" i="71" s="1"/>
  <c r="K205" i="71"/>
  <c r="M205" i="71" s="1"/>
  <c r="K204" i="71"/>
  <c r="M204" i="71" s="1"/>
  <c r="K203" i="71"/>
  <c r="M203" i="71" s="1"/>
  <c r="K202" i="71"/>
  <c r="M202" i="71" s="1"/>
  <c r="K201" i="71"/>
  <c r="M201" i="71" s="1"/>
  <c r="K200" i="71"/>
  <c r="M200" i="71" s="1"/>
  <c r="K199" i="71"/>
  <c r="M199" i="71" s="1"/>
  <c r="K198" i="71"/>
  <c r="M198" i="71" s="1"/>
  <c r="K197" i="71"/>
  <c r="M197" i="71" s="1"/>
  <c r="K196" i="71"/>
  <c r="M196" i="71" s="1"/>
  <c r="K195" i="71"/>
  <c r="M195" i="71" s="1"/>
  <c r="K194" i="71"/>
  <c r="M194" i="71" s="1"/>
  <c r="K193" i="71"/>
  <c r="M193" i="71" s="1"/>
  <c r="K192" i="71"/>
  <c r="M192" i="71" s="1"/>
  <c r="K191" i="71"/>
  <c r="M191" i="71" s="1"/>
  <c r="K190" i="71"/>
  <c r="M190" i="71" s="1"/>
  <c r="K189" i="71"/>
  <c r="M189" i="71" s="1"/>
  <c r="K188" i="71"/>
  <c r="M188" i="71" s="1"/>
  <c r="K187" i="71"/>
  <c r="M187" i="71" s="1"/>
  <c r="K186" i="71"/>
  <c r="M186" i="71" s="1"/>
  <c r="K185" i="71"/>
  <c r="M185" i="71" s="1"/>
  <c r="K184" i="71"/>
  <c r="M184" i="71" s="1"/>
  <c r="K183" i="71"/>
  <c r="M183" i="71" s="1"/>
  <c r="K182" i="71"/>
  <c r="M182" i="71" s="1"/>
  <c r="K181" i="71"/>
  <c r="M181" i="71" s="1"/>
  <c r="K180" i="71"/>
  <c r="M180" i="71" s="1"/>
  <c r="K179" i="71"/>
  <c r="M179" i="71" s="1"/>
  <c r="K178" i="71"/>
  <c r="M178" i="71" s="1"/>
  <c r="K177" i="71"/>
  <c r="M177" i="71" s="1"/>
  <c r="K176" i="71"/>
  <c r="M176" i="71" s="1"/>
  <c r="K175" i="71"/>
  <c r="M175" i="71" s="1"/>
  <c r="K174" i="71"/>
  <c r="M174" i="71" s="1"/>
  <c r="K173" i="71"/>
  <c r="M173" i="71" s="1"/>
  <c r="K172" i="71"/>
  <c r="M172" i="71" s="1"/>
  <c r="K171" i="71"/>
  <c r="M171" i="71" s="1"/>
  <c r="K170" i="71"/>
  <c r="M170" i="71" s="1"/>
  <c r="K169" i="71"/>
  <c r="M169" i="71" s="1"/>
  <c r="K168" i="71"/>
  <c r="M168" i="71" s="1"/>
  <c r="K167" i="71"/>
  <c r="M167" i="71" s="1"/>
  <c r="K166" i="71"/>
  <c r="M166" i="71" s="1"/>
  <c r="K165" i="71"/>
  <c r="M165" i="71" s="1"/>
  <c r="K164" i="71"/>
  <c r="M164" i="71" s="1"/>
  <c r="K163" i="71"/>
  <c r="M163" i="71" s="1"/>
  <c r="K162" i="71"/>
  <c r="M162" i="71" s="1"/>
  <c r="K161" i="71"/>
  <c r="M161" i="71" s="1"/>
  <c r="K160" i="71"/>
  <c r="M160" i="71" s="1"/>
  <c r="K159" i="71"/>
  <c r="M159" i="71" s="1"/>
  <c r="K158" i="71"/>
  <c r="M158" i="71" s="1"/>
  <c r="K157" i="71"/>
  <c r="M157" i="71" s="1"/>
  <c r="K156" i="71"/>
  <c r="M156" i="71" s="1"/>
  <c r="K155" i="71"/>
  <c r="M155" i="71" s="1"/>
  <c r="K154" i="71"/>
  <c r="M154" i="71" s="1"/>
  <c r="K153" i="71"/>
  <c r="M153" i="71" s="1"/>
  <c r="K152" i="71"/>
  <c r="M152" i="71" s="1"/>
  <c r="K151" i="71"/>
  <c r="M151" i="71" s="1"/>
  <c r="K150" i="71"/>
  <c r="M150" i="71" s="1"/>
  <c r="K149" i="71"/>
  <c r="M149" i="71" s="1"/>
  <c r="K148" i="71"/>
  <c r="M148" i="71" s="1"/>
  <c r="K147" i="71"/>
  <c r="M147" i="71" s="1"/>
  <c r="K146" i="71"/>
  <c r="M146" i="71" s="1"/>
  <c r="K145" i="71"/>
  <c r="M145" i="71" s="1"/>
  <c r="K144" i="71"/>
  <c r="M144" i="71" s="1"/>
  <c r="K143" i="71"/>
  <c r="M143" i="71" s="1"/>
  <c r="K142" i="71"/>
  <c r="M142" i="71" s="1"/>
  <c r="K141" i="71"/>
  <c r="M141" i="71" s="1"/>
  <c r="K140" i="71"/>
  <c r="M140" i="71" s="1"/>
  <c r="K139" i="71"/>
  <c r="M139" i="71" s="1"/>
  <c r="K138" i="71"/>
  <c r="M138" i="71" s="1"/>
  <c r="K137" i="71"/>
  <c r="M137" i="71" s="1"/>
  <c r="K136" i="71"/>
  <c r="M136" i="71" s="1"/>
  <c r="K135" i="71"/>
  <c r="M135" i="71" s="1"/>
  <c r="K134" i="71"/>
  <c r="M134" i="71" s="1"/>
  <c r="K133" i="71"/>
  <c r="M133" i="71" s="1"/>
  <c r="K132" i="71"/>
  <c r="M132" i="71" s="1"/>
  <c r="K131" i="71"/>
  <c r="M131" i="71" s="1"/>
  <c r="K130" i="71"/>
  <c r="M130" i="71" s="1"/>
  <c r="K129" i="71"/>
  <c r="M129" i="71" s="1"/>
  <c r="K128" i="71"/>
  <c r="M128" i="71" s="1"/>
  <c r="K127" i="71"/>
  <c r="M127" i="71" s="1"/>
  <c r="K126" i="71"/>
  <c r="M126" i="71" s="1"/>
  <c r="K125" i="71"/>
  <c r="M125" i="71" s="1"/>
  <c r="K124" i="71"/>
  <c r="M124" i="71" s="1"/>
  <c r="K123" i="71"/>
  <c r="M123" i="71" s="1"/>
  <c r="K122" i="71"/>
  <c r="M122" i="71" s="1"/>
  <c r="K121" i="71"/>
  <c r="M121" i="71" s="1"/>
  <c r="K120" i="71"/>
  <c r="M120" i="71" s="1"/>
  <c r="K119" i="71"/>
  <c r="M119" i="71" s="1"/>
  <c r="K118" i="71"/>
  <c r="M118" i="71" s="1"/>
  <c r="K117" i="71"/>
  <c r="M117" i="71" s="1"/>
  <c r="K116" i="71"/>
  <c r="M116" i="71" s="1"/>
  <c r="K115" i="71"/>
  <c r="M115" i="71" s="1"/>
  <c r="K114" i="71"/>
  <c r="M114" i="71" s="1"/>
  <c r="K113" i="71"/>
  <c r="M113" i="71" s="1"/>
  <c r="K112" i="71"/>
  <c r="M112" i="71" s="1"/>
  <c r="K111" i="71"/>
  <c r="M111" i="71" s="1"/>
  <c r="K110" i="71"/>
  <c r="M110" i="71" s="1"/>
  <c r="K109" i="71"/>
  <c r="M109" i="71" s="1"/>
  <c r="K108" i="71"/>
  <c r="M108" i="71" s="1"/>
  <c r="K107" i="71"/>
  <c r="M107" i="71" s="1"/>
  <c r="K106" i="71"/>
  <c r="M106" i="71" s="1"/>
  <c r="K105" i="71"/>
  <c r="M105" i="71" s="1"/>
  <c r="K104" i="71"/>
  <c r="M104" i="71" s="1"/>
  <c r="K103" i="71"/>
  <c r="M103" i="71" s="1"/>
  <c r="K102" i="71"/>
  <c r="M102" i="71" s="1"/>
  <c r="K101" i="71"/>
  <c r="M101" i="71" s="1"/>
  <c r="K100" i="71"/>
  <c r="M100" i="71" s="1"/>
  <c r="K99" i="71"/>
  <c r="M99" i="71" s="1"/>
  <c r="K98" i="71"/>
  <c r="M98" i="71" s="1"/>
  <c r="K97" i="71"/>
  <c r="M97" i="71" s="1"/>
  <c r="K96" i="71"/>
  <c r="M96" i="71" s="1"/>
  <c r="K95" i="71"/>
  <c r="M95" i="71" s="1"/>
  <c r="K94" i="71"/>
  <c r="M94" i="71" s="1"/>
  <c r="K93" i="71"/>
  <c r="M93" i="71" s="1"/>
  <c r="K92" i="71"/>
  <c r="M92" i="71" s="1"/>
  <c r="K91" i="71"/>
  <c r="M91" i="71" s="1"/>
  <c r="K90" i="71"/>
  <c r="M90" i="71" s="1"/>
  <c r="K89" i="71"/>
  <c r="M89" i="71" s="1"/>
  <c r="K88" i="71"/>
  <c r="M88" i="71" s="1"/>
  <c r="K87" i="71"/>
  <c r="M87" i="71" s="1"/>
  <c r="K86" i="71"/>
  <c r="M86" i="71" s="1"/>
  <c r="K85" i="71"/>
  <c r="M85" i="71" s="1"/>
  <c r="K84" i="71"/>
  <c r="M84" i="71" s="1"/>
  <c r="K83" i="71"/>
  <c r="M83" i="71" s="1"/>
  <c r="K82" i="71"/>
  <c r="M82" i="71" s="1"/>
  <c r="K81" i="71"/>
  <c r="M81" i="71" s="1"/>
  <c r="K80" i="71"/>
  <c r="M80" i="71" s="1"/>
  <c r="K79" i="71"/>
  <c r="M79" i="71" s="1"/>
  <c r="K78" i="71"/>
  <c r="M78" i="71" s="1"/>
  <c r="K77" i="71"/>
  <c r="M77" i="71" s="1"/>
  <c r="K76" i="71"/>
  <c r="M76" i="71" s="1"/>
  <c r="K75" i="71"/>
  <c r="M75" i="71" s="1"/>
  <c r="K74" i="71"/>
  <c r="M74" i="71" s="1"/>
  <c r="K73" i="71"/>
  <c r="M73" i="71" s="1"/>
  <c r="K72" i="71"/>
  <c r="M72" i="71" s="1"/>
  <c r="K71" i="71"/>
  <c r="M71" i="71" s="1"/>
  <c r="K70" i="71"/>
  <c r="M70" i="71" s="1"/>
  <c r="K69" i="71"/>
  <c r="M69" i="71" s="1"/>
  <c r="K68" i="71"/>
  <c r="M68" i="71" s="1"/>
  <c r="K67" i="71"/>
  <c r="M67" i="71" s="1"/>
  <c r="K66" i="71"/>
  <c r="M66" i="71" s="1"/>
  <c r="K65" i="71"/>
  <c r="M65" i="71" s="1"/>
  <c r="K64" i="71"/>
  <c r="M64" i="71" s="1"/>
  <c r="K63" i="71"/>
  <c r="M63" i="71" s="1"/>
  <c r="K62" i="71"/>
  <c r="M62" i="71" s="1"/>
  <c r="K61" i="71"/>
  <c r="M61" i="71" s="1"/>
  <c r="K60" i="71"/>
  <c r="M60" i="71" s="1"/>
  <c r="K59" i="71"/>
  <c r="M59" i="71" s="1"/>
  <c r="K58" i="71"/>
  <c r="M58" i="71" s="1"/>
  <c r="K57" i="71"/>
  <c r="M57" i="71" s="1"/>
  <c r="K56" i="71"/>
  <c r="M56" i="71" s="1"/>
  <c r="K55" i="71"/>
  <c r="M55" i="71" s="1"/>
  <c r="K54" i="71"/>
  <c r="M54" i="71" s="1"/>
  <c r="K53" i="71"/>
  <c r="M53" i="71" s="1"/>
  <c r="K52" i="71"/>
  <c r="M52" i="71" s="1"/>
  <c r="K51" i="71"/>
  <c r="M51" i="71" s="1"/>
  <c r="K50" i="71"/>
  <c r="M50" i="71" s="1"/>
  <c r="K49" i="71"/>
  <c r="M49" i="71" s="1"/>
  <c r="K48" i="71"/>
  <c r="M48" i="71" s="1"/>
  <c r="K47" i="71"/>
  <c r="M47" i="71" s="1"/>
  <c r="K46" i="71"/>
  <c r="M46" i="71" s="1"/>
  <c r="K45" i="71"/>
  <c r="M45" i="71" s="1"/>
  <c r="K44" i="71"/>
  <c r="M44" i="71" s="1"/>
  <c r="K43" i="71"/>
  <c r="M43" i="71" s="1"/>
  <c r="K42" i="71"/>
  <c r="M42" i="71" s="1"/>
  <c r="K41" i="71"/>
  <c r="M41" i="71" s="1"/>
  <c r="K40" i="71"/>
  <c r="M40" i="71" s="1"/>
  <c r="K39" i="71"/>
  <c r="M39" i="71" s="1"/>
  <c r="K38" i="71"/>
  <c r="M38" i="71" s="1"/>
  <c r="K37" i="71"/>
  <c r="M37" i="71" s="1"/>
  <c r="K36" i="71"/>
  <c r="M36" i="71" s="1"/>
  <c r="K35" i="71"/>
  <c r="M35" i="71" s="1"/>
  <c r="K34" i="71"/>
  <c r="M34" i="71" s="1"/>
  <c r="K33" i="71"/>
  <c r="M33" i="71" s="1"/>
  <c r="K32" i="71"/>
  <c r="M32" i="71" s="1"/>
  <c r="K31" i="71"/>
  <c r="M31" i="71" s="1"/>
  <c r="K30" i="71"/>
  <c r="M30" i="71" s="1"/>
  <c r="K29" i="71"/>
  <c r="M29" i="71" s="1"/>
  <c r="K28" i="71"/>
  <c r="M28" i="71" s="1"/>
  <c r="K27" i="71"/>
  <c r="M27" i="71" s="1"/>
  <c r="K26" i="71"/>
  <c r="M26" i="71" s="1"/>
  <c r="K25" i="71"/>
  <c r="M25" i="71" s="1"/>
  <c r="K24" i="71"/>
  <c r="M24" i="71" s="1"/>
  <c r="K23" i="71"/>
  <c r="M23" i="71" s="1"/>
  <c r="K22" i="71"/>
  <c r="M22" i="71" s="1"/>
  <c r="K21" i="71"/>
  <c r="M21" i="71" s="1"/>
  <c r="K20" i="71"/>
  <c r="M20" i="71" s="1"/>
  <c r="K19" i="71"/>
  <c r="M19" i="71" s="1"/>
  <c r="K18" i="71"/>
  <c r="M18" i="71" s="1"/>
  <c r="K17" i="71"/>
  <c r="M17" i="71" s="1"/>
  <c r="K16" i="71"/>
  <c r="M16" i="71" s="1"/>
  <c r="K15" i="71"/>
  <c r="M15" i="71" s="1"/>
  <c r="K14" i="71"/>
  <c r="M14" i="71" s="1"/>
  <c r="K13" i="71"/>
  <c r="M13" i="71" s="1"/>
  <c r="K12" i="71"/>
  <c r="M12" i="71" s="1"/>
  <c r="K11" i="71"/>
  <c r="M11" i="71" s="1"/>
  <c r="K10" i="71"/>
  <c r="M10" i="71" s="1"/>
  <c r="K9" i="71"/>
  <c r="M9" i="71" s="1"/>
  <c r="I2" i="71"/>
  <c r="D2" i="71"/>
  <c r="D1" i="71"/>
  <c r="F81" i="70"/>
  <c r="A81" i="70"/>
  <c r="H56" i="70"/>
  <c r="A56" i="70"/>
  <c r="H55" i="70"/>
  <c r="I55" i="70" s="1"/>
  <c r="A55" i="70"/>
  <c r="H54" i="70"/>
  <c r="A54" i="70"/>
  <c r="H53" i="70"/>
  <c r="I53" i="70" s="1"/>
  <c r="A53" i="70"/>
  <c r="H52" i="70"/>
  <c r="A52" i="70"/>
  <c r="H51" i="70"/>
  <c r="I51" i="70" s="1"/>
  <c r="A51" i="70"/>
  <c r="H50" i="70"/>
  <c r="A50" i="70"/>
  <c r="H49" i="70"/>
  <c r="I49" i="70" s="1"/>
  <c r="A49" i="70"/>
  <c r="H48" i="70"/>
  <c r="A48" i="70"/>
  <c r="H47" i="70"/>
  <c r="I47" i="70" s="1"/>
  <c r="A47" i="70"/>
  <c r="H43" i="70"/>
  <c r="A43" i="70"/>
  <c r="H42" i="70"/>
  <c r="I42" i="70" s="1"/>
  <c r="A42" i="70"/>
  <c r="H39" i="70"/>
  <c r="H38" i="70"/>
  <c r="I38" i="70" s="1"/>
  <c r="H36" i="70"/>
  <c r="I36" i="70" s="1"/>
  <c r="H32" i="70"/>
  <c r="I32" i="70" s="1"/>
  <c r="G32" i="70"/>
  <c r="D32" i="70"/>
  <c r="A32" i="70"/>
  <c r="H31" i="70"/>
  <c r="G31" i="70"/>
  <c r="D31" i="70"/>
  <c r="A31" i="70"/>
  <c r="H30" i="70"/>
  <c r="I30" i="70" s="1"/>
  <c r="G30" i="70"/>
  <c r="D30" i="70"/>
  <c r="A30" i="70"/>
  <c r="H29" i="70"/>
  <c r="I29" i="70" s="1"/>
  <c r="G29" i="70"/>
  <c r="D29" i="70"/>
  <c r="A29" i="70"/>
  <c r="H28" i="70"/>
  <c r="I28" i="70" s="1"/>
  <c r="G28" i="70"/>
  <c r="D28" i="70"/>
  <c r="A28" i="70"/>
  <c r="H27" i="70"/>
  <c r="I27" i="70" s="1"/>
  <c r="G27" i="70"/>
  <c r="D27" i="70"/>
  <c r="A27" i="70"/>
  <c r="H26" i="70"/>
  <c r="I26" i="70" s="1"/>
  <c r="G26" i="70"/>
  <c r="D26" i="70"/>
  <c r="A26" i="70"/>
  <c r="H25" i="70"/>
  <c r="I25" i="70" s="1"/>
  <c r="G25" i="70"/>
  <c r="D25" i="70"/>
  <c r="A25" i="70"/>
  <c r="H24" i="70"/>
  <c r="I24" i="70" s="1"/>
  <c r="G24" i="70"/>
  <c r="H22" i="70"/>
  <c r="G22" i="70"/>
  <c r="D22" i="70"/>
  <c r="A22" i="70"/>
  <c r="K14" i="70"/>
  <c r="E8" i="70"/>
  <c r="H5" i="70"/>
  <c r="B6" i="70"/>
  <c r="B5" i="70"/>
  <c r="B4" i="70"/>
  <c r="J517" i="69"/>
  <c r="I517" i="69"/>
  <c r="H517" i="69"/>
  <c r="G517" i="69"/>
  <c r="F517" i="69"/>
  <c r="C526" i="69"/>
  <c r="C505" i="69"/>
  <c r="G505" i="69" s="1"/>
  <c r="C504" i="69"/>
  <c r="G504" i="69" s="1"/>
  <c r="C503" i="69"/>
  <c r="F503" i="69" s="1"/>
  <c r="C502" i="69"/>
  <c r="G502" i="69" s="1"/>
  <c r="C501" i="69"/>
  <c r="F501" i="69" s="1"/>
  <c r="C500" i="69"/>
  <c r="G500" i="69" s="1"/>
  <c r="K498" i="69"/>
  <c r="M498" i="69" s="1"/>
  <c r="K497" i="69"/>
  <c r="M497" i="69" s="1"/>
  <c r="K496" i="69"/>
  <c r="M496" i="69" s="1"/>
  <c r="K495" i="69"/>
  <c r="M495" i="69" s="1"/>
  <c r="K490" i="69"/>
  <c r="M490" i="69" s="1"/>
  <c r="K489" i="69"/>
  <c r="M489" i="69" s="1"/>
  <c r="K488" i="69"/>
  <c r="M488" i="69" s="1"/>
  <c r="K487" i="69"/>
  <c r="M487" i="69" s="1"/>
  <c r="K486" i="69"/>
  <c r="M486" i="69" s="1"/>
  <c r="K485" i="69"/>
  <c r="M485" i="69" s="1"/>
  <c r="K484" i="69"/>
  <c r="M484" i="69" s="1"/>
  <c r="K483" i="69"/>
  <c r="M483" i="69" s="1"/>
  <c r="K482" i="69"/>
  <c r="M482" i="69" s="1"/>
  <c r="K481" i="69"/>
  <c r="M481" i="69" s="1"/>
  <c r="K480" i="69"/>
  <c r="M480" i="69" s="1"/>
  <c r="K479" i="69"/>
  <c r="M479" i="69" s="1"/>
  <c r="K478" i="69"/>
  <c r="M478" i="69" s="1"/>
  <c r="K477" i="69"/>
  <c r="M477" i="69" s="1"/>
  <c r="K476" i="69"/>
  <c r="M476" i="69" s="1"/>
  <c r="K475" i="69"/>
  <c r="M475" i="69" s="1"/>
  <c r="K474" i="69"/>
  <c r="M474" i="69" s="1"/>
  <c r="K473" i="69"/>
  <c r="M473" i="69" s="1"/>
  <c r="K472" i="69"/>
  <c r="M472" i="69" s="1"/>
  <c r="K471" i="69"/>
  <c r="M471" i="69" s="1"/>
  <c r="K470" i="69"/>
  <c r="M470" i="69" s="1"/>
  <c r="K469" i="69"/>
  <c r="M469" i="69" s="1"/>
  <c r="K468" i="69"/>
  <c r="M468" i="69" s="1"/>
  <c r="K467" i="69"/>
  <c r="M467" i="69" s="1"/>
  <c r="K466" i="69"/>
  <c r="M466" i="69" s="1"/>
  <c r="K465" i="69"/>
  <c r="M465" i="69" s="1"/>
  <c r="K464" i="69"/>
  <c r="M464" i="69" s="1"/>
  <c r="K463" i="69"/>
  <c r="M463" i="69" s="1"/>
  <c r="K462" i="69"/>
  <c r="M462" i="69" s="1"/>
  <c r="K461" i="69"/>
  <c r="M461" i="69" s="1"/>
  <c r="K460" i="69"/>
  <c r="M460" i="69" s="1"/>
  <c r="K459" i="69"/>
  <c r="M459" i="69" s="1"/>
  <c r="K458" i="69"/>
  <c r="M458" i="69" s="1"/>
  <c r="K457" i="69"/>
  <c r="M457" i="69" s="1"/>
  <c r="K456" i="69"/>
  <c r="M456" i="69" s="1"/>
  <c r="K455" i="69"/>
  <c r="M455" i="69" s="1"/>
  <c r="K454" i="69"/>
  <c r="M454" i="69" s="1"/>
  <c r="K453" i="69"/>
  <c r="M453" i="69" s="1"/>
  <c r="K452" i="69"/>
  <c r="M452" i="69" s="1"/>
  <c r="K451" i="69"/>
  <c r="M451" i="69" s="1"/>
  <c r="K450" i="69"/>
  <c r="M450" i="69" s="1"/>
  <c r="K449" i="69"/>
  <c r="M449" i="69" s="1"/>
  <c r="K448" i="69"/>
  <c r="M448" i="69" s="1"/>
  <c r="K447" i="69"/>
  <c r="M447" i="69" s="1"/>
  <c r="K446" i="69"/>
  <c r="M446" i="69" s="1"/>
  <c r="K445" i="69"/>
  <c r="M445" i="69" s="1"/>
  <c r="K444" i="69"/>
  <c r="M444" i="69" s="1"/>
  <c r="K443" i="69"/>
  <c r="M443" i="69" s="1"/>
  <c r="K442" i="69"/>
  <c r="M442" i="69" s="1"/>
  <c r="K441" i="69"/>
  <c r="M441" i="69" s="1"/>
  <c r="K440" i="69"/>
  <c r="M440" i="69" s="1"/>
  <c r="K439" i="69"/>
  <c r="M439" i="69" s="1"/>
  <c r="K438" i="69"/>
  <c r="M438" i="69" s="1"/>
  <c r="K437" i="69"/>
  <c r="M437" i="69" s="1"/>
  <c r="K436" i="69"/>
  <c r="M436" i="69" s="1"/>
  <c r="K435" i="69"/>
  <c r="M435" i="69" s="1"/>
  <c r="K434" i="69"/>
  <c r="M434" i="69" s="1"/>
  <c r="K433" i="69"/>
  <c r="M433" i="69" s="1"/>
  <c r="K432" i="69"/>
  <c r="M432" i="69" s="1"/>
  <c r="K431" i="69"/>
  <c r="M431" i="69" s="1"/>
  <c r="K430" i="69"/>
  <c r="M430" i="69" s="1"/>
  <c r="K429" i="69"/>
  <c r="M429" i="69" s="1"/>
  <c r="K428" i="69"/>
  <c r="M428" i="69" s="1"/>
  <c r="K427" i="69"/>
  <c r="M427" i="69" s="1"/>
  <c r="K426" i="69"/>
  <c r="M426" i="69" s="1"/>
  <c r="K425" i="69"/>
  <c r="M425" i="69" s="1"/>
  <c r="K424" i="69"/>
  <c r="M424" i="69" s="1"/>
  <c r="K423" i="69"/>
  <c r="M423" i="69" s="1"/>
  <c r="K422" i="69"/>
  <c r="M422" i="69" s="1"/>
  <c r="K421" i="69"/>
  <c r="M421" i="69" s="1"/>
  <c r="K420" i="69"/>
  <c r="M420" i="69" s="1"/>
  <c r="K419" i="69"/>
  <c r="M419" i="69" s="1"/>
  <c r="K418" i="69"/>
  <c r="M418" i="69" s="1"/>
  <c r="K417" i="69"/>
  <c r="M417" i="69" s="1"/>
  <c r="K416" i="69"/>
  <c r="M416" i="69" s="1"/>
  <c r="K415" i="69"/>
  <c r="M415" i="69" s="1"/>
  <c r="K414" i="69"/>
  <c r="M414" i="69" s="1"/>
  <c r="K413" i="69"/>
  <c r="M413" i="69" s="1"/>
  <c r="K412" i="69"/>
  <c r="M412" i="69" s="1"/>
  <c r="K411" i="69"/>
  <c r="M411" i="69" s="1"/>
  <c r="K410" i="69"/>
  <c r="M410" i="69" s="1"/>
  <c r="K409" i="69"/>
  <c r="M409" i="69" s="1"/>
  <c r="K408" i="69"/>
  <c r="M408" i="69" s="1"/>
  <c r="K407" i="69"/>
  <c r="M407" i="69" s="1"/>
  <c r="K406" i="69"/>
  <c r="M406" i="69" s="1"/>
  <c r="K405" i="69"/>
  <c r="M405" i="69" s="1"/>
  <c r="K404" i="69"/>
  <c r="M404" i="69" s="1"/>
  <c r="K403" i="69"/>
  <c r="M403" i="69" s="1"/>
  <c r="K402" i="69"/>
  <c r="M402" i="69" s="1"/>
  <c r="K401" i="69"/>
  <c r="M401" i="69" s="1"/>
  <c r="K400" i="69"/>
  <c r="M400" i="69" s="1"/>
  <c r="K399" i="69"/>
  <c r="M399" i="69" s="1"/>
  <c r="K398" i="69"/>
  <c r="M398" i="69" s="1"/>
  <c r="K397" i="69"/>
  <c r="M397" i="69" s="1"/>
  <c r="K396" i="69"/>
  <c r="M396" i="69" s="1"/>
  <c r="K395" i="69"/>
  <c r="M395" i="69" s="1"/>
  <c r="K394" i="69"/>
  <c r="M394" i="69" s="1"/>
  <c r="K393" i="69"/>
  <c r="M393" i="69" s="1"/>
  <c r="K392" i="69"/>
  <c r="M392" i="69" s="1"/>
  <c r="K391" i="69"/>
  <c r="M391" i="69" s="1"/>
  <c r="K390" i="69"/>
  <c r="M390" i="69" s="1"/>
  <c r="K389" i="69"/>
  <c r="M389" i="69" s="1"/>
  <c r="K388" i="69"/>
  <c r="M388" i="69" s="1"/>
  <c r="K387" i="69"/>
  <c r="M387" i="69" s="1"/>
  <c r="K386" i="69"/>
  <c r="M386" i="69" s="1"/>
  <c r="K385" i="69"/>
  <c r="M385" i="69" s="1"/>
  <c r="K384" i="69"/>
  <c r="M384" i="69" s="1"/>
  <c r="K383" i="69"/>
  <c r="M383" i="69" s="1"/>
  <c r="K382" i="69"/>
  <c r="M382" i="69" s="1"/>
  <c r="K381" i="69"/>
  <c r="M381" i="69" s="1"/>
  <c r="K380" i="69"/>
  <c r="M380" i="69" s="1"/>
  <c r="K379" i="69"/>
  <c r="M379" i="69" s="1"/>
  <c r="K378" i="69"/>
  <c r="M378" i="69" s="1"/>
  <c r="K377" i="69"/>
  <c r="M377" i="69" s="1"/>
  <c r="K376" i="69"/>
  <c r="M376" i="69" s="1"/>
  <c r="K375" i="69"/>
  <c r="M375" i="69" s="1"/>
  <c r="K374" i="69"/>
  <c r="M374" i="69" s="1"/>
  <c r="K373" i="69"/>
  <c r="M373" i="69" s="1"/>
  <c r="K372" i="69"/>
  <c r="M372" i="69" s="1"/>
  <c r="K371" i="69"/>
  <c r="M371" i="69" s="1"/>
  <c r="K370" i="69"/>
  <c r="M370" i="69" s="1"/>
  <c r="K369" i="69"/>
  <c r="M369" i="69" s="1"/>
  <c r="K368" i="69"/>
  <c r="M368" i="69" s="1"/>
  <c r="K367" i="69"/>
  <c r="M367" i="69" s="1"/>
  <c r="K366" i="69"/>
  <c r="M366" i="69" s="1"/>
  <c r="K365" i="69"/>
  <c r="M365" i="69" s="1"/>
  <c r="K364" i="69"/>
  <c r="M364" i="69" s="1"/>
  <c r="K363" i="69"/>
  <c r="M363" i="69" s="1"/>
  <c r="K362" i="69"/>
  <c r="M362" i="69" s="1"/>
  <c r="K361" i="69"/>
  <c r="M361" i="69" s="1"/>
  <c r="K360" i="69"/>
  <c r="M360" i="69" s="1"/>
  <c r="K359" i="69"/>
  <c r="M359" i="69" s="1"/>
  <c r="K358" i="69"/>
  <c r="M358" i="69" s="1"/>
  <c r="K357" i="69"/>
  <c r="M357" i="69" s="1"/>
  <c r="K356" i="69"/>
  <c r="M356" i="69" s="1"/>
  <c r="K355" i="69"/>
  <c r="M355" i="69" s="1"/>
  <c r="K354" i="69"/>
  <c r="M354" i="69" s="1"/>
  <c r="K353" i="69"/>
  <c r="M353" i="69" s="1"/>
  <c r="K352" i="69"/>
  <c r="M352" i="69" s="1"/>
  <c r="K351" i="69"/>
  <c r="M351" i="69" s="1"/>
  <c r="K350" i="69"/>
  <c r="M350" i="69" s="1"/>
  <c r="K349" i="69"/>
  <c r="M349" i="69" s="1"/>
  <c r="K348" i="69"/>
  <c r="M348" i="69" s="1"/>
  <c r="K347" i="69"/>
  <c r="M347" i="69" s="1"/>
  <c r="K346" i="69"/>
  <c r="M346" i="69" s="1"/>
  <c r="K345" i="69"/>
  <c r="M345" i="69" s="1"/>
  <c r="K344" i="69"/>
  <c r="M344" i="69" s="1"/>
  <c r="K343" i="69"/>
  <c r="M343" i="69" s="1"/>
  <c r="K342" i="69"/>
  <c r="M342" i="69" s="1"/>
  <c r="K341" i="69"/>
  <c r="M341" i="69" s="1"/>
  <c r="K340" i="69"/>
  <c r="M340" i="69" s="1"/>
  <c r="K339" i="69"/>
  <c r="M339" i="69" s="1"/>
  <c r="K338" i="69"/>
  <c r="M338" i="69" s="1"/>
  <c r="K337" i="69"/>
  <c r="M337" i="69" s="1"/>
  <c r="K336" i="69"/>
  <c r="M336" i="69" s="1"/>
  <c r="K335" i="69"/>
  <c r="M335" i="69" s="1"/>
  <c r="K334" i="69"/>
  <c r="M334" i="69" s="1"/>
  <c r="K333" i="69"/>
  <c r="M333" i="69" s="1"/>
  <c r="K332" i="69"/>
  <c r="M332" i="69" s="1"/>
  <c r="K331" i="69"/>
  <c r="M331" i="69" s="1"/>
  <c r="K330" i="69"/>
  <c r="M330" i="69" s="1"/>
  <c r="K329" i="69"/>
  <c r="M329" i="69" s="1"/>
  <c r="K328" i="69"/>
  <c r="M328" i="69" s="1"/>
  <c r="K327" i="69"/>
  <c r="M327" i="69" s="1"/>
  <c r="K326" i="69"/>
  <c r="M326" i="69" s="1"/>
  <c r="K325" i="69"/>
  <c r="M325" i="69" s="1"/>
  <c r="K324" i="69"/>
  <c r="M324" i="69" s="1"/>
  <c r="K323" i="69"/>
  <c r="M323" i="69" s="1"/>
  <c r="K322" i="69"/>
  <c r="M322" i="69" s="1"/>
  <c r="K321" i="69"/>
  <c r="M321" i="69" s="1"/>
  <c r="K320" i="69"/>
  <c r="M320" i="69" s="1"/>
  <c r="K319" i="69"/>
  <c r="M319" i="69" s="1"/>
  <c r="K318" i="69"/>
  <c r="M318" i="69" s="1"/>
  <c r="K317" i="69"/>
  <c r="M317" i="69" s="1"/>
  <c r="K316" i="69"/>
  <c r="M316" i="69" s="1"/>
  <c r="K315" i="69"/>
  <c r="M315" i="69" s="1"/>
  <c r="K314" i="69"/>
  <c r="M314" i="69" s="1"/>
  <c r="K313" i="69"/>
  <c r="M313" i="69" s="1"/>
  <c r="K312" i="69"/>
  <c r="M312" i="69" s="1"/>
  <c r="K311" i="69"/>
  <c r="M311" i="69" s="1"/>
  <c r="K310" i="69"/>
  <c r="M310" i="69" s="1"/>
  <c r="K309" i="69"/>
  <c r="M309" i="69" s="1"/>
  <c r="K308" i="69"/>
  <c r="M308" i="69" s="1"/>
  <c r="K307" i="69"/>
  <c r="M307" i="69" s="1"/>
  <c r="K306" i="69"/>
  <c r="M306" i="69" s="1"/>
  <c r="K305" i="69"/>
  <c r="M305" i="69" s="1"/>
  <c r="K304" i="69"/>
  <c r="M304" i="69" s="1"/>
  <c r="K303" i="69"/>
  <c r="M303" i="69" s="1"/>
  <c r="K302" i="69"/>
  <c r="M302" i="69" s="1"/>
  <c r="K301" i="69"/>
  <c r="M301" i="69" s="1"/>
  <c r="K300" i="69"/>
  <c r="M300" i="69" s="1"/>
  <c r="K299" i="69"/>
  <c r="M299" i="69" s="1"/>
  <c r="K298" i="69"/>
  <c r="M298" i="69" s="1"/>
  <c r="K297" i="69"/>
  <c r="M297" i="69" s="1"/>
  <c r="K296" i="69"/>
  <c r="M296" i="69" s="1"/>
  <c r="K295" i="69"/>
  <c r="M295" i="69" s="1"/>
  <c r="K294" i="69"/>
  <c r="M294" i="69" s="1"/>
  <c r="K293" i="69"/>
  <c r="M293" i="69" s="1"/>
  <c r="K292" i="69"/>
  <c r="M292" i="69" s="1"/>
  <c r="K291" i="69"/>
  <c r="M291" i="69" s="1"/>
  <c r="K290" i="69"/>
  <c r="M290" i="69" s="1"/>
  <c r="K289" i="69"/>
  <c r="M289" i="69" s="1"/>
  <c r="K288" i="69"/>
  <c r="M288" i="69" s="1"/>
  <c r="K287" i="69"/>
  <c r="M287" i="69" s="1"/>
  <c r="K286" i="69"/>
  <c r="M286" i="69" s="1"/>
  <c r="K285" i="69"/>
  <c r="M285" i="69" s="1"/>
  <c r="K284" i="69"/>
  <c r="M284" i="69" s="1"/>
  <c r="K283" i="69"/>
  <c r="M283" i="69" s="1"/>
  <c r="K282" i="69"/>
  <c r="M282" i="69" s="1"/>
  <c r="K281" i="69"/>
  <c r="M281" i="69" s="1"/>
  <c r="K280" i="69"/>
  <c r="M280" i="69" s="1"/>
  <c r="K279" i="69"/>
  <c r="M279" i="69" s="1"/>
  <c r="K278" i="69"/>
  <c r="M278" i="69" s="1"/>
  <c r="K277" i="69"/>
  <c r="M277" i="69" s="1"/>
  <c r="K276" i="69"/>
  <c r="M276" i="69" s="1"/>
  <c r="K275" i="69"/>
  <c r="M275" i="69" s="1"/>
  <c r="K274" i="69"/>
  <c r="M274" i="69" s="1"/>
  <c r="K273" i="69"/>
  <c r="M273" i="69" s="1"/>
  <c r="K272" i="69"/>
  <c r="M272" i="69" s="1"/>
  <c r="K271" i="69"/>
  <c r="M271" i="69" s="1"/>
  <c r="K270" i="69"/>
  <c r="M270" i="69" s="1"/>
  <c r="K269" i="69"/>
  <c r="M269" i="69" s="1"/>
  <c r="K268" i="69"/>
  <c r="M268" i="69" s="1"/>
  <c r="K267" i="69"/>
  <c r="M267" i="69" s="1"/>
  <c r="K266" i="69"/>
  <c r="M266" i="69" s="1"/>
  <c r="K265" i="69"/>
  <c r="M265" i="69" s="1"/>
  <c r="K264" i="69"/>
  <c r="M264" i="69" s="1"/>
  <c r="K263" i="69"/>
  <c r="M263" i="69" s="1"/>
  <c r="K262" i="69"/>
  <c r="M262" i="69" s="1"/>
  <c r="K261" i="69"/>
  <c r="M261" i="69" s="1"/>
  <c r="K260" i="69"/>
  <c r="M260" i="69" s="1"/>
  <c r="K259" i="69"/>
  <c r="M259" i="69" s="1"/>
  <c r="K258" i="69"/>
  <c r="M258" i="69" s="1"/>
  <c r="K257" i="69"/>
  <c r="M257" i="69" s="1"/>
  <c r="K256" i="69"/>
  <c r="M256" i="69" s="1"/>
  <c r="K255" i="69"/>
  <c r="M255" i="69" s="1"/>
  <c r="K254" i="69"/>
  <c r="M254" i="69" s="1"/>
  <c r="K253" i="69"/>
  <c r="M253" i="69" s="1"/>
  <c r="K252" i="69"/>
  <c r="M252" i="69" s="1"/>
  <c r="K251" i="69"/>
  <c r="M251" i="69" s="1"/>
  <c r="K250" i="69"/>
  <c r="M250" i="69" s="1"/>
  <c r="K249" i="69"/>
  <c r="M249" i="69" s="1"/>
  <c r="K248" i="69"/>
  <c r="M248" i="69" s="1"/>
  <c r="K247" i="69"/>
  <c r="M247" i="69" s="1"/>
  <c r="K246" i="69"/>
  <c r="M246" i="69" s="1"/>
  <c r="K245" i="69"/>
  <c r="M245" i="69" s="1"/>
  <c r="K244" i="69"/>
  <c r="M244" i="69" s="1"/>
  <c r="K243" i="69"/>
  <c r="M243" i="69" s="1"/>
  <c r="K242" i="69"/>
  <c r="M242" i="69" s="1"/>
  <c r="K241" i="69"/>
  <c r="M241" i="69" s="1"/>
  <c r="K240" i="69"/>
  <c r="M240" i="69" s="1"/>
  <c r="K239" i="69"/>
  <c r="M239" i="69" s="1"/>
  <c r="K238" i="69"/>
  <c r="M238" i="69" s="1"/>
  <c r="K237" i="69"/>
  <c r="M237" i="69" s="1"/>
  <c r="K236" i="69"/>
  <c r="M236" i="69" s="1"/>
  <c r="K235" i="69"/>
  <c r="M235" i="69" s="1"/>
  <c r="K234" i="69"/>
  <c r="M234" i="69" s="1"/>
  <c r="K233" i="69"/>
  <c r="M233" i="69" s="1"/>
  <c r="K232" i="69"/>
  <c r="M232" i="69" s="1"/>
  <c r="K231" i="69"/>
  <c r="M231" i="69" s="1"/>
  <c r="K230" i="69"/>
  <c r="M230" i="69" s="1"/>
  <c r="K229" i="69"/>
  <c r="M229" i="69" s="1"/>
  <c r="K228" i="69"/>
  <c r="M228" i="69" s="1"/>
  <c r="K227" i="69"/>
  <c r="M227" i="69" s="1"/>
  <c r="K226" i="69"/>
  <c r="M226" i="69" s="1"/>
  <c r="K225" i="69"/>
  <c r="M225" i="69" s="1"/>
  <c r="K224" i="69"/>
  <c r="M224" i="69" s="1"/>
  <c r="K223" i="69"/>
  <c r="M223" i="69" s="1"/>
  <c r="K222" i="69"/>
  <c r="M222" i="69" s="1"/>
  <c r="K221" i="69"/>
  <c r="M221" i="69" s="1"/>
  <c r="K220" i="69"/>
  <c r="M220" i="69" s="1"/>
  <c r="K219" i="69"/>
  <c r="M219" i="69" s="1"/>
  <c r="K218" i="69"/>
  <c r="M218" i="69" s="1"/>
  <c r="K217" i="69"/>
  <c r="M217" i="69" s="1"/>
  <c r="K216" i="69"/>
  <c r="M216" i="69" s="1"/>
  <c r="K215" i="69"/>
  <c r="M215" i="69" s="1"/>
  <c r="K214" i="69"/>
  <c r="M214" i="69" s="1"/>
  <c r="K213" i="69"/>
  <c r="M213" i="69" s="1"/>
  <c r="K212" i="69"/>
  <c r="M212" i="69" s="1"/>
  <c r="K211" i="69"/>
  <c r="M211" i="69" s="1"/>
  <c r="K210" i="69"/>
  <c r="M210" i="69" s="1"/>
  <c r="K209" i="69"/>
  <c r="M209" i="69" s="1"/>
  <c r="K208" i="69"/>
  <c r="M208" i="69" s="1"/>
  <c r="K207" i="69"/>
  <c r="M207" i="69" s="1"/>
  <c r="K206" i="69"/>
  <c r="M206" i="69" s="1"/>
  <c r="K205" i="69"/>
  <c r="M205" i="69" s="1"/>
  <c r="K204" i="69"/>
  <c r="M204" i="69" s="1"/>
  <c r="K203" i="69"/>
  <c r="M203" i="69" s="1"/>
  <c r="K202" i="69"/>
  <c r="M202" i="69" s="1"/>
  <c r="K201" i="69"/>
  <c r="M201" i="69" s="1"/>
  <c r="K200" i="69"/>
  <c r="M200" i="69" s="1"/>
  <c r="K199" i="69"/>
  <c r="M199" i="69" s="1"/>
  <c r="K198" i="69"/>
  <c r="M198" i="69" s="1"/>
  <c r="K197" i="69"/>
  <c r="M197" i="69" s="1"/>
  <c r="K196" i="69"/>
  <c r="M196" i="69" s="1"/>
  <c r="K195" i="69"/>
  <c r="M195" i="69" s="1"/>
  <c r="K194" i="69"/>
  <c r="M194" i="69" s="1"/>
  <c r="K193" i="69"/>
  <c r="M193" i="69" s="1"/>
  <c r="K192" i="69"/>
  <c r="M192" i="69" s="1"/>
  <c r="K191" i="69"/>
  <c r="M191" i="69" s="1"/>
  <c r="K190" i="69"/>
  <c r="M190" i="69" s="1"/>
  <c r="K189" i="69"/>
  <c r="M189" i="69" s="1"/>
  <c r="K188" i="69"/>
  <c r="M188" i="69" s="1"/>
  <c r="K187" i="69"/>
  <c r="M187" i="69" s="1"/>
  <c r="K186" i="69"/>
  <c r="M186" i="69" s="1"/>
  <c r="K185" i="69"/>
  <c r="M185" i="69" s="1"/>
  <c r="K184" i="69"/>
  <c r="M184" i="69" s="1"/>
  <c r="K183" i="69"/>
  <c r="M183" i="69" s="1"/>
  <c r="K182" i="69"/>
  <c r="M182" i="69" s="1"/>
  <c r="K181" i="69"/>
  <c r="M181" i="69" s="1"/>
  <c r="K180" i="69"/>
  <c r="M180" i="69" s="1"/>
  <c r="K179" i="69"/>
  <c r="M179" i="69" s="1"/>
  <c r="K178" i="69"/>
  <c r="M178" i="69" s="1"/>
  <c r="K177" i="69"/>
  <c r="M177" i="69" s="1"/>
  <c r="K176" i="69"/>
  <c r="M176" i="69" s="1"/>
  <c r="K175" i="69"/>
  <c r="M175" i="69" s="1"/>
  <c r="K174" i="69"/>
  <c r="M174" i="69" s="1"/>
  <c r="K173" i="69"/>
  <c r="M173" i="69" s="1"/>
  <c r="K172" i="69"/>
  <c r="M172" i="69" s="1"/>
  <c r="K171" i="69"/>
  <c r="M171" i="69" s="1"/>
  <c r="K170" i="69"/>
  <c r="M170" i="69" s="1"/>
  <c r="K169" i="69"/>
  <c r="M169" i="69" s="1"/>
  <c r="K168" i="69"/>
  <c r="M168" i="69" s="1"/>
  <c r="K167" i="69"/>
  <c r="M167" i="69" s="1"/>
  <c r="K166" i="69"/>
  <c r="M166" i="69" s="1"/>
  <c r="K165" i="69"/>
  <c r="M165" i="69" s="1"/>
  <c r="K164" i="69"/>
  <c r="M164" i="69" s="1"/>
  <c r="K163" i="69"/>
  <c r="M163" i="69" s="1"/>
  <c r="K162" i="69"/>
  <c r="M162" i="69" s="1"/>
  <c r="K161" i="69"/>
  <c r="M161" i="69" s="1"/>
  <c r="K160" i="69"/>
  <c r="M160" i="69" s="1"/>
  <c r="K159" i="69"/>
  <c r="M159" i="69" s="1"/>
  <c r="K158" i="69"/>
  <c r="M158" i="69" s="1"/>
  <c r="K157" i="69"/>
  <c r="M157" i="69" s="1"/>
  <c r="K156" i="69"/>
  <c r="M156" i="69" s="1"/>
  <c r="K155" i="69"/>
  <c r="M155" i="69" s="1"/>
  <c r="K154" i="69"/>
  <c r="M154" i="69" s="1"/>
  <c r="K153" i="69"/>
  <c r="M153" i="69" s="1"/>
  <c r="K152" i="69"/>
  <c r="M152" i="69" s="1"/>
  <c r="K151" i="69"/>
  <c r="M151" i="69" s="1"/>
  <c r="K150" i="69"/>
  <c r="M150" i="69" s="1"/>
  <c r="K149" i="69"/>
  <c r="M149" i="69" s="1"/>
  <c r="K148" i="69"/>
  <c r="M148" i="69" s="1"/>
  <c r="K147" i="69"/>
  <c r="M147" i="69" s="1"/>
  <c r="K146" i="69"/>
  <c r="M146" i="69" s="1"/>
  <c r="K145" i="69"/>
  <c r="M145" i="69" s="1"/>
  <c r="K144" i="69"/>
  <c r="M144" i="69" s="1"/>
  <c r="K143" i="69"/>
  <c r="M143" i="69" s="1"/>
  <c r="K142" i="69"/>
  <c r="M142" i="69" s="1"/>
  <c r="K141" i="69"/>
  <c r="M141" i="69" s="1"/>
  <c r="K140" i="69"/>
  <c r="M140" i="69" s="1"/>
  <c r="K139" i="69"/>
  <c r="M139" i="69" s="1"/>
  <c r="K138" i="69"/>
  <c r="M138" i="69" s="1"/>
  <c r="K137" i="69"/>
  <c r="M137" i="69" s="1"/>
  <c r="K136" i="69"/>
  <c r="M136" i="69" s="1"/>
  <c r="K135" i="69"/>
  <c r="M135" i="69" s="1"/>
  <c r="K134" i="69"/>
  <c r="M134" i="69" s="1"/>
  <c r="K133" i="69"/>
  <c r="M133" i="69" s="1"/>
  <c r="K132" i="69"/>
  <c r="M132" i="69" s="1"/>
  <c r="K131" i="69"/>
  <c r="M131" i="69" s="1"/>
  <c r="K130" i="69"/>
  <c r="M130" i="69" s="1"/>
  <c r="K129" i="69"/>
  <c r="M129" i="69" s="1"/>
  <c r="K128" i="69"/>
  <c r="M128" i="69" s="1"/>
  <c r="K127" i="69"/>
  <c r="M127" i="69" s="1"/>
  <c r="K126" i="69"/>
  <c r="M126" i="69" s="1"/>
  <c r="K125" i="69"/>
  <c r="M125" i="69" s="1"/>
  <c r="K124" i="69"/>
  <c r="M124" i="69" s="1"/>
  <c r="K123" i="69"/>
  <c r="M123" i="69" s="1"/>
  <c r="K122" i="69"/>
  <c r="M122" i="69" s="1"/>
  <c r="K121" i="69"/>
  <c r="M121" i="69" s="1"/>
  <c r="K120" i="69"/>
  <c r="M120" i="69" s="1"/>
  <c r="K119" i="69"/>
  <c r="M119" i="69" s="1"/>
  <c r="K118" i="69"/>
  <c r="M118" i="69" s="1"/>
  <c r="K117" i="69"/>
  <c r="M117" i="69" s="1"/>
  <c r="K116" i="69"/>
  <c r="M116" i="69" s="1"/>
  <c r="K115" i="69"/>
  <c r="M115" i="69" s="1"/>
  <c r="K114" i="69"/>
  <c r="M114" i="69" s="1"/>
  <c r="K113" i="69"/>
  <c r="M113" i="69" s="1"/>
  <c r="K112" i="69"/>
  <c r="M112" i="69" s="1"/>
  <c r="K111" i="69"/>
  <c r="M111" i="69" s="1"/>
  <c r="K110" i="69"/>
  <c r="M110" i="69" s="1"/>
  <c r="K109" i="69"/>
  <c r="M109" i="69" s="1"/>
  <c r="K108" i="69"/>
  <c r="M108" i="69" s="1"/>
  <c r="K107" i="69"/>
  <c r="M107" i="69" s="1"/>
  <c r="K106" i="69"/>
  <c r="M106" i="69" s="1"/>
  <c r="K105" i="69"/>
  <c r="M105" i="69" s="1"/>
  <c r="K104" i="69"/>
  <c r="M104" i="69" s="1"/>
  <c r="K103" i="69"/>
  <c r="M103" i="69" s="1"/>
  <c r="K102" i="69"/>
  <c r="M102" i="69" s="1"/>
  <c r="K101" i="69"/>
  <c r="M101" i="69" s="1"/>
  <c r="K100" i="69"/>
  <c r="M100" i="69" s="1"/>
  <c r="K99" i="69"/>
  <c r="M99" i="69" s="1"/>
  <c r="K98" i="69"/>
  <c r="M98" i="69" s="1"/>
  <c r="K97" i="69"/>
  <c r="M97" i="69" s="1"/>
  <c r="K96" i="69"/>
  <c r="M96" i="69" s="1"/>
  <c r="K95" i="69"/>
  <c r="M95" i="69" s="1"/>
  <c r="K94" i="69"/>
  <c r="M94" i="69" s="1"/>
  <c r="K93" i="69"/>
  <c r="M93" i="69" s="1"/>
  <c r="K92" i="69"/>
  <c r="M92" i="69" s="1"/>
  <c r="K91" i="69"/>
  <c r="M91" i="69" s="1"/>
  <c r="K90" i="69"/>
  <c r="M90" i="69" s="1"/>
  <c r="K89" i="69"/>
  <c r="M89" i="69" s="1"/>
  <c r="K88" i="69"/>
  <c r="M88" i="69" s="1"/>
  <c r="K87" i="69"/>
  <c r="M87" i="69" s="1"/>
  <c r="K86" i="69"/>
  <c r="M86" i="69" s="1"/>
  <c r="K85" i="69"/>
  <c r="M85" i="69" s="1"/>
  <c r="K84" i="69"/>
  <c r="M84" i="69" s="1"/>
  <c r="K83" i="69"/>
  <c r="M83" i="69" s="1"/>
  <c r="K82" i="69"/>
  <c r="M82" i="69" s="1"/>
  <c r="K81" i="69"/>
  <c r="M81" i="69" s="1"/>
  <c r="K80" i="69"/>
  <c r="M80" i="69" s="1"/>
  <c r="K79" i="69"/>
  <c r="M79" i="69" s="1"/>
  <c r="K78" i="69"/>
  <c r="M78" i="69" s="1"/>
  <c r="K77" i="69"/>
  <c r="M77" i="69" s="1"/>
  <c r="K76" i="69"/>
  <c r="M76" i="69" s="1"/>
  <c r="K75" i="69"/>
  <c r="M75" i="69" s="1"/>
  <c r="K74" i="69"/>
  <c r="M74" i="69" s="1"/>
  <c r="K73" i="69"/>
  <c r="M73" i="69" s="1"/>
  <c r="K72" i="69"/>
  <c r="M72" i="69" s="1"/>
  <c r="K71" i="69"/>
  <c r="M71" i="69" s="1"/>
  <c r="K70" i="69"/>
  <c r="M70" i="69" s="1"/>
  <c r="K69" i="69"/>
  <c r="M69" i="69" s="1"/>
  <c r="K68" i="69"/>
  <c r="M68" i="69" s="1"/>
  <c r="K67" i="69"/>
  <c r="M67" i="69" s="1"/>
  <c r="K66" i="69"/>
  <c r="M66" i="69" s="1"/>
  <c r="K65" i="69"/>
  <c r="M65" i="69" s="1"/>
  <c r="K64" i="69"/>
  <c r="M64" i="69" s="1"/>
  <c r="K63" i="69"/>
  <c r="M63" i="69" s="1"/>
  <c r="K62" i="69"/>
  <c r="M62" i="69" s="1"/>
  <c r="K61" i="69"/>
  <c r="M61" i="69" s="1"/>
  <c r="K60" i="69"/>
  <c r="M60" i="69" s="1"/>
  <c r="K59" i="69"/>
  <c r="M59" i="69" s="1"/>
  <c r="K58" i="69"/>
  <c r="M58" i="69" s="1"/>
  <c r="K57" i="69"/>
  <c r="M57" i="69" s="1"/>
  <c r="K56" i="69"/>
  <c r="M56" i="69" s="1"/>
  <c r="K55" i="69"/>
  <c r="M55" i="69" s="1"/>
  <c r="K54" i="69"/>
  <c r="M54" i="69" s="1"/>
  <c r="K53" i="69"/>
  <c r="M53" i="69" s="1"/>
  <c r="K52" i="69"/>
  <c r="M52" i="69" s="1"/>
  <c r="K51" i="69"/>
  <c r="M51" i="69" s="1"/>
  <c r="K50" i="69"/>
  <c r="M50" i="69" s="1"/>
  <c r="K49" i="69"/>
  <c r="M49" i="69" s="1"/>
  <c r="K48" i="69"/>
  <c r="M48" i="69" s="1"/>
  <c r="K47" i="69"/>
  <c r="M47" i="69" s="1"/>
  <c r="K46" i="69"/>
  <c r="M46" i="69" s="1"/>
  <c r="K45" i="69"/>
  <c r="M45" i="69" s="1"/>
  <c r="K44" i="69"/>
  <c r="M44" i="69" s="1"/>
  <c r="K43" i="69"/>
  <c r="M43" i="69" s="1"/>
  <c r="K42" i="69"/>
  <c r="M42" i="69" s="1"/>
  <c r="K41" i="69"/>
  <c r="M41" i="69" s="1"/>
  <c r="K40" i="69"/>
  <c r="M40" i="69" s="1"/>
  <c r="K39" i="69"/>
  <c r="M39" i="69" s="1"/>
  <c r="K38" i="69"/>
  <c r="M38" i="69" s="1"/>
  <c r="K37" i="69"/>
  <c r="M37" i="69" s="1"/>
  <c r="K36" i="69"/>
  <c r="M36" i="69" s="1"/>
  <c r="K35" i="69"/>
  <c r="M35" i="69" s="1"/>
  <c r="K34" i="69"/>
  <c r="M34" i="69" s="1"/>
  <c r="K33" i="69"/>
  <c r="M33" i="69" s="1"/>
  <c r="K32" i="69"/>
  <c r="M32" i="69" s="1"/>
  <c r="K31" i="69"/>
  <c r="M31" i="69" s="1"/>
  <c r="K30" i="69"/>
  <c r="M30" i="69" s="1"/>
  <c r="K29" i="69"/>
  <c r="M29" i="69" s="1"/>
  <c r="K28" i="69"/>
  <c r="M28" i="69" s="1"/>
  <c r="K27" i="69"/>
  <c r="M27" i="69" s="1"/>
  <c r="K26" i="69"/>
  <c r="M26" i="69" s="1"/>
  <c r="K25" i="69"/>
  <c r="M25" i="69" s="1"/>
  <c r="K24" i="69"/>
  <c r="M24" i="69" s="1"/>
  <c r="K23" i="69"/>
  <c r="M23" i="69" s="1"/>
  <c r="K22" i="69"/>
  <c r="M22" i="69" s="1"/>
  <c r="K21" i="69"/>
  <c r="M21" i="69" s="1"/>
  <c r="K20" i="69"/>
  <c r="M20" i="69" s="1"/>
  <c r="K19" i="69"/>
  <c r="M19" i="69" s="1"/>
  <c r="K18" i="69"/>
  <c r="M18" i="69" s="1"/>
  <c r="K17" i="69"/>
  <c r="M17" i="69" s="1"/>
  <c r="K16" i="69"/>
  <c r="M16" i="69" s="1"/>
  <c r="K15" i="69"/>
  <c r="M15" i="69" s="1"/>
  <c r="K14" i="69"/>
  <c r="M14" i="69" s="1"/>
  <c r="K13" i="69"/>
  <c r="M13" i="69" s="1"/>
  <c r="K12" i="69"/>
  <c r="M12" i="69" s="1"/>
  <c r="K11" i="69"/>
  <c r="M11" i="69" s="1"/>
  <c r="K10" i="69"/>
  <c r="M10" i="69" s="1"/>
  <c r="K9" i="69"/>
  <c r="M9" i="69" s="1"/>
  <c r="I2" i="69"/>
  <c r="D2" i="69"/>
  <c r="D1" i="69"/>
  <c r="F81" i="68"/>
  <c r="A81" i="68"/>
  <c r="H56" i="68"/>
  <c r="I56" i="68" s="1"/>
  <c r="A56" i="68"/>
  <c r="H55" i="68"/>
  <c r="A55" i="68"/>
  <c r="H54" i="68"/>
  <c r="I54" i="68" s="1"/>
  <c r="A54" i="68"/>
  <c r="H53" i="68"/>
  <c r="A53" i="68"/>
  <c r="H52" i="68"/>
  <c r="I52" i="68" s="1"/>
  <c r="A52" i="68"/>
  <c r="H51" i="68"/>
  <c r="A51" i="68"/>
  <c r="H50" i="68"/>
  <c r="I50" i="68" s="1"/>
  <c r="A50" i="68"/>
  <c r="H49" i="68"/>
  <c r="A49" i="68"/>
  <c r="H48" i="68"/>
  <c r="I48" i="68" s="1"/>
  <c r="A48" i="68"/>
  <c r="H47" i="68"/>
  <c r="A47" i="68"/>
  <c r="H43" i="68"/>
  <c r="I43" i="68" s="1"/>
  <c r="A43" i="68"/>
  <c r="H42" i="68"/>
  <c r="A42" i="68"/>
  <c r="H39" i="68"/>
  <c r="I39" i="68" s="1"/>
  <c r="H38" i="68"/>
  <c r="H36" i="68"/>
  <c r="H32" i="68"/>
  <c r="G32" i="68"/>
  <c r="D32" i="68"/>
  <c r="A32" i="68"/>
  <c r="H31" i="68"/>
  <c r="G31" i="68"/>
  <c r="D31" i="68"/>
  <c r="A31" i="68"/>
  <c r="H30" i="68"/>
  <c r="G30" i="68"/>
  <c r="D30" i="68"/>
  <c r="A30" i="68"/>
  <c r="H29" i="68"/>
  <c r="G29" i="68"/>
  <c r="D29" i="68"/>
  <c r="A29" i="68"/>
  <c r="H28" i="68"/>
  <c r="G28" i="68"/>
  <c r="D28" i="68"/>
  <c r="A28" i="68"/>
  <c r="H27" i="68"/>
  <c r="G27" i="68"/>
  <c r="D27" i="68"/>
  <c r="A27" i="68"/>
  <c r="H26" i="68"/>
  <c r="G26" i="68"/>
  <c r="D26" i="68"/>
  <c r="A26" i="68"/>
  <c r="H25" i="68"/>
  <c r="G25" i="68"/>
  <c r="D25" i="68"/>
  <c r="A25" i="68"/>
  <c r="H24" i="68"/>
  <c r="G24" i="68"/>
  <c r="H22" i="68"/>
  <c r="G22" i="68"/>
  <c r="D22" i="68"/>
  <c r="A22" i="68"/>
  <c r="K14" i="68"/>
  <c r="E8" i="68"/>
  <c r="H5" i="68"/>
  <c r="B6" i="68"/>
  <c r="B5" i="68"/>
  <c r="B4" i="68"/>
  <c r="J517" i="67"/>
  <c r="I517" i="67"/>
  <c r="H517" i="67"/>
  <c r="G517" i="67"/>
  <c r="F517" i="67"/>
  <c r="C526" i="67"/>
  <c r="C505" i="67"/>
  <c r="C525" i="67" s="1"/>
  <c r="C504" i="67"/>
  <c r="C524" i="67" s="1"/>
  <c r="C503" i="67"/>
  <c r="C523" i="67" s="1"/>
  <c r="C502" i="67"/>
  <c r="C522" i="67" s="1"/>
  <c r="C501" i="67"/>
  <c r="C521" i="67" s="1"/>
  <c r="C500" i="67"/>
  <c r="C520" i="67" s="1"/>
  <c r="K498" i="67"/>
  <c r="M498" i="67" s="1"/>
  <c r="K497" i="67"/>
  <c r="M497" i="67" s="1"/>
  <c r="K496" i="67"/>
  <c r="M496" i="67" s="1"/>
  <c r="K495" i="67"/>
  <c r="M495" i="67" s="1"/>
  <c r="K490" i="67"/>
  <c r="M490" i="67" s="1"/>
  <c r="K489" i="67"/>
  <c r="M489" i="67" s="1"/>
  <c r="K488" i="67"/>
  <c r="M488" i="67" s="1"/>
  <c r="K487" i="67"/>
  <c r="M487" i="67" s="1"/>
  <c r="K486" i="67"/>
  <c r="M486" i="67" s="1"/>
  <c r="K485" i="67"/>
  <c r="M485" i="67" s="1"/>
  <c r="K484" i="67"/>
  <c r="M484" i="67" s="1"/>
  <c r="K483" i="67"/>
  <c r="M483" i="67" s="1"/>
  <c r="K482" i="67"/>
  <c r="M482" i="67" s="1"/>
  <c r="K481" i="67"/>
  <c r="M481" i="67" s="1"/>
  <c r="K480" i="67"/>
  <c r="M480" i="67" s="1"/>
  <c r="K479" i="67"/>
  <c r="M479" i="67" s="1"/>
  <c r="K478" i="67"/>
  <c r="M478" i="67" s="1"/>
  <c r="K477" i="67"/>
  <c r="M477" i="67" s="1"/>
  <c r="K476" i="67"/>
  <c r="M476" i="67" s="1"/>
  <c r="K475" i="67"/>
  <c r="M475" i="67" s="1"/>
  <c r="K474" i="67"/>
  <c r="M474" i="67" s="1"/>
  <c r="K473" i="67"/>
  <c r="M473" i="67" s="1"/>
  <c r="K472" i="67"/>
  <c r="M472" i="67" s="1"/>
  <c r="K471" i="67"/>
  <c r="M471" i="67" s="1"/>
  <c r="K470" i="67"/>
  <c r="M470" i="67" s="1"/>
  <c r="K469" i="67"/>
  <c r="M469" i="67" s="1"/>
  <c r="K468" i="67"/>
  <c r="M468" i="67" s="1"/>
  <c r="K467" i="67"/>
  <c r="M467" i="67" s="1"/>
  <c r="K466" i="67"/>
  <c r="M466" i="67" s="1"/>
  <c r="K465" i="67"/>
  <c r="M465" i="67" s="1"/>
  <c r="K464" i="67"/>
  <c r="M464" i="67" s="1"/>
  <c r="K463" i="67"/>
  <c r="M463" i="67" s="1"/>
  <c r="K462" i="67"/>
  <c r="M462" i="67" s="1"/>
  <c r="K461" i="67"/>
  <c r="M461" i="67" s="1"/>
  <c r="K460" i="67"/>
  <c r="M460" i="67" s="1"/>
  <c r="K459" i="67"/>
  <c r="M459" i="67" s="1"/>
  <c r="K458" i="67"/>
  <c r="M458" i="67" s="1"/>
  <c r="K457" i="67"/>
  <c r="M457" i="67" s="1"/>
  <c r="K456" i="67"/>
  <c r="M456" i="67" s="1"/>
  <c r="K455" i="67"/>
  <c r="M455" i="67" s="1"/>
  <c r="K454" i="67"/>
  <c r="M454" i="67" s="1"/>
  <c r="K453" i="67"/>
  <c r="M453" i="67" s="1"/>
  <c r="K452" i="67"/>
  <c r="M452" i="67" s="1"/>
  <c r="K451" i="67"/>
  <c r="M451" i="67" s="1"/>
  <c r="K450" i="67"/>
  <c r="M450" i="67" s="1"/>
  <c r="K449" i="67"/>
  <c r="M449" i="67" s="1"/>
  <c r="K448" i="67"/>
  <c r="M448" i="67" s="1"/>
  <c r="K447" i="67"/>
  <c r="M447" i="67" s="1"/>
  <c r="K446" i="67"/>
  <c r="M446" i="67" s="1"/>
  <c r="K445" i="67"/>
  <c r="M445" i="67" s="1"/>
  <c r="K444" i="67"/>
  <c r="M444" i="67" s="1"/>
  <c r="K443" i="67"/>
  <c r="M443" i="67" s="1"/>
  <c r="K442" i="67"/>
  <c r="M442" i="67" s="1"/>
  <c r="K441" i="67"/>
  <c r="M441" i="67" s="1"/>
  <c r="K440" i="67"/>
  <c r="M440" i="67" s="1"/>
  <c r="K439" i="67"/>
  <c r="M439" i="67" s="1"/>
  <c r="K438" i="67"/>
  <c r="M438" i="67" s="1"/>
  <c r="K437" i="67"/>
  <c r="M437" i="67" s="1"/>
  <c r="K436" i="67"/>
  <c r="M436" i="67" s="1"/>
  <c r="K435" i="67"/>
  <c r="M435" i="67" s="1"/>
  <c r="K434" i="67"/>
  <c r="M434" i="67" s="1"/>
  <c r="K433" i="67"/>
  <c r="M433" i="67" s="1"/>
  <c r="K432" i="67"/>
  <c r="M432" i="67" s="1"/>
  <c r="K431" i="67"/>
  <c r="M431" i="67" s="1"/>
  <c r="K430" i="67"/>
  <c r="M430" i="67" s="1"/>
  <c r="K429" i="67"/>
  <c r="M429" i="67" s="1"/>
  <c r="K428" i="67"/>
  <c r="M428" i="67" s="1"/>
  <c r="K427" i="67"/>
  <c r="M427" i="67" s="1"/>
  <c r="K426" i="67"/>
  <c r="M426" i="67" s="1"/>
  <c r="K425" i="67"/>
  <c r="M425" i="67" s="1"/>
  <c r="K424" i="67"/>
  <c r="M424" i="67" s="1"/>
  <c r="K423" i="67"/>
  <c r="M423" i="67" s="1"/>
  <c r="K422" i="67"/>
  <c r="M422" i="67" s="1"/>
  <c r="K421" i="67"/>
  <c r="M421" i="67" s="1"/>
  <c r="K420" i="67"/>
  <c r="M420" i="67" s="1"/>
  <c r="K419" i="67"/>
  <c r="M419" i="67" s="1"/>
  <c r="K418" i="67"/>
  <c r="M418" i="67" s="1"/>
  <c r="K417" i="67"/>
  <c r="M417" i="67" s="1"/>
  <c r="K416" i="67"/>
  <c r="M416" i="67" s="1"/>
  <c r="K415" i="67"/>
  <c r="M415" i="67" s="1"/>
  <c r="K414" i="67"/>
  <c r="M414" i="67" s="1"/>
  <c r="K413" i="67"/>
  <c r="M413" i="67" s="1"/>
  <c r="K412" i="67"/>
  <c r="M412" i="67" s="1"/>
  <c r="K411" i="67"/>
  <c r="M411" i="67" s="1"/>
  <c r="K410" i="67"/>
  <c r="M410" i="67" s="1"/>
  <c r="K409" i="67"/>
  <c r="M409" i="67" s="1"/>
  <c r="K408" i="67"/>
  <c r="M408" i="67" s="1"/>
  <c r="K407" i="67"/>
  <c r="M407" i="67" s="1"/>
  <c r="K406" i="67"/>
  <c r="M406" i="67" s="1"/>
  <c r="K405" i="67"/>
  <c r="M405" i="67" s="1"/>
  <c r="K404" i="67"/>
  <c r="M404" i="67" s="1"/>
  <c r="K403" i="67"/>
  <c r="M403" i="67" s="1"/>
  <c r="K402" i="67"/>
  <c r="M402" i="67" s="1"/>
  <c r="K401" i="67"/>
  <c r="M401" i="67" s="1"/>
  <c r="K400" i="67"/>
  <c r="M400" i="67" s="1"/>
  <c r="K399" i="67"/>
  <c r="M399" i="67" s="1"/>
  <c r="K398" i="67"/>
  <c r="M398" i="67" s="1"/>
  <c r="K397" i="67"/>
  <c r="M397" i="67" s="1"/>
  <c r="K396" i="67"/>
  <c r="M396" i="67" s="1"/>
  <c r="K395" i="67"/>
  <c r="M395" i="67" s="1"/>
  <c r="K394" i="67"/>
  <c r="M394" i="67" s="1"/>
  <c r="K393" i="67"/>
  <c r="M393" i="67" s="1"/>
  <c r="K392" i="67"/>
  <c r="M392" i="67" s="1"/>
  <c r="K391" i="67"/>
  <c r="M391" i="67" s="1"/>
  <c r="K390" i="67"/>
  <c r="M390" i="67" s="1"/>
  <c r="K389" i="67"/>
  <c r="M389" i="67" s="1"/>
  <c r="K388" i="67"/>
  <c r="M388" i="67" s="1"/>
  <c r="K387" i="67"/>
  <c r="M387" i="67" s="1"/>
  <c r="K386" i="67"/>
  <c r="M386" i="67" s="1"/>
  <c r="K385" i="67"/>
  <c r="M385" i="67" s="1"/>
  <c r="K384" i="67"/>
  <c r="M384" i="67" s="1"/>
  <c r="K383" i="67"/>
  <c r="M383" i="67" s="1"/>
  <c r="K382" i="67"/>
  <c r="M382" i="67" s="1"/>
  <c r="K381" i="67"/>
  <c r="M381" i="67" s="1"/>
  <c r="K380" i="67"/>
  <c r="M380" i="67" s="1"/>
  <c r="K379" i="67"/>
  <c r="M379" i="67" s="1"/>
  <c r="K378" i="67"/>
  <c r="M378" i="67" s="1"/>
  <c r="K377" i="67"/>
  <c r="M377" i="67" s="1"/>
  <c r="K376" i="67"/>
  <c r="M376" i="67" s="1"/>
  <c r="K375" i="67"/>
  <c r="M375" i="67" s="1"/>
  <c r="K374" i="67"/>
  <c r="M374" i="67" s="1"/>
  <c r="K373" i="67"/>
  <c r="M373" i="67" s="1"/>
  <c r="K372" i="67"/>
  <c r="M372" i="67" s="1"/>
  <c r="K371" i="67"/>
  <c r="M371" i="67" s="1"/>
  <c r="K370" i="67"/>
  <c r="M370" i="67" s="1"/>
  <c r="K369" i="67"/>
  <c r="M369" i="67" s="1"/>
  <c r="K368" i="67"/>
  <c r="M368" i="67" s="1"/>
  <c r="K367" i="67"/>
  <c r="M367" i="67" s="1"/>
  <c r="K366" i="67"/>
  <c r="M366" i="67" s="1"/>
  <c r="K365" i="67"/>
  <c r="M365" i="67" s="1"/>
  <c r="K364" i="67"/>
  <c r="M364" i="67" s="1"/>
  <c r="K363" i="67"/>
  <c r="M363" i="67" s="1"/>
  <c r="K362" i="67"/>
  <c r="M362" i="67" s="1"/>
  <c r="K361" i="67"/>
  <c r="M361" i="67" s="1"/>
  <c r="K360" i="67"/>
  <c r="M360" i="67" s="1"/>
  <c r="K359" i="67"/>
  <c r="M359" i="67" s="1"/>
  <c r="K358" i="67"/>
  <c r="M358" i="67" s="1"/>
  <c r="K357" i="67"/>
  <c r="M357" i="67" s="1"/>
  <c r="K356" i="67"/>
  <c r="M356" i="67" s="1"/>
  <c r="K355" i="67"/>
  <c r="M355" i="67" s="1"/>
  <c r="K354" i="67"/>
  <c r="M354" i="67" s="1"/>
  <c r="K353" i="67"/>
  <c r="M353" i="67" s="1"/>
  <c r="K352" i="67"/>
  <c r="M352" i="67" s="1"/>
  <c r="K351" i="67"/>
  <c r="M351" i="67" s="1"/>
  <c r="K350" i="67"/>
  <c r="M350" i="67" s="1"/>
  <c r="K349" i="67"/>
  <c r="M349" i="67" s="1"/>
  <c r="K348" i="67"/>
  <c r="M348" i="67" s="1"/>
  <c r="K347" i="67"/>
  <c r="M347" i="67" s="1"/>
  <c r="K346" i="67"/>
  <c r="M346" i="67" s="1"/>
  <c r="K345" i="67"/>
  <c r="M345" i="67" s="1"/>
  <c r="K344" i="67"/>
  <c r="M344" i="67" s="1"/>
  <c r="K343" i="67"/>
  <c r="M343" i="67" s="1"/>
  <c r="K342" i="67"/>
  <c r="M342" i="67" s="1"/>
  <c r="K341" i="67"/>
  <c r="M341" i="67" s="1"/>
  <c r="K340" i="67"/>
  <c r="M340" i="67" s="1"/>
  <c r="K339" i="67"/>
  <c r="M339" i="67" s="1"/>
  <c r="K338" i="67"/>
  <c r="M338" i="67" s="1"/>
  <c r="K337" i="67"/>
  <c r="M337" i="67" s="1"/>
  <c r="K336" i="67"/>
  <c r="M336" i="67" s="1"/>
  <c r="K335" i="67"/>
  <c r="M335" i="67" s="1"/>
  <c r="K334" i="67"/>
  <c r="M334" i="67" s="1"/>
  <c r="K333" i="67"/>
  <c r="M333" i="67" s="1"/>
  <c r="K332" i="67"/>
  <c r="M332" i="67" s="1"/>
  <c r="K331" i="67"/>
  <c r="M331" i="67" s="1"/>
  <c r="K330" i="67"/>
  <c r="M330" i="67" s="1"/>
  <c r="K329" i="67"/>
  <c r="M329" i="67" s="1"/>
  <c r="K328" i="67"/>
  <c r="M328" i="67" s="1"/>
  <c r="K327" i="67"/>
  <c r="M327" i="67" s="1"/>
  <c r="K326" i="67"/>
  <c r="M326" i="67" s="1"/>
  <c r="K325" i="67"/>
  <c r="M325" i="67" s="1"/>
  <c r="K324" i="67"/>
  <c r="M324" i="67" s="1"/>
  <c r="K323" i="67"/>
  <c r="M323" i="67" s="1"/>
  <c r="K322" i="67"/>
  <c r="M322" i="67" s="1"/>
  <c r="K321" i="67"/>
  <c r="M321" i="67" s="1"/>
  <c r="K320" i="67"/>
  <c r="M320" i="67" s="1"/>
  <c r="K319" i="67"/>
  <c r="M319" i="67" s="1"/>
  <c r="K318" i="67"/>
  <c r="M318" i="67" s="1"/>
  <c r="K317" i="67"/>
  <c r="M317" i="67" s="1"/>
  <c r="K316" i="67"/>
  <c r="M316" i="67" s="1"/>
  <c r="K315" i="67"/>
  <c r="M315" i="67" s="1"/>
  <c r="K314" i="67"/>
  <c r="M314" i="67" s="1"/>
  <c r="K313" i="67"/>
  <c r="M313" i="67" s="1"/>
  <c r="K312" i="67"/>
  <c r="M312" i="67" s="1"/>
  <c r="K311" i="67"/>
  <c r="M311" i="67" s="1"/>
  <c r="K310" i="67"/>
  <c r="M310" i="67" s="1"/>
  <c r="K309" i="67"/>
  <c r="M309" i="67" s="1"/>
  <c r="K308" i="67"/>
  <c r="M308" i="67" s="1"/>
  <c r="K307" i="67"/>
  <c r="M307" i="67" s="1"/>
  <c r="K306" i="67"/>
  <c r="M306" i="67" s="1"/>
  <c r="K305" i="67"/>
  <c r="M305" i="67" s="1"/>
  <c r="K304" i="67"/>
  <c r="M304" i="67" s="1"/>
  <c r="K303" i="67"/>
  <c r="M303" i="67" s="1"/>
  <c r="K302" i="67"/>
  <c r="M302" i="67" s="1"/>
  <c r="K301" i="67"/>
  <c r="M301" i="67" s="1"/>
  <c r="K300" i="67"/>
  <c r="M300" i="67" s="1"/>
  <c r="K299" i="67"/>
  <c r="M299" i="67" s="1"/>
  <c r="K298" i="67"/>
  <c r="M298" i="67" s="1"/>
  <c r="K297" i="67"/>
  <c r="M297" i="67" s="1"/>
  <c r="K296" i="67"/>
  <c r="M296" i="67" s="1"/>
  <c r="K295" i="67"/>
  <c r="M295" i="67" s="1"/>
  <c r="K294" i="67"/>
  <c r="M294" i="67" s="1"/>
  <c r="K293" i="67"/>
  <c r="M293" i="67" s="1"/>
  <c r="K292" i="67"/>
  <c r="M292" i="67" s="1"/>
  <c r="K291" i="67"/>
  <c r="M291" i="67" s="1"/>
  <c r="K290" i="67"/>
  <c r="M290" i="67" s="1"/>
  <c r="K289" i="67"/>
  <c r="M289" i="67" s="1"/>
  <c r="K288" i="67"/>
  <c r="M288" i="67" s="1"/>
  <c r="K287" i="67"/>
  <c r="M287" i="67" s="1"/>
  <c r="K286" i="67"/>
  <c r="M286" i="67" s="1"/>
  <c r="K285" i="67"/>
  <c r="M285" i="67" s="1"/>
  <c r="K284" i="67"/>
  <c r="M284" i="67" s="1"/>
  <c r="K283" i="67"/>
  <c r="M283" i="67" s="1"/>
  <c r="K282" i="67"/>
  <c r="M282" i="67" s="1"/>
  <c r="K281" i="67"/>
  <c r="M281" i="67" s="1"/>
  <c r="K280" i="67"/>
  <c r="M280" i="67" s="1"/>
  <c r="K279" i="67"/>
  <c r="M279" i="67" s="1"/>
  <c r="K278" i="67"/>
  <c r="M278" i="67" s="1"/>
  <c r="K277" i="67"/>
  <c r="M277" i="67" s="1"/>
  <c r="K276" i="67"/>
  <c r="M276" i="67" s="1"/>
  <c r="K275" i="67"/>
  <c r="M275" i="67" s="1"/>
  <c r="K274" i="67"/>
  <c r="M274" i="67" s="1"/>
  <c r="K273" i="67"/>
  <c r="M273" i="67" s="1"/>
  <c r="K272" i="67"/>
  <c r="M272" i="67" s="1"/>
  <c r="K271" i="67"/>
  <c r="M271" i="67" s="1"/>
  <c r="K270" i="67"/>
  <c r="M270" i="67" s="1"/>
  <c r="K269" i="67"/>
  <c r="M269" i="67" s="1"/>
  <c r="K268" i="67"/>
  <c r="M268" i="67" s="1"/>
  <c r="K267" i="67"/>
  <c r="M267" i="67" s="1"/>
  <c r="K266" i="67"/>
  <c r="M266" i="67" s="1"/>
  <c r="K265" i="67"/>
  <c r="M265" i="67" s="1"/>
  <c r="K264" i="67"/>
  <c r="M264" i="67" s="1"/>
  <c r="K263" i="67"/>
  <c r="M263" i="67" s="1"/>
  <c r="K262" i="67"/>
  <c r="M262" i="67" s="1"/>
  <c r="K261" i="67"/>
  <c r="M261" i="67" s="1"/>
  <c r="K260" i="67"/>
  <c r="M260" i="67" s="1"/>
  <c r="K259" i="67"/>
  <c r="M259" i="67" s="1"/>
  <c r="K258" i="67"/>
  <c r="M258" i="67" s="1"/>
  <c r="K257" i="67"/>
  <c r="M257" i="67" s="1"/>
  <c r="K256" i="67"/>
  <c r="M256" i="67" s="1"/>
  <c r="K255" i="67"/>
  <c r="M255" i="67" s="1"/>
  <c r="K254" i="67"/>
  <c r="M254" i="67" s="1"/>
  <c r="K253" i="67"/>
  <c r="M253" i="67" s="1"/>
  <c r="K252" i="67"/>
  <c r="M252" i="67" s="1"/>
  <c r="K251" i="67"/>
  <c r="M251" i="67" s="1"/>
  <c r="K250" i="67"/>
  <c r="M250" i="67" s="1"/>
  <c r="K249" i="67"/>
  <c r="M249" i="67" s="1"/>
  <c r="K248" i="67"/>
  <c r="M248" i="67" s="1"/>
  <c r="K247" i="67"/>
  <c r="M247" i="67" s="1"/>
  <c r="K246" i="67"/>
  <c r="M246" i="67" s="1"/>
  <c r="K245" i="67"/>
  <c r="M245" i="67" s="1"/>
  <c r="K244" i="67"/>
  <c r="M244" i="67" s="1"/>
  <c r="K243" i="67"/>
  <c r="M243" i="67" s="1"/>
  <c r="K242" i="67"/>
  <c r="M242" i="67" s="1"/>
  <c r="K241" i="67"/>
  <c r="M241" i="67" s="1"/>
  <c r="K240" i="67"/>
  <c r="M240" i="67" s="1"/>
  <c r="K239" i="67"/>
  <c r="M239" i="67" s="1"/>
  <c r="K238" i="67"/>
  <c r="M238" i="67" s="1"/>
  <c r="K237" i="67"/>
  <c r="M237" i="67" s="1"/>
  <c r="K236" i="67"/>
  <c r="M236" i="67" s="1"/>
  <c r="K235" i="67"/>
  <c r="M235" i="67" s="1"/>
  <c r="K234" i="67"/>
  <c r="M234" i="67" s="1"/>
  <c r="K233" i="67"/>
  <c r="M233" i="67" s="1"/>
  <c r="K232" i="67"/>
  <c r="M232" i="67" s="1"/>
  <c r="K231" i="67"/>
  <c r="M231" i="67" s="1"/>
  <c r="K230" i="67"/>
  <c r="M230" i="67" s="1"/>
  <c r="K229" i="67"/>
  <c r="M229" i="67" s="1"/>
  <c r="K228" i="67"/>
  <c r="M228" i="67" s="1"/>
  <c r="K227" i="67"/>
  <c r="M227" i="67" s="1"/>
  <c r="K226" i="67"/>
  <c r="M226" i="67" s="1"/>
  <c r="K225" i="67"/>
  <c r="M225" i="67" s="1"/>
  <c r="K224" i="67"/>
  <c r="M224" i="67" s="1"/>
  <c r="K223" i="67"/>
  <c r="M223" i="67" s="1"/>
  <c r="K222" i="67"/>
  <c r="M222" i="67" s="1"/>
  <c r="K221" i="67"/>
  <c r="M221" i="67" s="1"/>
  <c r="K220" i="67"/>
  <c r="M220" i="67" s="1"/>
  <c r="K219" i="67"/>
  <c r="M219" i="67" s="1"/>
  <c r="K218" i="67"/>
  <c r="M218" i="67" s="1"/>
  <c r="K217" i="67"/>
  <c r="M217" i="67" s="1"/>
  <c r="K216" i="67"/>
  <c r="M216" i="67" s="1"/>
  <c r="K215" i="67"/>
  <c r="M215" i="67" s="1"/>
  <c r="K214" i="67"/>
  <c r="M214" i="67" s="1"/>
  <c r="K213" i="67"/>
  <c r="M213" i="67" s="1"/>
  <c r="K212" i="67"/>
  <c r="M212" i="67" s="1"/>
  <c r="K211" i="67"/>
  <c r="M211" i="67" s="1"/>
  <c r="K210" i="67"/>
  <c r="M210" i="67" s="1"/>
  <c r="K209" i="67"/>
  <c r="M209" i="67" s="1"/>
  <c r="K208" i="67"/>
  <c r="M208" i="67" s="1"/>
  <c r="K207" i="67"/>
  <c r="M207" i="67" s="1"/>
  <c r="K206" i="67"/>
  <c r="M206" i="67" s="1"/>
  <c r="K205" i="67"/>
  <c r="M205" i="67" s="1"/>
  <c r="K204" i="67"/>
  <c r="M204" i="67" s="1"/>
  <c r="K203" i="67"/>
  <c r="M203" i="67" s="1"/>
  <c r="K202" i="67"/>
  <c r="M202" i="67" s="1"/>
  <c r="K201" i="67"/>
  <c r="M201" i="67" s="1"/>
  <c r="K200" i="67"/>
  <c r="M200" i="67" s="1"/>
  <c r="K199" i="67"/>
  <c r="M199" i="67" s="1"/>
  <c r="K198" i="67"/>
  <c r="M198" i="67" s="1"/>
  <c r="K197" i="67"/>
  <c r="M197" i="67" s="1"/>
  <c r="K196" i="67"/>
  <c r="M196" i="67" s="1"/>
  <c r="K195" i="67"/>
  <c r="M195" i="67" s="1"/>
  <c r="K194" i="67"/>
  <c r="M194" i="67" s="1"/>
  <c r="K193" i="67"/>
  <c r="M193" i="67" s="1"/>
  <c r="K192" i="67"/>
  <c r="M192" i="67" s="1"/>
  <c r="K191" i="67"/>
  <c r="M191" i="67" s="1"/>
  <c r="K190" i="67"/>
  <c r="M190" i="67" s="1"/>
  <c r="K189" i="67"/>
  <c r="M189" i="67" s="1"/>
  <c r="K188" i="67"/>
  <c r="M188" i="67" s="1"/>
  <c r="K187" i="67"/>
  <c r="M187" i="67" s="1"/>
  <c r="K186" i="67"/>
  <c r="M186" i="67" s="1"/>
  <c r="K185" i="67"/>
  <c r="M185" i="67" s="1"/>
  <c r="K184" i="67"/>
  <c r="M184" i="67" s="1"/>
  <c r="K183" i="67"/>
  <c r="M183" i="67" s="1"/>
  <c r="K182" i="67"/>
  <c r="M182" i="67" s="1"/>
  <c r="K181" i="67"/>
  <c r="M181" i="67" s="1"/>
  <c r="K180" i="67"/>
  <c r="M180" i="67" s="1"/>
  <c r="K179" i="67"/>
  <c r="M179" i="67" s="1"/>
  <c r="K178" i="67"/>
  <c r="M178" i="67" s="1"/>
  <c r="K177" i="67"/>
  <c r="M177" i="67" s="1"/>
  <c r="K176" i="67"/>
  <c r="M176" i="67" s="1"/>
  <c r="K175" i="67"/>
  <c r="M175" i="67" s="1"/>
  <c r="K174" i="67"/>
  <c r="M174" i="67" s="1"/>
  <c r="K173" i="67"/>
  <c r="M173" i="67" s="1"/>
  <c r="K172" i="67"/>
  <c r="M172" i="67" s="1"/>
  <c r="K171" i="67"/>
  <c r="M171" i="67" s="1"/>
  <c r="K170" i="67"/>
  <c r="M170" i="67" s="1"/>
  <c r="K169" i="67"/>
  <c r="M169" i="67" s="1"/>
  <c r="K168" i="67"/>
  <c r="M168" i="67" s="1"/>
  <c r="K167" i="67"/>
  <c r="M167" i="67" s="1"/>
  <c r="K166" i="67"/>
  <c r="M166" i="67" s="1"/>
  <c r="K165" i="67"/>
  <c r="M165" i="67" s="1"/>
  <c r="K164" i="67"/>
  <c r="M164" i="67" s="1"/>
  <c r="K163" i="67"/>
  <c r="M163" i="67" s="1"/>
  <c r="K162" i="67"/>
  <c r="M162" i="67" s="1"/>
  <c r="K161" i="67"/>
  <c r="M161" i="67" s="1"/>
  <c r="K160" i="67"/>
  <c r="M160" i="67" s="1"/>
  <c r="K159" i="67"/>
  <c r="M159" i="67" s="1"/>
  <c r="K158" i="67"/>
  <c r="M158" i="67" s="1"/>
  <c r="K157" i="67"/>
  <c r="M157" i="67" s="1"/>
  <c r="K156" i="67"/>
  <c r="M156" i="67" s="1"/>
  <c r="K155" i="67"/>
  <c r="M155" i="67" s="1"/>
  <c r="K154" i="67"/>
  <c r="M154" i="67" s="1"/>
  <c r="K153" i="67"/>
  <c r="M153" i="67" s="1"/>
  <c r="K152" i="67"/>
  <c r="M152" i="67" s="1"/>
  <c r="K151" i="67"/>
  <c r="M151" i="67" s="1"/>
  <c r="K150" i="67"/>
  <c r="M150" i="67" s="1"/>
  <c r="K149" i="67"/>
  <c r="M149" i="67" s="1"/>
  <c r="K148" i="67"/>
  <c r="M148" i="67" s="1"/>
  <c r="K147" i="67"/>
  <c r="M147" i="67" s="1"/>
  <c r="K146" i="67"/>
  <c r="M146" i="67" s="1"/>
  <c r="K145" i="67"/>
  <c r="M145" i="67" s="1"/>
  <c r="K144" i="67"/>
  <c r="M144" i="67" s="1"/>
  <c r="K143" i="67"/>
  <c r="M143" i="67" s="1"/>
  <c r="K142" i="67"/>
  <c r="M142" i="67" s="1"/>
  <c r="K141" i="67"/>
  <c r="M141" i="67" s="1"/>
  <c r="K140" i="67"/>
  <c r="M140" i="67" s="1"/>
  <c r="K139" i="67"/>
  <c r="M139" i="67" s="1"/>
  <c r="K138" i="67"/>
  <c r="M138" i="67" s="1"/>
  <c r="K137" i="67"/>
  <c r="M137" i="67" s="1"/>
  <c r="K136" i="67"/>
  <c r="M136" i="67" s="1"/>
  <c r="K135" i="67"/>
  <c r="M135" i="67" s="1"/>
  <c r="K134" i="67"/>
  <c r="M134" i="67" s="1"/>
  <c r="K133" i="67"/>
  <c r="M133" i="67" s="1"/>
  <c r="K132" i="67"/>
  <c r="M132" i="67" s="1"/>
  <c r="K131" i="67"/>
  <c r="M131" i="67" s="1"/>
  <c r="K130" i="67"/>
  <c r="M130" i="67" s="1"/>
  <c r="K129" i="67"/>
  <c r="M129" i="67" s="1"/>
  <c r="K128" i="67"/>
  <c r="M128" i="67" s="1"/>
  <c r="K127" i="67"/>
  <c r="M127" i="67" s="1"/>
  <c r="K126" i="67"/>
  <c r="M126" i="67" s="1"/>
  <c r="K125" i="67"/>
  <c r="M125" i="67" s="1"/>
  <c r="K124" i="67"/>
  <c r="M124" i="67" s="1"/>
  <c r="K123" i="67"/>
  <c r="M123" i="67" s="1"/>
  <c r="K122" i="67"/>
  <c r="M122" i="67" s="1"/>
  <c r="K121" i="67"/>
  <c r="M121" i="67" s="1"/>
  <c r="K120" i="67"/>
  <c r="M120" i="67" s="1"/>
  <c r="K119" i="67"/>
  <c r="M119" i="67" s="1"/>
  <c r="K118" i="67"/>
  <c r="M118" i="67" s="1"/>
  <c r="K117" i="67"/>
  <c r="M117" i="67" s="1"/>
  <c r="K116" i="67"/>
  <c r="M116" i="67" s="1"/>
  <c r="K115" i="67"/>
  <c r="M115" i="67" s="1"/>
  <c r="K114" i="67"/>
  <c r="M114" i="67" s="1"/>
  <c r="K113" i="67"/>
  <c r="M113" i="67" s="1"/>
  <c r="K112" i="67"/>
  <c r="M112" i="67" s="1"/>
  <c r="K111" i="67"/>
  <c r="M111" i="67" s="1"/>
  <c r="K110" i="67"/>
  <c r="M110" i="67" s="1"/>
  <c r="K109" i="67"/>
  <c r="M109" i="67" s="1"/>
  <c r="K108" i="67"/>
  <c r="M108" i="67" s="1"/>
  <c r="K107" i="67"/>
  <c r="M107" i="67" s="1"/>
  <c r="K106" i="67"/>
  <c r="M106" i="67" s="1"/>
  <c r="K105" i="67"/>
  <c r="M105" i="67" s="1"/>
  <c r="K104" i="67"/>
  <c r="M104" i="67" s="1"/>
  <c r="K103" i="67"/>
  <c r="M103" i="67" s="1"/>
  <c r="K102" i="67"/>
  <c r="M102" i="67" s="1"/>
  <c r="K101" i="67"/>
  <c r="M101" i="67" s="1"/>
  <c r="K100" i="67"/>
  <c r="M100" i="67" s="1"/>
  <c r="K99" i="67"/>
  <c r="M99" i="67" s="1"/>
  <c r="K98" i="67"/>
  <c r="M98" i="67" s="1"/>
  <c r="K97" i="67"/>
  <c r="M97" i="67" s="1"/>
  <c r="K96" i="67"/>
  <c r="M96" i="67" s="1"/>
  <c r="K95" i="67"/>
  <c r="M95" i="67" s="1"/>
  <c r="K94" i="67"/>
  <c r="M94" i="67" s="1"/>
  <c r="K93" i="67"/>
  <c r="M93" i="67" s="1"/>
  <c r="K92" i="67"/>
  <c r="M92" i="67" s="1"/>
  <c r="K91" i="67"/>
  <c r="M91" i="67" s="1"/>
  <c r="K90" i="67"/>
  <c r="M90" i="67" s="1"/>
  <c r="K89" i="67"/>
  <c r="M89" i="67" s="1"/>
  <c r="K88" i="67"/>
  <c r="M88" i="67" s="1"/>
  <c r="K87" i="67"/>
  <c r="M87" i="67" s="1"/>
  <c r="K86" i="67"/>
  <c r="M86" i="67" s="1"/>
  <c r="K85" i="67"/>
  <c r="M85" i="67" s="1"/>
  <c r="K84" i="67"/>
  <c r="M84" i="67" s="1"/>
  <c r="K83" i="67"/>
  <c r="M83" i="67" s="1"/>
  <c r="K82" i="67"/>
  <c r="M82" i="67" s="1"/>
  <c r="K81" i="67"/>
  <c r="M81" i="67" s="1"/>
  <c r="K80" i="67"/>
  <c r="M80" i="67" s="1"/>
  <c r="K79" i="67"/>
  <c r="M79" i="67" s="1"/>
  <c r="K78" i="67"/>
  <c r="M78" i="67" s="1"/>
  <c r="K77" i="67"/>
  <c r="M77" i="67" s="1"/>
  <c r="K76" i="67"/>
  <c r="M76" i="67" s="1"/>
  <c r="K75" i="67"/>
  <c r="M75" i="67" s="1"/>
  <c r="K74" i="67"/>
  <c r="M74" i="67" s="1"/>
  <c r="K73" i="67"/>
  <c r="M73" i="67" s="1"/>
  <c r="K72" i="67"/>
  <c r="M72" i="67" s="1"/>
  <c r="K71" i="67"/>
  <c r="M71" i="67" s="1"/>
  <c r="K70" i="67"/>
  <c r="M70" i="67" s="1"/>
  <c r="K69" i="67"/>
  <c r="M69" i="67" s="1"/>
  <c r="K68" i="67"/>
  <c r="M68" i="67" s="1"/>
  <c r="K67" i="67"/>
  <c r="M67" i="67" s="1"/>
  <c r="K66" i="67"/>
  <c r="M66" i="67" s="1"/>
  <c r="K65" i="67"/>
  <c r="M65" i="67" s="1"/>
  <c r="K64" i="67"/>
  <c r="M64" i="67" s="1"/>
  <c r="K63" i="67"/>
  <c r="M63" i="67" s="1"/>
  <c r="K62" i="67"/>
  <c r="M62" i="67" s="1"/>
  <c r="K61" i="67"/>
  <c r="M61" i="67" s="1"/>
  <c r="K60" i="67"/>
  <c r="M60" i="67" s="1"/>
  <c r="K59" i="67"/>
  <c r="M59" i="67" s="1"/>
  <c r="K58" i="67"/>
  <c r="M58" i="67" s="1"/>
  <c r="K57" i="67"/>
  <c r="M57" i="67" s="1"/>
  <c r="K56" i="67"/>
  <c r="M56" i="67" s="1"/>
  <c r="K55" i="67"/>
  <c r="M55" i="67" s="1"/>
  <c r="K54" i="67"/>
  <c r="M54" i="67" s="1"/>
  <c r="K53" i="67"/>
  <c r="M53" i="67" s="1"/>
  <c r="K52" i="67"/>
  <c r="M52" i="67" s="1"/>
  <c r="K51" i="67"/>
  <c r="M51" i="67" s="1"/>
  <c r="K50" i="67"/>
  <c r="M50" i="67" s="1"/>
  <c r="K49" i="67"/>
  <c r="M49" i="67" s="1"/>
  <c r="K48" i="67"/>
  <c r="M48" i="67" s="1"/>
  <c r="K47" i="67"/>
  <c r="M47" i="67" s="1"/>
  <c r="K46" i="67"/>
  <c r="M46" i="67" s="1"/>
  <c r="K45" i="67"/>
  <c r="M45" i="67" s="1"/>
  <c r="K44" i="67"/>
  <c r="M44" i="67" s="1"/>
  <c r="K43" i="67"/>
  <c r="M43" i="67" s="1"/>
  <c r="K42" i="67"/>
  <c r="M42" i="67" s="1"/>
  <c r="K41" i="67"/>
  <c r="M41" i="67" s="1"/>
  <c r="K40" i="67"/>
  <c r="M40" i="67" s="1"/>
  <c r="K39" i="67"/>
  <c r="M39" i="67" s="1"/>
  <c r="K38" i="67"/>
  <c r="M38" i="67" s="1"/>
  <c r="K37" i="67"/>
  <c r="M37" i="67" s="1"/>
  <c r="K36" i="67"/>
  <c r="M36" i="67" s="1"/>
  <c r="K35" i="67"/>
  <c r="M35" i="67" s="1"/>
  <c r="K34" i="67"/>
  <c r="M34" i="67" s="1"/>
  <c r="K33" i="67"/>
  <c r="M33" i="67" s="1"/>
  <c r="K32" i="67"/>
  <c r="M32" i="67" s="1"/>
  <c r="K31" i="67"/>
  <c r="M31" i="67" s="1"/>
  <c r="K30" i="67"/>
  <c r="M30" i="67" s="1"/>
  <c r="K29" i="67"/>
  <c r="M29" i="67" s="1"/>
  <c r="K28" i="67"/>
  <c r="M28" i="67" s="1"/>
  <c r="K27" i="67"/>
  <c r="M27" i="67" s="1"/>
  <c r="K26" i="67"/>
  <c r="M26" i="67" s="1"/>
  <c r="K25" i="67"/>
  <c r="M25" i="67" s="1"/>
  <c r="K24" i="67"/>
  <c r="M24" i="67" s="1"/>
  <c r="K23" i="67"/>
  <c r="M23" i="67" s="1"/>
  <c r="K22" i="67"/>
  <c r="M22" i="67" s="1"/>
  <c r="K21" i="67"/>
  <c r="M21" i="67" s="1"/>
  <c r="K20" i="67"/>
  <c r="M20" i="67" s="1"/>
  <c r="K19" i="67"/>
  <c r="M19" i="67" s="1"/>
  <c r="K18" i="67"/>
  <c r="M18" i="67" s="1"/>
  <c r="K17" i="67"/>
  <c r="M17" i="67" s="1"/>
  <c r="K16" i="67"/>
  <c r="M16" i="67" s="1"/>
  <c r="K15" i="67"/>
  <c r="M15" i="67" s="1"/>
  <c r="K14" i="67"/>
  <c r="M14" i="67" s="1"/>
  <c r="K13" i="67"/>
  <c r="M13" i="67" s="1"/>
  <c r="K12" i="67"/>
  <c r="M12" i="67" s="1"/>
  <c r="K11" i="67"/>
  <c r="M11" i="67" s="1"/>
  <c r="K10" i="67"/>
  <c r="M10" i="67" s="1"/>
  <c r="K9" i="67"/>
  <c r="M9" i="67" s="1"/>
  <c r="I2" i="67"/>
  <c r="D2" i="67"/>
  <c r="D1" i="67"/>
  <c r="F81" i="66"/>
  <c r="A81" i="66"/>
  <c r="H56" i="66"/>
  <c r="A56" i="66"/>
  <c r="H55" i="66"/>
  <c r="I55" i="66" s="1"/>
  <c r="A55" i="66"/>
  <c r="H54" i="66"/>
  <c r="A54" i="66"/>
  <c r="H53" i="66"/>
  <c r="I53" i="66" s="1"/>
  <c r="A53" i="66"/>
  <c r="H52" i="66"/>
  <c r="A52" i="66"/>
  <c r="H51" i="66"/>
  <c r="I51" i="66" s="1"/>
  <c r="A51" i="66"/>
  <c r="H50" i="66"/>
  <c r="A50" i="66"/>
  <c r="H49" i="66"/>
  <c r="I49" i="66" s="1"/>
  <c r="A49" i="66"/>
  <c r="H48" i="66"/>
  <c r="A48" i="66"/>
  <c r="H47" i="66"/>
  <c r="I47" i="66" s="1"/>
  <c r="A47" i="66"/>
  <c r="H43" i="66"/>
  <c r="A43" i="66"/>
  <c r="H42" i="66"/>
  <c r="I42" i="66" s="1"/>
  <c r="A42" i="66"/>
  <c r="H39" i="66"/>
  <c r="I39" i="66" s="1"/>
  <c r="H38" i="66"/>
  <c r="I38" i="66" s="1"/>
  <c r="H36" i="66"/>
  <c r="I36" i="66" s="1"/>
  <c r="H32" i="66"/>
  <c r="G32" i="66"/>
  <c r="D32" i="66"/>
  <c r="A32" i="66"/>
  <c r="H31" i="66"/>
  <c r="I31" i="66" s="1"/>
  <c r="G31" i="66"/>
  <c r="D31" i="66"/>
  <c r="A31" i="66"/>
  <c r="H30" i="66"/>
  <c r="G30" i="66"/>
  <c r="D30" i="66"/>
  <c r="A30" i="66"/>
  <c r="H29" i="66"/>
  <c r="I29" i="66" s="1"/>
  <c r="G29" i="66"/>
  <c r="D29" i="66"/>
  <c r="A29" i="66"/>
  <c r="H28" i="66"/>
  <c r="I28" i="66" s="1"/>
  <c r="G28" i="66"/>
  <c r="D28" i="66"/>
  <c r="A28" i="66"/>
  <c r="H27" i="66"/>
  <c r="I27" i="66" s="1"/>
  <c r="G27" i="66"/>
  <c r="D27" i="66"/>
  <c r="A27" i="66"/>
  <c r="H26" i="66"/>
  <c r="I26" i="66" s="1"/>
  <c r="G26" i="66"/>
  <c r="D26" i="66"/>
  <c r="A26" i="66"/>
  <c r="H25" i="66"/>
  <c r="I25" i="66" s="1"/>
  <c r="G25" i="66"/>
  <c r="D25" i="66"/>
  <c r="A25" i="66"/>
  <c r="H24" i="66"/>
  <c r="I24" i="66" s="1"/>
  <c r="G24" i="66"/>
  <c r="H22" i="66"/>
  <c r="D22" i="66"/>
  <c r="A22" i="66"/>
  <c r="K14" i="66"/>
  <c r="E8" i="66"/>
  <c r="H5" i="66"/>
  <c r="B6" i="66"/>
  <c r="B5" i="66"/>
  <c r="B4" i="66"/>
  <c r="J517" i="65"/>
  <c r="I517" i="65"/>
  <c r="H517" i="65"/>
  <c r="G517" i="65"/>
  <c r="F517" i="65"/>
  <c r="C526" i="65"/>
  <c r="C525" i="65"/>
  <c r="F525" i="65" s="1"/>
  <c r="C504" i="65"/>
  <c r="C524" i="65" s="1"/>
  <c r="C503" i="65"/>
  <c r="C523" i="65" s="1"/>
  <c r="C502" i="65"/>
  <c r="C522" i="65" s="1"/>
  <c r="C501" i="65"/>
  <c r="C521" i="65" s="1"/>
  <c r="C500" i="65"/>
  <c r="C520" i="65" s="1"/>
  <c r="K498" i="65"/>
  <c r="K497" i="65"/>
  <c r="M497" i="65" s="1"/>
  <c r="K496" i="65"/>
  <c r="K495" i="65"/>
  <c r="M495" i="65" s="1"/>
  <c r="K490" i="65"/>
  <c r="K489" i="65"/>
  <c r="M489" i="65" s="1"/>
  <c r="K488" i="65"/>
  <c r="K487" i="65"/>
  <c r="M487" i="65" s="1"/>
  <c r="K486" i="65"/>
  <c r="K485" i="65"/>
  <c r="M485" i="65" s="1"/>
  <c r="K484" i="65"/>
  <c r="K483" i="65"/>
  <c r="M483" i="65" s="1"/>
  <c r="K482" i="65"/>
  <c r="K481" i="65"/>
  <c r="M481" i="65" s="1"/>
  <c r="K480" i="65"/>
  <c r="K479" i="65"/>
  <c r="M479" i="65" s="1"/>
  <c r="K478" i="65"/>
  <c r="K477" i="65"/>
  <c r="M477" i="65" s="1"/>
  <c r="K476" i="65"/>
  <c r="K475" i="65"/>
  <c r="M475" i="65" s="1"/>
  <c r="K474" i="65"/>
  <c r="K473" i="65"/>
  <c r="M473" i="65" s="1"/>
  <c r="K472" i="65"/>
  <c r="K471" i="65"/>
  <c r="M471" i="65" s="1"/>
  <c r="K470" i="65"/>
  <c r="K469" i="65"/>
  <c r="M469" i="65" s="1"/>
  <c r="K468" i="65"/>
  <c r="K467" i="65"/>
  <c r="M467" i="65" s="1"/>
  <c r="K466" i="65"/>
  <c r="K465" i="65"/>
  <c r="M465" i="65" s="1"/>
  <c r="K464" i="65"/>
  <c r="K463" i="65"/>
  <c r="M463" i="65" s="1"/>
  <c r="K462" i="65"/>
  <c r="K461" i="65"/>
  <c r="M461" i="65" s="1"/>
  <c r="K460" i="65"/>
  <c r="K459" i="65"/>
  <c r="M459" i="65" s="1"/>
  <c r="K458" i="65"/>
  <c r="K457" i="65"/>
  <c r="M457" i="65" s="1"/>
  <c r="K456" i="65"/>
  <c r="K455" i="65"/>
  <c r="M455" i="65" s="1"/>
  <c r="K454" i="65"/>
  <c r="K453" i="65"/>
  <c r="M453" i="65" s="1"/>
  <c r="K452" i="65"/>
  <c r="K451" i="65"/>
  <c r="M451" i="65" s="1"/>
  <c r="K450" i="65"/>
  <c r="K449" i="65"/>
  <c r="M449" i="65" s="1"/>
  <c r="K448" i="65"/>
  <c r="K447" i="65"/>
  <c r="M447" i="65" s="1"/>
  <c r="K446" i="65"/>
  <c r="K445" i="65"/>
  <c r="M445" i="65" s="1"/>
  <c r="K444" i="65"/>
  <c r="K443" i="65"/>
  <c r="M443" i="65" s="1"/>
  <c r="K442" i="65"/>
  <c r="K441" i="65"/>
  <c r="M441" i="65" s="1"/>
  <c r="K440" i="65"/>
  <c r="K439" i="65"/>
  <c r="M439" i="65" s="1"/>
  <c r="K438" i="65"/>
  <c r="K437" i="65"/>
  <c r="M437" i="65" s="1"/>
  <c r="K436" i="65"/>
  <c r="K435" i="65"/>
  <c r="M435" i="65" s="1"/>
  <c r="K434" i="65"/>
  <c r="K433" i="65"/>
  <c r="M433" i="65" s="1"/>
  <c r="K432" i="65"/>
  <c r="K431" i="65"/>
  <c r="M431" i="65" s="1"/>
  <c r="K430" i="65"/>
  <c r="K429" i="65"/>
  <c r="M429" i="65" s="1"/>
  <c r="K428" i="65"/>
  <c r="K427" i="65"/>
  <c r="M427" i="65" s="1"/>
  <c r="K426" i="65"/>
  <c r="K425" i="65"/>
  <c r="M425" i="65" s="1"/>
  <c r="K424" i="65"/>
  <c r="K423" i="65"/>
  <c r="M423" i="65" s="1"/>
  <c r="K422" i="65"/>
  <c r="K421" i="65"/>
  <c r="M421" i="65" s="1"/>
  <c r="K420" i="65"/>
  <c r="K419" i="65"/>
  <c r="M419" i="65" s="1"/>
  <c r="K418" i="65"/>
  <c r="K417" i="65"/>
  <c r="M417" i="65" s="1"/>
  <c r="K416" i="65"/>
  <c r="K415" i="65"/>
  <c r="M415" i="65" s="1"/>
  <c r="K414" i="65"/>
  <c r="K413" i="65"/>
  <c r="M413" i="65" s="1"/>
  <c r="K412" i="65"/>
  <c r="K411" i="65"/>
  <c r="M411" i="65" s="1"/>
  <c r="K410" i="65"/>
  <c r="K409" i="65"/>
  <c r="M409" i="65" s="1"/>
  <c r="K408" i="65"/>
  <c r="K407" i="65"/>
  <c r="M407" i="65" s="1"/>
  <c r="K406" i="65"/>
  <c r="K405" i="65"/>
  <c r="M405" i="65" s="1"/>
  <c r="K404" i="65"/>
  <c r="K403" i="65"/>
  <c r="M403" i="65" s="1"/>
  <c r="K402" i="65"/>
  <c r="K401" i="65"/>
  <c r="M401" i="65" s="1"/>
  <c r="K400" i="65"/>
  <c r="K399" i="65"/>
  <c r="M399" i="65" s="1"/>
  <c r="K398" i="65"/>
  <c r="K397" i="65"/>
  <c r="M397" i="65" s="1"/>
  <c r="K396" i="65"/>
  <c r="K395" i="65"/>
  <c r="M395" i="65" s="1"/>
  <c r="K394" i="65"/>
  <c r="K393" i="65"/>
  <c r="M393" i="65" s="1"/>
  <c r="K392" i="65"/>
  <c r="K391" i="65"/>
  <c r="M391" i="65" s="1"/>
  <c r="K390" i="65"/>
  <c r="K389" i="65"/>
  <c r="M389" i="65" s="1"/>
  <c r="K388" i="65"/>
  <c r="K387" i="65"/>
  <c r="M387" i="65" s="1"/>
  <c r="K386" i="65"/>
  <c r="K385" i="65"/>
  <c r="M385" i="65" s="1"/>
  <c r="K384" i="65"/>
  <c r="K383" i="65"/>
  <c r="M383" i="65" s="1"/>
  <c r="K382" i="65"/>
  <c r="K381" i="65"/>
  <c r="M381" i="65" s="1"/>
  <c r="K380" i="65"/>
  <c r="K379" i="65"/>
  <c r="M379" i="65" s="1"/>
  <c r="K378" i="65"/>
  <c r="K377" i="65"/>
  <c r="M377" i="65" s="1"/>
  <c r="K376" i="65"/>
  <c r="K375" i="65"/>
  <c r="M375" i="65" s="1"/>
  <c r="K374" i="65"/>
  <c r="K373" i="65"/>
  <c r="M373" i="65" s="1"/>
  <c r="K372" i="65"/>
  <c r="K371" i="65"/>
  <c r="M371" i="65" s="1"/>
  <c r="K370" i="65"/>
  <c r="K369" i="65"/>
  <c r="M369" i="65" s="1"/>
  <c r="K368" i="65"/>
  <c r="K367" i="65"/>
  <c r="M367" i="65" s="1"/>
  <c r="K366" i="65"/>
  <c r="K365" i="65"/>
  <c r="M365" i="65" s="1"/>
  <c r="K364" i="65"/>
  <c r="K363" i="65"/>
  <c r="M363" i="65" s="1"/>
  <c r="K362" i="65"/>
  <c r="K361" i="65"/>
  <c r="M361" i="65" s="1"/>
  <c r="K360" i="65"/>
  <c r="K359" i="65"/>
  <c r="M359" i="65" s="1"/>
  <c r="K358" i="65"/>
  <c r="K357" i="65"/>
  <c r="M357" i="65" s="1"/>
  <c r="K356" i="65"/>
  <c r="K355" i="65"/>
  <c r="M355" i="65" s="1"/>
  <c r="K354" i="65"/>
  <c r="K353" i="65"/>
  <c r="M353" i="65" s="1"/>
  <c r="K352" i="65"/>
  <c r="K351" i="65"/>
  <c r="M351" i="65" s="1"/>
  <c r="K350" i="65"/>
  <c r="K349" i="65"/>
  <c r="M349" i="65" s="1"/>
  <c r="K348" i="65"/>
  <c r="K347" i="65"/>
  <c r="M347" i="65" s="1"/>
  <c r="K346" i="65"/>
  <c r="K345" i="65"/>
  <c r="M345" i="65" s="1"/>
  <c r="K344" i="65"/>
  <c r="K343" i="65"/>
  <c r="M343" i="65" s="1"/>
  <c r="K342" i="65"/>
  <c r="K341" i="65"/>
  <c r="M341" i="65" s="1"/>
  <c r="K340" i="65"/>
  <c r="K339" i="65"/>
  <c r="M339" i="65" s="1"/>
  <c r="K338" i="65"/>
  <c r="K337" i="65"/>
  <c r="M337" i="65" s="1"/>
  <c r="K336" i="65"/>
  <c r="K335" i="65"/>
  <c r="M335" i="65" s="1"/>
  <c r="K334" i="65"/>
  <c r="K333" i="65"/>
  <c r="M333" i="65" s="1"/>
  <c r="K332" i="65"/>
  <c r="K331" i="65"/>
  <c r="M331" i="65" s="1"/>
  <c r="K330" i="65"/>
  <c r="K329" i="65"/>
  <c r="M329" i="65" s="1"/>
  <c r="K328" i="65"/>
  <c r="K327" i="65"/>
  <c r="M327" i="65" s="1"/>
  <c r="K326" i="65"/>
  <c r="K325" i="65"/>
  <c r="M325" i="65" s="1"/>
  <c r="K324" i="65"/>
  <c r="K323" i="65"/>
  <c r="M323" i="65" s="1"/>
  <c r="K322" i="65"/>
  <c r="K321" i="65"/>
  <c r="M321" i="65" s="1"/>
  <c r="K320" i="65"/>
  <c r="K319" i="65"/>
  <c r="M319" i="65" s="1"/>
  <c r="K318" i="65"/>
  <c r="K317" i="65"/>
  <c r="M317" i="65" s="1"/>
  <c r="K316" i="65"/>
  <c r="K315" i="65"/>
  <c r="M315" i="65" s="1"/>
  <c r="K314" i="65"/>
  <c r="K313" i="65"/>
  <c r="M313" i="65" s="1"/>
  <c r="K312" i="65"/>
  <c r="K311" i="65"/>
  <c r="M311" i="65" s="1"/>
  <c r="K310" i="65"/>
  <c r="K309" i="65"/>
  <c r="M309" i="65" s="1"/>
  <c r="K308" i="65"/>
  <c r="K307" i="65"/>
  <c r="M307" i="65" s="1"/>
  <c r="K306" i="65"/>
  <c r="K305" i="65"/>
  <c r="M305" i="65" s="1"/>
  <c r="K304" i="65"/>
  <c r="K303" i="65"/>
  <c r="M303" i="65" s="1"/>
  <c r="K302" i="65"/>
  <c r="K301" i="65"/>
  <c r="M301" i="65" s="1"/>
  <c r="K300" i="65"/>
  <c r="K299" i="65"/>
  <c r="M299" i="65" s="1"/>
  <c r="K298" i="65"/>
  <c r="K297" i="65"/>
  <c r="M297" i="65" s="1"/>
  <c r="K296" i="65"/>
  <c r="K295" i="65"/>
  <c r="M295" i="65" s="1"/>
  <c r="K294" i="65"/>
  <c r="K293" i="65"/>
  <c r="M293" i="65" s="1"/>
  <c r="K292" i="65"/>
  <c r="K291" i="65"/>
  <c r="M291" i="65" s="1"/>
  <c r="K290" i="65"/>
  <c r="K289" i="65"/>
  <c r="M289" i="65" s="1"/>
  <c r="K288" i="65"/>
  <c r="K287" i="65"/>
  <c r="M287" i="65" s="1"/>
  <c r="K286" i="65"/>
  <c r="K285" i="65"/>
  <c r="M285" i="65" s="1"/>
  <c r="K284" i="65"/>
  <c r="K283" i="65"/>
  <c r="M283" i="65" s="1"/>
  <c r="K282" i="65"/>
  <c r="K281" i="65"/>
  <c r="M281" i="65" s="1"/>
  <c r="K280" i="65"/>
  <c r="K279" i="65"/>
  <c r="M279" i="65" s="1"/>
  <c r="K278" i="65"/>
  <c r="K277" i="65"/>
  <c r="M277" i="65" s="1"/>
  <c r="K276" i="65"/>
  <c r="K275" i="65"/>
  <c r="M275" i="65" s="1"/>
  <c r="K274" i="65"/>
  <c r="K273" i="65"/>
  <c r="M273" i="65" s="1"/>
  <c r="K272" i="65"/>
  <c r="K271" i="65"/>
  <c r="M271" i="65" s="1"/>
  <c r="K270" i="65"/>
  <c r="K269" i="65"/>
  <c r="M269" i="65" s="1"/>
  <c r="K268" i="65"/>
  <c r="K267" i="65"/>
  <c r="M267" i="65" s="1"/>
  <c r="K266" i="65"/>
  <c r="K265" i="65"/>
  <c r="M265" i="65" s="1"/>
  <c r="K264" i="65"/>
  <c r="K263" i="65"/>
  <c r="M263" i="65" s="1"/>
  <c r="K262" i="65"/>
  <c r="K261" i="65"/>
  <c r="M261" i="65" s="1"/>
  <c r="K260" i="65"/>
  <c r="K259" i="65"/>
  <c r="M259" i="65" s="1"/>
  <c r="K258" i="65"/>
  <c r="K257" i="65"/>
  <c r="M257" i="65" s="1"/>
  <c r="K256" i="65"/>
  <c r="K255" i="65"/>
  <c r="M255" i="65" s="1"/>
  <c r="K254" i="65"/>
  <c r="K253" i="65"/>
  <c r="M253" i="65" s="1"/>
  <c r="K252" i="65"/>
  <c r="K251" i="65"/>
  <c r="M251" i="65" s="1"/>
  <c r="K250" i="65"/>
  <c r="K249" i="65"/>
  <c r="M249" i="65" s="1"/>
  <c r="K248" i="65"/>
  <c r="K247" i="65"/>
  <c r="M247" i="65" s="1"/>
  <c r="K246" i="65"/>
  <c r="K245" i="65"/>
  <c r="M245" i="65" s="1"/>
  <c r="K244" i="65"/>
  <c r="K243" i="65"/>
  <c r="M243" i="65" s="1"/>
  <c r="K242" i="65"/>
  <c r="K241" i="65"/>
  <c r="M241" i="65" s="1"/>
  <c r="K240" i="65"/>
  <c r="K239" i="65"/>
  <c r="M239" i="65" s="1"/>
  <c r="K238" i="65"/>
  <c r="K237" i="65"/>
  <c r="M237" i="65" s="1"/>
  <c r="K236" i="65"/>
  <c r="K235" i="65"/>
  <c r="M235" i="65" s="1"/>
  <c r="K234" i="65"/>
  <c r="K233" i="65"/>
  <c r="M233" i="65" s="1"/>
  <c r="K232" i="65"/>
  <c r="K231" i="65"/>
  <c r="M231" i="65" s="1"/>
  <c r="K230" i="65"/>
  <c r="K229" i="65"/>
  <c r="M229" i="65" s="1"/>
  <c r="K228" i="65"/>
  <c r="K227" i="65"/>
  <c r="M227" i="65" s="1"/>
  <c r="K226" i="65"/>
  <c r="K225" i="65"/>
  <c r="M225" i="65" s="1"/>
  <c r="K224" i="65"/>
  <c r="K223" i="65"/>
  <c r="M223" i="65" s="1"/>
  <c r="K222" i="65"/>
  <c r="K221" i="65"/>
  <c r="M221" i="65" s="1"/>
  <c r="K220" i="65"/>
  <c r="K219" i="65"/>
  <c r="M219" i="65" s="1"/>
  <c r="K218" i="65"/>
  <c r="K217" i="65"/>
  <c r="M217" i="65" s="1"/>
  <c r="K216" i="65"/>
  <c r="K215" i="65"/>
  <c r="M215" i="65" s="1"/>
  <c r="K214" i="65"/>
  <c r="K213" i="65"/>
  <c r="M213" i="65" s="1"/>
  <c r="K212" i="65"/>
  <c r="K211" i="65"/>
  <c r="M211" i="65" s="1"/>
  <c r="K210" i="65"/>
  <c r="K209" i="65"/>
  <c r="M209" i="65" s="1"/>
  <c r="K208" i="65"/>
  <c r="K207" i="65"/>
  <c r="M207" i="65" s="1"/>
  <c r="K206" i="65"/>
  <c r="K205" i="65"/>
  <c r="M205" i="65" s="1"/>
  <c r="K204" i="65"/>
  <c r="K203" i="65"/>
  <c r="M203" i="65" s="1"/>
  <c r="K202" i="65"/>
  <c r="K201" i="65"/>
  <c r="M201" i="65" s="1"/>
  <c r="K200" i="65"/>
  <c r="K199" i="65"/>
  <c r="M199" i="65" s="1"/>
  <c r="K198" i="65"/>
  <c r="K197" i="65"/>
  <c r="M197" i="65" s="1"/>
  <c r="K196" i="65"/>
  <c r="K195" i="65"/>
  <c r="M195" i="65" s="1"/>
  <c r="K194" i="65"/>
  <c r="K193" i="65"/>
  <c r="M193" i="65" s="1"/>
  <c r="K192" i="65"/>
  <c r="K191" i="65"/>
  <c r="M191" i="65" s="1"/>
  <c r="K190" i="65"/>
  <c r="K189" i="65"/>
  <c r="M189" i="65" s="1"/>
  <c r="K188" i="65"/>
  <c r="K187" i="65"/>
  <c r="M187" i="65" s="1"/>
  <c r="K186" i="65"/>
  <c r="K185" i="65"/>
  <c r="M185" i="65" s="1"/>
  <c r="K184" i="65"/>
  <c r="K183" i="65"/>
  <c r="M183" i="65" s="1"/>
  <c r="K182" i="65"/>
  <c r="K181" i="65"/>
  <c r="M181" i="65" s="1"/>
  <c r="K180" i="65"/>
  <c r="K179" i="65"/>
  <c r="M179" i="65" s="1"/>
  <c r="K178" i="65"/>
  <c r="K177" i="65"/>
  <c r="M177" i="65" s="1"/>
  <c r="K176" i="65"/>
  <c r="K175" i="65"/>
  <c r="M175" i="65" s="1"/>
  <c r="K174" i="65"/>
  <c r="K173" i="65"/>
  <c r="M173" i="65" s="1"/>
  <c r="K172" i="65"/>
  <c r="K171" i="65"/>
  <c r="M171" i="65" s="1"/>
  <c r="K170" i="65"/>
  <c r="K169" i="65"/>
  <c r="M169" i="65" s="1"/>
  <c r="K168" i="65"/>
  <c r="K167" i="65"/>
  <c r="M167" i="65" s="1"/>
  <c r="K166" i="65"/>
  <c r="K165" i="65"/>
  <c r="M165" i="65" s="1"/>
  <c r="K164" i="65"/>
  <c r="K163" i="65"/>
  <c r="M163" i="65" s="1"/>
  <c r="K162" i="65"/>
  <c r="K161" i="65"/>
  <c r="M161" i="65" s="1"/>
  <c r="K160" i="65"/>
  <c r="K159" i="65"/>
  <c r="M159" i="65" s="1"/>
  <c r="K158" i="65"/>
  <c r="K157" i="65"/>
  <c r="M157" i="65" s="1"/>
  <c r="K156" i="65"/>
  <c r="K155" i="65"/>
  <c r="M155" i="65" s="1"/>
  <c r="K154" i="65"/>
  <c r="M154" i="65" s="1"/>
  <c r="K153" i="65"/>
  <c r="M153" i="65" s="1"/>
  <c r="K152" i="65"/>
  <c r="K151" i="65"/>
  <c r="M151" i="65" s="1"/>
  <c r="K150" i="65"/>
  <c r="M150" i="65" s="1"/>
  <c r="K149" i="65"/>
  <c r="M149" i="65" s="1"/>
  <c r="K148" i="65"/>
  <c r="K147" i="65"/>
  <c r="M147" i="65" s="1"/>
  <c r="K146" i="65"/>
  <c r="M146" i="65" s="1"/>
  <c r="K145" i="65"/>
  <c r="M145" i="65" s="1"/>
  <c r="K144" i="65"/>
  <c r="K143" i="65"/>
  <c r="M143" i="65" s="1"/>
  <c r="K142" i="65"/>
  <c r="M142" i="65" s="1"/>
  <c r="K141" i="65"/>
  <c r="M141" i="65" s="1"/>
  <c r="K140" i="65"/>
  <c r="K139" i="65"/>
  <c r="M139" i="65" s="1"/>
  <c r="K138" i="65"/>
  <c r="M138" i="65" s="1"/>
  <c r="K137" i="65"/>
  <c r="M137" i="65" s="1"/>
  <c r="K136" i="65"/>
  <c r="K135" i="65"/>
  <c r="M135" i="65" s="1"/>
  <c r="K134" i="65"/>
  <c r="M134" i="65" s="1"/>
  <c r="K133" i="65"/>
  <c r="M133" i="65" s="1"/>
  <c r="K132" i="65"/>
  <c r="K131" i="65"/>
  <c r="M131" i="65" s="1"/>
  <c r="K130" i="65"/>
  <c r="M130" i="65" s="1"/>
  <c r="K129" i="65"/>
  <c r="M129" i="65" s="1"/>
  <c r="K128" i="65"/>
  <c r="K127" i="65"/>
  <c r="M127" i="65" s="1"/>
  <c r="K126" i="65"/>
  <c r="M126" i="65" s="1"/>
  <c r="K125" i="65"/>
  <c r="M125" i="65" s="1"/>
  <c r="K124" i="65"/>
  <c r="K123" i="65"/>
  <c r="M123" i="65" s="1"/>
  <c r="K122" i="65"/>
  <c r="M122" i="65" s="1"/>
  <c r="K121" i="65"/>
  <c r="M121" i="65" s="1"/>
  <c r="K120" i="65"/>
  <c r="K119" i="65"/>
  <c r="M119" i="65" s="1"/>
  <c r="K118" i="65"/>
  <c r="M118" i="65" s="1"/>
  <c r="K117" i="65"/>
  <c r="M117" i="65" s="1"/>
  <c r="K116" i="65"/>
  <c r="K115" i="65"/>
  <c r="M115" i="65" s="1"/>
  <c r="K114" i="65"/>
  <c r="M114" i="65" s="1"/>
  <c r="K113" i="65"/>
  <c r="M113" i="65" s="1"/>
  <c r="K112" i="65"/>
  <c r="K111" i="65"/>
  <c r="M111" i="65" s="1"/>
  <c r="K110" i="65"/>
  <c r="M110" i="65" s="1"/>
  <c r="K109" i="65"/>
  <c r="M109" i="65" s="1"/>
  <c r="K108" i="65"/>
  <c r="K107" i="65"/>
  <c r="M107" i="65" s="1"/>
  <c r="K106" i="65"/>
  <c r="M106" i="65" s="1"/>
  <c r="K105" i="65"/>
  <c r="M105" i="65" s="1"/>
  <c r="K104" i="65"/>
  <c r="K103" i="65"/>
  <c r="M103" i="65" s="1"/>
  <c r="K102" i="65"/>
  <c r="M102" i="65" s="1"/>
  <c r="K101" i="65"/>
  <c r="M101" i="65" s="1"/>
  <c r="K100" i="65"/>
  <c r="K99" i="65"/>
  <c r="M99" i="65" s="1"/>
  <c r="K98" i="65"/>
  <c r="M98" i="65" s="1"/>
  <c r="K97" i="65"/>
  <c r="M97" i="65" s="1"/>
  <c r="K96" i="65"/>
  <c r="K95" i="65"/>
  <c r="M95" i="65" s="1"/>
  <c r="K94" i="65"/>
  <c r="M94" i="65" s="1"/>
  <c r="K93" i="65"/>
  <c r="M93" i="65" s="1"/>
  <c r="K92" i="65"/>
  <c r="K91" i="65"/>
  <c r="M91" i="65" s="1"/>
  <c r="K90" i="65"/>
  <c r="M90" i="65" s="1"/>
  <c r="K89" i="65"/>
  <c r="M89" i="65" s="1"/>
  <c r="K88" i="65"/>
  <c r="K87" i="65"/>
  <c r="M87" i="65" s="1"/>
  <c r="K86" i="65"/>
  <c r="M86" i="65" s="1"/>
  <c r="K85" i="65"/>
  <c r="M85" i="65" s="1"/>
  <c r="K84" i="65"/>
  <c r="K83" i="65"/>
  <c r="M83" i="65" s="1"/>
  <c r="K82" i="65"/>
  <c r="M82" i="65" s="1"/>
  <c r="K81" i="65"/>
  <c r="M81" i="65" s="1"/>
  <c r="K80" i="65"/>
  <c r="K79" i="65"/>
  <c r="M79" i="65" s="1"/>
  <c r="K78" i="65"/>
  <c r="M78" i="65" s="1"/>
  <c r="K77" i="65"/>
  <c r="M77" i="65" s="1"/>
  <c r="K76" i="65"/>
  <c r="K75" i="65"/>
  <c r="M75" i="65" s="1"/>
  <c r="K74" i="65"/>
  <c r="M74" i="65" s="1"/>
  <c r="K73" i="65"/>
  <c r="M73" i="65" s="1"/>
  <c r="K72" i="65"/>
  <c r="K71" i="65"/>
  <c r="M71" i="65" s="1"/>
  <c r="K70" i="65"/>
  <c r="M70" i="65" s="1"/>
  <c r="K69" i="65"/>
  <c r="M69" i="65" s="1"/>
  <c r="K68" i="65"/>
  <c r="K67" i="65"/>
  <c r="M67" i="65" s="1"/>
  <c r="K66" i="65"/>
  <c r="M66" i="65" s="1"/>
  <c r="K65" i="65"/>
  <c r="M65" i="65" s="1"/>
  <c r="K64" i="65"/>
  <c r="K63" i="65"/>
  <c r="M63" i="65" s="1"/>
  <c r="K62" i="65"/>
  <c r="M62" i="65" s="1"/>
  <c r="K61" i="65"/>
  <c r="M61" i="65" s="1"/>
  <c r="K60" i="65"/>
  <c r="K59" i="65"/>
  <c r="M59" i="65" s="1"/>
  <c r="K58" i="65"/>
  <c r="M58" i="65" s="1"/>
  <c r="K57" i="65"/>
  <c r="M57" i="65" s="1"/>
  <c r="K56" i="65"/>
  <c r="K55" i="65"/>
  <c r="M55" i="65" s="1"/>
  <c r="K54" i="65"/>
  <c r="M54" i="65" s="1"/>
  <c r="K53" i="65"/>
  <c r="M53" i="65" s="1"/>
  <c r="K52" i="65"/>
  <c r="K51" i="65"/>
  <c r="M51" i="65" s="1"/>
  <c r="K50" i="65"/>
  <c r="M50" i="65" s="1"/>
  <c r="K49" i="65"/>
  <c r="M49" i="65" s="1"/>
  <c r="K48" i="65"/>
  <c r="K47" i="65"/>
  <c r="M47" i="65" s="1"/>
  <c r="K46" i="65"/>
  <c r="M46" i="65" s="1"/>
  <c r="K45" i="65"/>
  <c r="M45" i="65" s="1"/>
  <c r="K44" i="65"/>
  <c r="K43" i="65"/>
  <c r="M43" i="65" s="1"/>
  <c r="K42" i="65"/>
  <c r="M42" i="65" s="1"/>
  <c r="K41" i="65"/>
  <c r="M41" i="65" s="1"/>
  <c r="K40" i="65"/>
  <c r="K39" i="65"/>
  <c r="M39" i="65" s="1"/>
  <c r="K38" i="65"/>
  <c r="M38" i="65" s="1"/>
  <c r="K37" i="65"/>
  <c r="M37" i="65" s="1"/>
  <c r="K36" i="65"/>
  <c r="K35" i="65"/>
  <c r="M35" i="65" s="1"/>
  <c r="K34" i="65"/>
  <c r="M34" i="65" s="1"/>
  <c r="K33" i="65"/>
  <c r="M33" i="65" s="1"/>
  <c r="K32" i="65"/>
  <c r="K31" i="65"/>
  <c r="M31" i="65" s="1"/>
  <c r="K30" i="65"/>
  <c r="M30" i="65" s="1"/>
  <c r="K29" i="65"/>
  <c r="M29" i="65" s="1"/>
  <c r="K28" i="65"/>
  <c r="K27" i="65"/>
  <c r="M27" i="65" s="1"/>
  <c r="K26" i="65"/>
  <c r="M26" i="65" s="1"/>
  <c r="K25" i="65"/>
  <c r="M25" i="65" s="1"/>
  <c r="K24" i="65"/>
  <c r="K23" i="65"/>
  <c r="M23" i="65" s="1"/>
  <c r="K22" i="65"/>
  <c r="M22" i="65" s="1"/>
  <c r="K21" i="65"/>
  <c r="M21" i="65" s="1"/>
  <c r="K20" i="65"/>
  <c r="K19" i="65"/>
  <c r="M19" i="65" s="1"/>
  <c r="K18" i="65"/>
  <c r="M18" i="65" s="1"/>
  <c r="K17" i="65"/>
  <c r="M17" i="65" s="1"/>
  <c r="K16" i="65"/>
  <c r="K15" i="65"/>
  <c r="M15" i="65" s="1"/>
  <c r="K14" i="65"/>
  <c r="M14" i="65" s="1"/>
  <c r="K13" i="65"/>
  <c r="M13" i="65" s="1"/>
  <c r="K12" i="65"/>
  <c r="K11" i="65"/>
  <c r="M11" i="65" s="1"/>
  <c r="K10" i="65"/>
  <c r="M10" i="65" s="1"/>
  <c r="K9" i="65"/>
  <c r="M9" i="65" s="1"/>
  <c r="I2" i="65"/>
  <c r="D2" i="65"/>
  <c r="D1" i="65"/>
  <c r="F81" i="64"/>
  <c r="A81" i="64"/>
  <c r="H56" i="64"/>
  <c r="I56" i="64" s="1"/>
  <c r="A56" i="64"/>
  <c r="H55" i="64"/>
  <c r="A55" i="64"/>
  <c r="H54" i="64"/>
  <c r="A54" i="64"/>
  <c r="H53" i="64"/>
  <c r="I53" i="64" s="1"/>
  <c r="A53" i="64"/>
  <c r="H52" i="64"/>
  <c r="I52" i="64" s="1"/>
  <c r="A52" i="64"/>
  <c r="H51" i="64"/>
  <c r="A51" i="64"/>
  <c r="H50" i="64"/>
  <c r="A50" i="64"/>
  <c r="H49" i="64"/>
  <c r="I49" i="64" s="1"/>
  <c r="A49" i="64"/>
  <c r="H48" i="64"/>
  <c r="I48" i="64" s="1"/>
  <c r="A48" i="64"/>
  <c r="H47" i="64"/>
  <c r="A47" i="64"/>
  <c r="H43" i="64"/>
  <c r="A43" i="64"/>
  <c r="H42" i="64"/>
  <c r="I42" i="64" s="1"/>
  <c r="A42" i="64"/>
  <c r="H39" i="64"/>
  <c r="I39" i="64" s="1"/>
  <c r="H38" i="64"/>
  <c r="H36" i="64"/>
  <c r="H32" i="64"/>
  <c r="G32" i="64"/>
  <c r="D32" i="64"/>
  <c r="A32" i="64"/>
  <c r="H31" i="64"/>
  <c r="G31" i="64"/>
  <c r="D31" i="64"/>
  <c r="A31" i="64"/>
  <c r="H30" i="64"/>
  <c r="G30" i="64"/>
  <c r="D30" i="64"/>
  <c r="A30" i="64"/>
  <c r="H29" i="64"/>
  <c r="G29" i="64"/>
  <c r="D29" i="64"/>
  <c r="A29" i="64"/>
  <c r="H28" i="64"/>
  <c r="G28" i="64"/>
  <c r="D28" i="64"/>
  <c r="A28" i="64"/>
  <c r="H27" i="64"/>
  <c r="G27" i="64"/>
  <c r="D27" i="64"/>
  <c r="A27" i="64"/>
  <c r="H26" i="64"/>
  <c r="G26" i="64"/>
  <c r="D26" i="64"/>
  <c r="A26" i="64"/>
  <c r="H25" i="64"/>
  <c r="G25" i="64"/>
  <c r="D25" i="64"/>
  <c r="A25" i="64"/>
  <c r="H24" i="64"/>
  <c r="G24" i="64"/>
  <c r="H22" i="64"/>
  <c r="I22" i="64" s="1"/>
  <c r="D22" i="64"/>
  <c r="A22" i="64"/>
  <c r="K14" i="64"/>
  <c r="E8" i="64"/>
  <c r="H5" i="64"/>
  <c r="B6" i="64"/>
  <c r="B5" i="64"/>
  <c r="B4" i="64"/>
  <c r="J517" i="63"/>
  <c r="I517" i="63"/>
  <c r="H517" i="63"/>
  <c r="G517" i="63"/>
  <c r="F517" i="63"/>
  <c r="C526" i="63"/>
  <c r="C505" i="63"/>
  <c r="C504" i="63"/>
  <c r="C503" i="63"/>
  <c r="C502" i="63"/>
  <c r="C501" i="63"/>
  <c r="C500" i="63"/>
  <c r="K498" i="63"/>
  <c r="M498" i="63" s="1"/>
  <c r="K497" i="63"/>
  <c r="M497" i="63" s="1"/>
  <c r="K496" i="63"/>
  <c r="M496" i="63" s="1"/>
  <c r="K495" i="63"/>
  <c r="M495" i="63" s="1"/>
  <c r="K490" i="63"/>
  <c r="M490" i="63" s="1"/>
  <c r="K489" i="63"/>
  <c r="M489" i="63" s="1"/>
  <c r="K488" i="63"/>
  <c r="M488" i="63" s="1"/>
  <c r="K487" i="63"/>
  <c r="M487" i="63" s="1"/>
  <c r="K486" i="63"/>
  <c r="M486" i="63" s="1"/>
  <c r="K485" i="63"/>
  <c r="M485" i="63" s="1"/>
  <c r="K484" i="63"/>
  <c r="M484" i="63" s="1"/>
  <c r="K483" i="63"/>
  <c r="M483" i="63" s="1"/>
  <c r="K482" i="63"/>
  <c r="M482" i="63" s="1"/>
  <c r="K481" i="63"/>
  <c r="M481" i="63" s="1"/>
  <c r="K480" i="63"/>
  <c r="M480" i="63" s="1"/>
  <c r="K479" i="63"/>
  <c r="M479" i="63" s="1"/>
  <c r="K478" i="63"/>
  <c r="M478" i="63" s="1"/>
  <c r="K477" i="63"/>
  <c r="M477" i="63" s="1"/>
  <c r="K476" i="63"/>
  <c r="M476" i="63" s="1"/>
  <c r="K475" i="63"/>
  <c r="M475" i="63" s="1"/>
  <c r="K474" i="63"/>
  <c r="M474" i="63" s="1"/>
  <c r="K473" i="63"/>
  <c r="M473" i="63" s="1"/>
  <c r="K472" i="63"/>
  <c r="M472" i="63" s="1"/>
  <c r="K471" i="63"/>
  <c r="M471" i="63" s="1"/>
  <c r="K470" i="63"/>
  <c r="M470" i="63" s="1"/>
  <c r="K469" i="63"/>
  <c r="M469" i="63" s="1"/>
  <c r="K468" i="63"/>
  <c r="M468" i="63" s="1"/>
  <c r="K467" i="63"/>
  <c r="M467" i="63" s="1"/>
  <c r="K466" i="63"/>
  <c r="M466" i="63" s="1"/>
  <c r="K465" i="63"/>
  <c r="M465" i="63" s="1"/>
  <c r="K464" i="63"/>
  <c r="M464" i="63" s="1"/>
  <c r="K463" i="63"/>
  <c r="M463" i="63" s="1"/>
  <c r="K462" i="63"/>
  <c r="M462" i="63" s="1"/>
  <c r="K461" i="63"/>
  <c r="M461" i="63" s="1"/>
  <c r="K460" i="63"/>
  <c r="M460" i="63" s="1"/>
  <c r="K459" i="63"/>
  <c r="M459" i="63" s="1"/>
  <c r="K458" i="63"/>
  <c r="M458" i="63" s="1"/>
  <c r="K457" i="63"/>
  <c r="M457" i="63" s="1"/>
  <c r="K456" i="63"/>
  <c r="M456" i="63" s="1"/>
  <c r="K455" i="63"/>
  <c r="M455" i="63" s="1"/>
  <c r="K454" i="63"/>
  <c r="M454" i="63" s="1"/>
  <c r="K453" i="63"/>
  <c r="M453" i="63" s="1"/>
  <c r="K452" i="63"/>
  <c r="M452" i="63" s="1"/>
  <c r="K451" i="63"/>
  <c r="M451" i="63" s="1"/>
  <c r="K450" i="63"/>
  <c r="M450" i="63" s="1"/>
  <c r="K449" i="63"/>
  <c r="M449" i="63" s="1"/>
  <c r="K448" i="63"/>
  <c r="M448" i="63" s="1"/>
  <c r="K447" i="63"/>
  <c r="M447" i="63" s="1"/>
  <c r="K446" i="63"/>
  <c r="M446" i="63" s="1"/>
  <c r="K445" i="63"/>
  <c r="M445" i="63" s="1"/>
  <c r="K444" i="63"/>
  <c r="M444" i="63" s="1"/>
  <c r="K443" i="63"/>
  <c r="M443" i="63" s="1"/>
  <c r="K442" i="63"/>
  <c r="M442" i="63" s="1"/>
  <c r="K441" i="63"/>
  <c r="M441" i="63" s="1"/>
  <c r="K440" i="63"/>
  <c r="M440" i="63" s="1"/>
  <c r="K439" i="63"/>
  <c r="M439" i="63" s="1"/>
  <c r="K438" i="63"/>
  <c r="M438" i="63" s="1"/>
  <c r="K437" i="63"/>
  <c r="M437" i="63" s="1"/>
  <c r="K436" i="63"/>
  <c r="M436" i="63" s="1"/>
  <c r="K435" i="63"/>
  <c r="M435" i="63" s="1"/>
  <c r="K434" i="63"/>
  <c r="M434" i="63" s="1"/>
  <c r="K433" i="63"/>
  <c r="M433" i="63" s="1"/>
  <c r="K432" i="63"/>
  <c r="M432" i="63" s="1"/>
  <c r="K431" i="63"/>
  <c r="M431" i="63" s="1"/>
  <c r="K430" i="63"/>
  <c r="M430" i="63" s="1"/>
  <c r="K429" i="63"/>
  <c r="M429" i="63" s="1"/>
  <c r="K428" i="63"/>
  <c r="M428" i="63" s="1"/>
  <c r="K427" i="63"/>
  <c r="M427" i="63" s="1"/>
  <c r="K426" i="63"/>
  <c r="M426" i="63" s="1"/>
  <c r="K425" i="63"/>
  <c r="M425" i="63" s="1"/>
  <c r="K424" i="63"/>
  <c r="M424" i="63" s="1"/>
  <c r="K423" i="63"/>
  <c r="M423" i="63" s="1"/>
  <c r="K422" i="63"/>
  <c r="M422" i="63" s="1"/>
  <c r="K421" i="63"/>
  <c r="M421" i="63" s="1"/>
  <c r="K420" i="63"/>
  <c r="M420" i="63" s="1"/>
  <c r="K419" i="63"/>
  <c r="M419" i="63" s="1"/>
  <c r="K418" i="63"/>
  <c r="M418" i="63" s="1"/>
  <c r="K417" i="63"/>
  <c r="M417" i="63" s="1"/>
  <c r="K416" i="63"/>
  <c r="M416" i="63" s="1"/>
  <c r="K415" i="63"/>
  <c r="M415" i="63" s="1"/>
  <c r="K414" i="63"/>
  <c r="M414" i="63" s="1"/>
  <c r="K413" i="63"/>
  <c r="M413" i="63" s="1"/>
  <c r="K412" i="63"/>
  <c r="M412" i="63" s="1"/>
  <c r="K411" i="63"/>
  <c r="M411" i="63" s="1"/>
  <c r="K410" i="63"/>
  <c r="M410" i="63" s="1"/>
  <c r="K409" i="63"/>
  <c r="M409" i="63" s="1"/>
  <c r="K408" i="63"/>
  <c r="M408" i="63" s="1"/>
  <c r="K407" i="63"/>
  <c r="M407" i="63" s="1"/>
  <c r="K406" i="63"/>
  <c r="M406" i="63" s="1"/>
  <c r="K405" i="63"/>
  <c r="M405" i="63" s="1"/>
  <c r="K404" i="63"/>
  <c r="M404" i="63" s="1"/>
  <c r="K403" i="63"/>
  <c r="M403" i="63" s="1"/>
  <c r="K402" i="63"/>
  <c r="M402" i="63" s="1"/>
  <c r="K401" i="63"/>
  <c r="M401" i="63" s="1"/>
  <c r="K400" i="63"/>
  <c r="M400" i="63" s="1"/>
  <c r="K399" i="63"/>
  <c r="M399" i="63" s="1"/>
  <c r="K398" i="63"/>
  <c r="M398" i="63" s="1"/>
  <c r="K397" i="63"/>
  <c r="M397" i="63" s="1"/>
  <c r="K396" i="63"/>
  <c r="M396" i="63" s="1"/>
  <c r="K395" i="63"/>
  <c r="M395" i="63" s="1"/>
  <c r="K394" i="63"/>
  <c r="M394" i="63" s="1"/>
  <c r="K393" i="63"/>
  <c r="M393" i="63" s="1"/>
  <c r="K392" i="63"/>
  <c r="M392" i="63" s="1"/>
  <c r="K391" i="63"/>
  <c r="M391" i="63" s="1"/>
  <c r="K390" i="63"/>
  <c r="M390" i="63" s="1"/>
  <c r="K389" i="63"/>
  <c r="M389" i="63" s="1"/>
  <c r="K388" i="63"/>
  <c r="M388" i="63" s="1"/>
  <c r="K387" i="63"/>
  <c r="M387" i="63" s="1"/>
  <c r="K386" i="63"/>
  <c r="M386" i="63" s="1"/>
  <c r="K385" i="63"/>
  <c r="M385" i="63" s="1"/>
  <c r="K384" i="63"/>
  <c r="M384" i="63" s="1"/>
  <c r="K383" i="63"/>
  <c r="M383" i="63" s="1"/>
  <c r="K382" i="63"/>
  <c r="M382" i="63" s="1"/>
  <c r="K381" i="63"/>
  <c r="M381" i="63" s="1"/>
  <c r="K380" i="63"/>
  <c r="M380" i="63" s="1"/>
  <c r="K379" i="63"/>
  <c r="M379" i="63" s="1"/>
  <c r="K378" i="63"/>
  <c r="M378" i="63" s="1"/>
  <c r="K377" i="63"/>
  <c r="M377" i="63" s="1"/>
  <c r="K376" i="63"/>
  <c r="M376" i="63" s="1"/>
  <c r="K375" i="63"/>
  <c r="M375" i="63" s="1"/>
  <c r="K374" i="63"/>
  <c r="M374" i="63" s="1"/>
  <c r="K373" i="63"/>
  <c r="M373" i="63" s="1"/>
  <c r="K372" i="63"/>
  <c r="M372" i="63" s="1"/>
  <c r="K371" i="63"/>
  <c r="M371" i="63" s="1"/>
  <c r="K370" i="63"/>
  <c r="M370" i="63" s="1"/>
  <c r="K369" i="63"/>
  <c r="M369" i="63" s="1"/>
  <c r="K368" i="63"/>
  <c r="M368" i="63" s="1"/>
  <c r="K367" i="63"/>
  <c r="M367" i="63" s="1"/>
  <c r="K366" i="63"/>
  <c r="M366" i="63" s="1"/>
  <c r="K365" i="63"/>
  <c r="M365" i="63" s="1"/>
  <c r="K364" i="63"/>
  <c r="M364" i="63" s="1"/>
  <c r="K363" i="63"/>
  <c r="M363" i="63" s="1"/>
  <c r="K362" i="63"/>
  <c r="M362" i="63" s="1"/>
  <c r="K361" i="63"/>
  <c r="M361" i="63" s="1"/>
  <c r="K360" i="63"/>
  <c r="M360" i="63" s="1"/>
  <c r="K359" i="63"/>
  <c r="M359" i="63" s="1"/>
  <c r="K358" i="63"/>
  <c r="M358" i="63" s="1"/>
  <c r="K357" i="63"/>
  <c r="M357" i="63" s="1"/>
  <c r="K356" i="63"/>
  <c r="M356" i="63" s="1"/>
  <c r="K355" i="63"/>
  <c r="M355" i="63" s="1"/>
  <c r="K354" i="63"/>
  <c r="M354" i="63" s="1"/>
  <c r="K353" i="63"/>
  <c r="M353" i="63" s="1"/>
  <c r="K352" i="63"/>
  <c r="M352" i="63" s="1"/>
  <c r="K351" i="63"/>
  <c r="M351" i="63" s="1"/>
  <c r="K350" i="63"/>
  <c r="M350" i="63" s="1"/>
  <c r="K349" i="63"/>
  <c r="M349" i="63" s="1"/>
  <c r="K348" i="63"/>
  <c r="M348" i="63" s="1"/>
  <c r="K347" i="63"/>
  <c r="M347" i="63" s="1"/>
  <c r="K346" i="63"/>
  <c r="M346" i="63" s="1"/>
  <c r="K345" i="63"/>
  <c r="M345" i="63" s="1"/>
  <c r="K344" i="63"/>
  <c r="M344" i="63" s="1"/>
  <c r="K343" i="63"/>
  <c r="M343" i="63" s="1"/>
  <c r="K342" i="63"/>
  <c r="M342" i="63" s="1"/>
  <c r="K341" i="63"/>
  <c r="M341" i="63" s="1"/>
  <c r="K340" i="63"/>
  <c r="M340" i="63" s="1"/>
  <c r="K339" i="63"/>
  <c r="M339" i="63" s="1"/>
  <c r="K338" i="63"/>
  <c r="M338" i="63" s="1"/>
  <c r="K337" i="63"/>
  <c r="M337" i="63" s="1"/>
  <c r="K336" i="63"/>
  <c r="M336" i="63" s="1"/>
  <c r="K335" i="63"/>
  <c r="M335" i="63" s="1"/>
  <c r="K334" i="63"/>
  <c r="M334" i="63" s="1"/>
  <c r="K333" i="63"/>
  <c r="M333" i="63" s="1"/>
  <c r="K332" i="63"/>
  <c r="M332" i="63" s="1"/>
  <c r="K331" i="63"/>
  <c r="M331" i="63" s="1"/>
  <c r="K330" i="63"/>
  <c r="M330" i="63" s="1"/>
  <c r="K329" i="63"/>
  <c r="M329" i="63" s="1"/>
  <c r="K328" i="63"/>
  <c r="M328" i="63" s="1"/>
  <c r="K327" i="63"/>
  <c r="M327" i="63" s="1"/>
  <c r="K326" i="63"/>
  <c r="M326" i="63" s="1"/>
  <c r="K325" i="63"/>
  <c r="M325" i="63" s="1"/>
  <c r="K324" i="63"/>
  <c r="M324" i="63" s="1"/>
  <c r="K323" i="63"/>
  <c r="M323" i="63" s="1"/>
  <c r="K322" i="63"/>
  <c r="M322" i="63" s="1"/>
  <c r="K321" i="63"/>
  <c r="M321" i="63" s="1"/>
  <c r="K320" i="63"/>
  <c r="M320" i="63" s="1"/>
  <c r="K319" i="63"/>
  <c r="M319" i="63" s="1"/>
  <c r="K318" i="63"/>
  <c r="M318" i="63" s="1"/>
  <c r="K317" i="63"/>
  <c r="M317" i="63" s="1"/>
  <c r="K316" i="63"/>
  <c r="M316" i="63" s="1"/>
  <c r="K315" i="63"/>
  <c r="M315" i="63" s="1"/>
  <c r="K314" i="63"/>
  <c r="M314" i="63" s="1"/>
  <c r="K313" i="63"/>
  <c r="M313" i="63" s="1"/>
  <c r="K312" i="63"/>
  <c r="M312" i="63" s="1"/>
  <c r="K311" i="63"/>
  <c r="M311" i="63" s="1"/>
  <c r="K310" i="63"/>
  <c r="M310" i="63" s="1"/>
  <c r="K309" i="63"/>
  <c r="M309" i="63" s="1"/>
  <c r="K308" i="63"/>
  <c r="M308" i="63" s="1"/>
  <c r="K307" i="63"/>
  <c r="M307" i="63" s="1"/>
  <c r="K306" i="63"/>
  <c r="M306" i="63" s="1"/>
  <c r="K305" i="63"/>
  <c r="M305" i="63" s="1"/>
  <c r="K304" i="63"/>
  <c r="M304" i="63" s="1"/>
  <c r="K303" i="63"/>
  <c r="M303" i="63" s="1"/>
  <c r="K302" i="63"/>
  <c r="M302" i="63" s="1"/>
  <c r="K301" i="63"/>
  <c r="M301" i="63" s="1"/>
  <c r="K300" i="63"/>
  <c r="M300" i="63" s="1"/>
  <c r="K299" i="63"/>
  <c r="M299" i="63" s="1"/>
  <c r="K298" i="63"/>
  <c r="M298" i="63" s="1"/>
  <c r="K297" i="63"/>
  <c r="M297" i="63" s="1"/>
  <c r="K296" i="63"/>
  <c r="M296" i="63" s="1"/>
  <c r="K295" i="63"/>
  <c r="M295" i="63" s="1"/>
  <c r="K294" i="63"/>
  <c r="M294" i="63" s="1"/>
  <c r="K293" i="63"/>
  <c r="M293" i="63" s="1"/>
  <c r="K292" i="63"/>
  <c r="M292" i="63" s="1"/>
  <c r="K291" i="63"/>
  <c r="M291" i="63" s="1"/>
  <c r="K290" i="63"/>
  <c r="M290" i="63" s="1"/>
  <c r="K289" i="63"/>
  <c r="M289" i="63" s="1"/>
  <c r="K288" i="63"/>
  <c r="M288" i="63" s="1"/>
  <c r="K287" i="63"/>
  <c r="M287" i="63" s="1"/>
  <c r="K286" i="63"/>
  <c r="M286" i="63" s="1"/>
  <c r="K285" i="63"/>
  <c r="M285" i="63" s="1"/>
  <c r="K284" i="63"/>
  <c r="M284" i="63" s="1"/>
  <c r="K283" i="63"/>
  <c r="M283" i="63" s="1"/>
  <c r="K282" i="63"/>
  <c r="M282" i="63" s="1"/>
  <c r="K281" i="63"/>
  <c r="M281" i="63" s="1"/>
  <c r="K280" i="63"/>
  <c r="M280" i="63" s="1"/>
  <c r="K279" i="63"/>
  <c r="M279" i="63" s="1"/>
  <c r="K278" i="63"/>
  <c r="M278" i="63" s="1"/>
  <c r="K277" i="63"/>
  <c r="M277" i="63" s="1"/>
  <c r="K276" i="63"/>
  <c r="M276" i="63" s="1"/>
  <c r="K275" i="63"/>
  <c r="M275" i="63" s="1"/>
  <c r="K274" i="63"/>
  <c r="M274" i="63" s="1"/>
  <c r="K273" i="63"/>
  <c r="M273" i="63" s="1"/>
  <c r="K272" i="63"/>
  <c r="M272" i="63" s="1"/>
  <c r="K271" i="63"/>
  <c r="M271" i="63" s="1"/>
  <c r="K270" i="63"/>
  <c r="M270" i="63" s="1"/>
  <c r="K269" i="63"/>
  <c r="M269" i="63" s="1"/>
  <c r="K268" i="63"/>
  <c r="M268" i="63" s="1"/>
  <c r="K267" i="63"/>
  <c r="M267" i="63" s="1"/>
  <c r="K266" i="63"/>
  <c r="M266" i="63" s="1"/>
  <c r="K265" i="63"/>
  <c r="M265" i="63" s="1"/>
  <c r="K264" i="63"/>
  <c r="M264" i="63" s="1"/>
  <c r="K263" i="63"/>
  <c r="M263" i="63" s="1"/>
  <c r="K262" i="63"/>
  <c r="M262" i="63" s="1"/>
  <c r="K261" i="63"/>
  <c r="M261" i="63" s="1"/>
  <c r="K260" i="63"/>
  <c r="M260" i="63" s="1"/>
  <c r="K259" i="63"/>
  <c r="M259" i="63" s="1"/>
  <c r="K258" i="63"/>
  <c r="M258" i="63" s="1"/>
  <c r="K257" i="63"/>
  <c r="M257" i="63" s="1"/>
  <c r="K256" i="63"/>
  <c r="M256" i="63" s="1"/>
  <c r="K255" i="63"/>
  <c r="M255" i="63" s="1"/>
  <c r="K254" i="63"/>
  <c r="M254" i="63" s="1"/>
  <c r="K253" i="63"/>
  <c r="M253" i="63" s="1"/>
  <c r="K252" i="63"/>
  <c r="M252" i="63" s="1"/>
  <c r="K251" i="63"/>
  <c r="M251" i="63" s="1"/>
  <c r="K250" i="63"/>
  <c r="M250" i="63" s="1"/>
  <c r="K249" i="63"/>
  <c r="M249" i="63" s="1"/>
  <c r="K248" i="63"/>
  <c r="M248" i="63" s="1"/>
  <c r="K247" i="63"/>
  <c r="M247" i="63" s="1"/>
  <c r="K246" i="63"/>
  <c r="M246" i="63" s="1"/>
  <c r="K245" i="63"/>
  <c r="M245" i="63" s="1"/>
  <c r="K244" i="63"/>
  <c r="M244" i="63" s="1"/>
  <c r="K243" i="63"/>
  <c r="M243" i="63" s="1"/>
  <c r="K242" i="63"/>
  <c r="M242" i="63" s="1"/>
  <c r="K241" i="63"/>
  <c r="M241" i="63" s="1"/>
  <c r="K240" i="63"/>
  <c r="M240" i="63" s="1"/>
  <c r="K239" i="63"/>
  <c r="M239" i="63" s="1"/>
  <c r="K238" i="63"/>
  <c r="M238" i="63" s="1"/>
  <c r="K237" i="63"/>
  <c r="M237" i="63" s="1"/>
  <c r="K236" i="63"/>
  <c r="M236" i="63" s="1"/>
  <c r="K235" i="63"/>
  <c r="M235" i="63" s="1"/>
  <c r="K234" i="63"/>
  <c r="M234" i="63" s="1"/>
  <c r="K233" i="63"/>
  <c r="M233" i="63" s="1"/>
  <c r="K232" i="63"/>
  <c r="M232" i="63" s="1"/>
  <c r="K231" i="63"/>
  <c r="M231" i="63" s="1"/>
  <c r="K230" i="63"/>
  <c r="M230" i="63" s="1"/>
  <c r="K229" i="63"/>
  <c r="M229" i="63" s="1"/>
  <c r="K228" i="63"/>
  <c r="M228" i="63" s="1"/>
  <c r="K227" i="63"/>
  <c r="M227" i="63" s="1"/>
  <c r="K226" i="63"/>
  <c r="M226" i="63" s="1"/>
  <c r="K225" i="63"/>
  <c r="M225" i="63" s="1"/>
  <c r="K224" i="63"/>
  <c r="M224" i="63" s="1"/>
  <c r="K223" i="63"/>
  <c r="M223" i="63" s="1"/>
  <c r="K222" i="63"/>
  <c r="M222" i="63" s="1"/>
  <c r="K221" i="63"/>
  <c r="M221" i="63" s="1"/>
  <c r="K220" i="63"/>
  <c r="M220" i="63" s="1"/>
  <c r="K219" i="63"/>
  <c r="M219" i="63" s="1"/>
  <c r="K218" i="63"/>
  <c r="M218" i="63" s="1"/>
  <c r="K217" i="63"/>
  <c r="M217" i="63" s="1"/>
  <c r="K216" i="63"/>
  <c r="M216" i="63" s="1"/>
  <c r="K215" i="63"/>
  <c r="M215" i="63" s="1"/>
  <c r="K214" i="63"/>
  <c r="M214" i="63" s="1"/>
  <c r="K213" i="63"/>
  <c r="M213" i="63" s="1"/>
  <c r="K212" i="63"/>
  <c r="M212" i="63" s="1"/>
  <c r="K211" i="63"/>
  <c r="M211" i="63" s="1"/>
  <c r="K210" i="63"/>
  <c r="M210" i="63" s="1"/>
  <c r="K209" i="63"/>
  <c r="M209" i="63" s="1"/>
  <c r="K208" i="63"/>
  <c r="M208" i="63" s="1"/>
  <c r="K207" i="63"/>
  <c r="M207" i="63" s="1"/>
  <c r="K206" i="63"/>
  <c r="M206" i="63" s="1"/>
  <c r="K205" i="63"/>
  <c r="M205" i="63" s="1"/>
  <c r="K204" i="63"/>
  <c r="M204" i="63" s="1"/>
  <c r="K203" i="63"/>
  <c r="M203" i="63" s="1"/>
  <c r="K202" i="63"/>
  <c r="M202" i="63" s="1"/>
  <c r="K201" i="63"/>
  <c r="M201" i="63" s="1"/>
  <c r="K200" i="63"/>
  <c r="M200" i="63" s="1"/>
  <c r="K199" i="63"/>
  <c r="M199" i="63" s="1"/>
  <c r="K198" i="63"/>
  <c r="M198" i="63" s="1"/>
  <c r="K197" i="63"/>
  <c r="M197" i="63" s="1"/>
  <c r="K196" i="63"/>
  <c r="M196" i="63" s="1"/>
  <c r="K195" i="63"/>
  <c r="M195" i="63" s="1"/>
  <c r="K194" i="63"/>
  <c r="M194" i="63" s="1"/>
  <c r="K193" i="63"/>
  <c r="M193" i="63" s="1"/>
  <c r="K192" i="63"/>
  <c r="M192" i="63" s="1"/>
  <c r="K191" i="63"/>
  <c r="M191" i="63" s="1"/>
  <c r="K190" i="63"/>
  <c r="M190" i="63" s="1"/>
  <c r="K189" i="63"/>
  <c r="M189" i="63" s="1"/>
  <c r="K188" i="63"/>
  <c r="M188" i="63" s="1"/>
  <c r="K187" i="63"/>
  <c r="M187" i="63" s="1"/>
  <c r="K186" i="63"/>
  <c r="M186" i="63" s="1"/>
  <c r="K185" i="63"/>
  <c r="M185" i="63" s="1"/>
  <c r="K184" i="63"/>
  <c r="M184" i="63" s="1"/>
  <c r="K183" i="63"/>
  <c r="M183" i="63" s="1"/>
  <c r="K182" i="63"/>
  <c r="M182" i="63" s="1"/>
  <c r="K181" i="63"/>
  <c r="M181" i="63" s="1"/>
  <c r="K180" i="63"/>
  <c r="M180" i="63" s="1"/>
  <c r="K179" i="63"/>
  <c r="M179" i="63" s="1"/>
  <c r="K178" i="63"/>
  <c r="M178" i="63" s="1"/>
  <c r="K177" i="63"/>
  <c r="M177" i="63" s="1"/>
  <c r="K176" i="63"/>
  <c r="M176" i="63" s="1"/>
  <c r="K175" i="63"/>
  <c r="M175" i="63" s="1"/>
  <c r="K174" i="63"/>
  <c r="M174" i="63" s="1"/>
  <c r="K173" i="63"/>
  <c r="M173" i="63" s="1"/>
  <c r="K172" i="63"/>
  <c r="M172" i="63" s="1"/>
  <c r="K171" i="63"/>
  <c r="M171" i="63" s="1"/>
  <c r="K170" i="63"/>
  <c r="M170" i="63" s="1"/>
  <c r="K169" i="63"/>
  <c r="M169" i="63" s="1"/>
  <c r="K168" i="63"/>
  <c r="M168" i="63" s="1"/>
  <c r="K167" i="63"/>
  <c r="M167" i="63" s="1"/>
  <c r="K166" i="63"/>
  <c r="M166" i="63" s="1"/>
  <c r="K165" i="63"/>
  <c r="M165" i="63" s="1"/>
  <c r="K164" i="63"/>
  <c r="M164" i="63" s="1"/>
  <c r="K163" i="63"/>
  <c r="M163" i="63" s="1"/>
  <c r="K162" i="63"/>
  <c r="M162" i="63" s="1"/>
  <c r="K161" i="63"/>
  <c r="M161" i="63" s="1"/>
  <c r="K160" i="63"/>
  <c r="M160" i="63" s="1"/>
  <c r="K159" i="63"/>
  <c r="M159" i="63" s="1"/>
  <c r="K158" i="63"/>
  <c r="M158" i="63" s="1"/>
  <c r="K157" i="63"/>
  <c r="M157" i="63" s="1"/>
  <c r="K156" i="63"/>
  <c r="M156" i="63" s="1"/>
  <c r="K155" i="63"/>
  <c r="M155" i="63" s="1"/>
  <c r="K154" i="63"/>
  <c r="M154" i="63" s="1"/>
  <c r="K153" i="63"/>
  <c r="M153" i="63" s="1"/>
  <c r="K152" i="63"/>
  <c r="M152" i="63" s="1"/>
  <c r="K151" i="63"/>
  <c r="M151" i="63" s="1"/>
  <c r="K150" i="63"/>
  <c r="M150" i="63" s="1"/>
  <c r="K149" i="63"/>
  <c r="M149" i="63" s="1"/>
  <c r="K148" i="63"/>
  <c r="M148" i="63" s="1"/>
  <c r="K147" i="63"/>
  <c r="M147" i="63" s="1"/>
  <c r="K146" i="63"/>
  <c r="M146" i="63" s="1"/>
  <c r="K145" i="63"/>
  <c r="M145" i="63" s="1"/>
  <c r="K144" i="63"/>
  <c r="M144" i="63" s="1"/>
  <c r="K143" i="63"/>
  <c r="M143" i="63" s="1"/>
  <c r="K142" i="63"/>
  <c r="M142" i="63" s="1"/>
  <c r="K141" i="63"/>
  <c r="M141" i="63" s="1"/>
  <c r="K140" i="63"/>
  <c r="M140" i="63" s="1"/>
  <c r="K139" i="63"/>
  <c r="M139" i="63" s="1"/>
  <c r="K138" i="63"/>
  <c r="M138" i="63" s="1"/>
  <c r="K137" i="63"/>
  <c r="M137" i="63" s="1"/>
  <c r="K136" i="63"/>
  <c r="M136" i="63" s="1"/>
  <c r="K135" i="63"/>
  <c r="M135" i="63" s="1"/>
  <c r="K134" i="63"/>
  <c r="M134" i="63" s="1"/>
  <c r="K133" i="63"/>
  <c r="M133" i="63" s="1"/>
  <c r="K132" i="63"/>
  <c r="M132" i="63" s="1"/>
  <c r="K131" i="63"/>
  <c r="M131" i="63" s="1"/>
  <c r="K130" i="63"/>
  <c r="M130" i="63" s="1"/>
  <c r="K129" i="63"/>
  <c r="M129" i="63" s="1"/>
  <c r="K128" i="63"/>
  <c r="M128" i="63" s="1"/>
  <c r="K127" i="63"/>
  <c r="M127" i="63" s="1"/>
  <c r="K126" i="63"/>
  <c r="M126" i="63" s="1"/>
  <c r="K125" i="63"/>
  <c r="M125" i="63" s="1"/>
  <c r="K124" i="63"/>
  <c r="M124" i="63" s="1"/>
  <c r="K123" i="63"/>
  <c r="M123" i="63" s="1"/>
  <c r="K122" i="63"/>
  <c r="M122" i="63" s="1"/>
  <c r="K121" i="63"/>
  <c r="M121" i="63" s="1"/>
  <c r="K120" i="63"/>
  <c r="M120" i="63" s="1"/>
  <c r="K119" i="63"/>
  <c r="M119" i="63" s="1"/>
  <c r="K118" i="63"/>
  <c r="M118" i="63" s="1"/>
  <c r="K117" i="63"/>
  <c r="M117" i="63" s="1"/>
  <c r="K116" i="63"/>
  <c r="M116" i="63" s="1"/>
  <c r="K115" i="63"/>
  <c r="M115" i="63" s="1"/>
  <c r="K114" i="63"/>
  <c r="M114" i="63" s="1"/>
  <c r="K113" i="63"/>
  <c r="M113" i="63" s="1"/>
  <c r="K112" i="63"/>
  <c r="M112" i="63" s="1"/>
  <c r="K111" i="63"/>
  <c r="M111" i="63" s="1"/>
  <c r="K110" i="63"/>
  <c r="M110" i="63" s="1"/>
  <c r="K109" i="63"/>
  <c r="M109" i="63" s="1"/>
  <c r="K108" i="63"/>
  <c r="M108" i="63" s="1"/>
  <c r="K107" i="63"/>
  <c r="M107" i="63" s="1"/>
  <c r="K106" i="63"/>
  <c r="M106" i="63" s="1"/>
  <c r="K105" i="63"/>
  <c r="M105" i="63" s="1"/>
  <c r="K104" i="63"/>
  <c r="M104" i="63" s="1"/>
  <c r="K103" i="63"/>
  <c r="M103" i="63" s="1"/>
  <c r="K102" i="63"/>
  <c r="M102" i="63" s="1"/>
  <c r="K101" i="63"/>
  <c r="M101" i="63" s="1"/>
  <c r="K100" i="63"/>
  <c r="M100" i="63" s="1"/>
  <c r="K99" i="63"/>
  <c r="M99" i="63" s="1"/>
  <c r="K98" i="63"/>
  <c r="M98" i="63" s="1"/>
  <c r="K97" i="63"/>
  <c r="M97" i="63" s="1"/>
  <c r="K96" i="63"/>
  <c r="M96" i="63" s="1"/>
  <c r="K95" i="63"/>
  <c r="M95" i="63" s="1"/>
  <c r="K94" i="63"/>
  <c r="M94" i="63" s="1"/>
  <c r="K93" i="63"/>
  <c r="M93" i="63" s="1"/>
  <c r="K92" i="63"/>
  <c r="M92" i="63" s="1"/>
  <c r="K91" i="63"/>
  <c r="M91" i="63" s="1"/>
  <c r="K90" i="63"/>
  <c r="M90" i="63" s="1"/>
  <c r="K89" i="63"/>
  <c r="M89" i="63" s="1"/>
  <c r="K88" i="63"/>
  <c r="M88" i="63" s="1"/>
  <c r="K87" i="63"/>
  <c r="M87" i="63" s="1"/>
  <c r="K86" i="63"/>
  <c r="M86" i="63" s="1"/>
  <c r="K85" i="63"/>
  <c r="M85" i="63" s="1"/>
  <c r="K84" i="63"/>
  <c r="M84" i="63" s="1"/>
  <c r="K83" i="63"/>
  <c r="M83" i="63" s="1"/>
  <c r="K82" i="63"/>
  <c r="M82" i="63" s="1"/>
  <c r="K81" i="63"/>
  <c r="M81" i="63" s="1"/>
  <c r="K80" i="63"/>
  <c r="M80" i="63" s="1"/>
  <c r="K79" i="63"/>
  <c r="M79" i="63" s="1"/>
  <c r="K78" i="63"/>
  <c r="M78" i="63" s="1"/>
  <c r="K77" i="63"/>
  <c r="M77" i="63" s="1"/>
  <c r="K76" i="63"/>
  <c r="M76" i="63" s="1"/>
  <c r="K75" i="63"/>
  <c r="M75" i="63" s="1"/>
  <c r="K74" i="63"/>
  <c r="M74" i="63" s="1"/>
  <c r="K73" i="63"/>
  <c r="M73" i="63" s="1"/>
  <c r="K72" i="63"/>
  <c r="M72" i="63" s="1"/>
  <c r="K71" i="63"/>
  <c r="M71" i="63" s="1"/>
  <c r="K70" i="63"/>
  <c r="M70" i="63" s="1"/>
  <c r="K69" i="63"/>
  <c r="M69" i="63" s="1"/>
  <c r="K68" i="63"/>
  <c r="M68" i="63" s="1"/>
  <c r="K67" i="63"/>
  <c r="M67" i="63" s="1"/>
  <c r="K66" i="63"/>
  <c r="M66" i="63" s="1"/>
  <c r="K65" i="63"/>
  <c r="M65" i="63" s="1"/>
  <c r="K64" i="63"/>
  <c r="M64" i="63" s="1"/>
  <c r="K63" i="63"/>
  <c r="M63" i="63" s="1"/>
  <c r="K62" i="63"/>
  <c r="M62" i="63" s="1"/>
  <c r="K61" i="63"/>
  <c r="M61" i="63" s="1"/>
  <c r="K60" i="63"/>
  <c r="M60" i="63" s="1"/>
  <c r="K59" i="63"/>
  <c r="M59" i="63" s="1"/>
  <c r="K58" i="63"/>
  <c r="M58" i="63" s="1"/>
  <c r="K57" i="63"/>
  <c r="M57" i="63" s="1"/>
  <c r="K56" i="63"/>
  <c r="M56" i="63" s="1"/>
  <c r="K55" i="63"/>
  <c r="M55" i="63" s="1"/>
  <c r="K54" i="63"/>
  <c r="M54" i="63" s="1"/>
  <c r="K53" i="63"/>
  <c r="M53" i="63" s="1"/>
  <c r="K52" i="63"/>
  <c r="M52" i="63" s="1"/>
  <c r="K51" i="63"/>
  <c r="M51" i="63" s="1"/>
  <c r="K50" i="63"/>
  <c r="M50" i="63" s="1"/>
  <c r="K49" i="63"/>
  <c r="M49" i="63" s="1"/>
  <c r="K48" i="63"/>
  <c r="M48" i="63" s="1"/>
  <c r="K47" i="63"/>
  <c r="M47" i="63" s="1"/>
  <c r="K46" i="63"/>
  <c r="M46" i="63" s="1"/>
  <c r="K45" i="63"/>
  <c r="M45" i="63" s="1"/>
  <c r="K44" i="63"/>
  <c r="M44" i="63" s="1"/>
  <c r="K43" i="63"/>
  <c r="M43" i="63" s="1"/>
  <c r="K42" i="63"/>
  <c r="M42" i="63" s="1"/>
  <c r="K41" i="63"/>
  <c r="M41" i="63" s="1"/>
  <c r="K40" i="63"/>
  <c r="M40" i="63" s="1"/>
  <c r="K39" i="63"/>
  <c r="M39" i="63" s="1"/>
  <c r="K38" i="63"/>
  <c r="M38" i="63" s="1"/>
  <c r="K37" i="63"/>
  <c r="M37" i="63" s="1"/>
  <c r="K36" i="63"/>
  <c r="M36" i="63" s="1"/>
  <c r="K35" i="63"/>
  <c r="M35" i="63" s="1"/>
  <c r="K34" i="63"/>
  <c r="M34" i="63" s="1"/>
  <c r="K33" i="63"/>
  <c r="M33" i="63" s="1"/>
  <c r="K32" i="63"/>
  <c r="M32" i="63" s="1"/>
  <c r="K31" i="63"/>
  <c r="M31" i="63" s="1"/>
  <c r="K30" i="63"/>
  <c r="M30" i="63" s="1"/>
  <c r="K29" i="63"/>
  <c r="M29" i="63" s="1"/>
  <c r="K28" i="63"/>
  <c r="M28" i="63" s="1"/>
  <c r="K27" i="63"/>
  <c r="M27" i="63" s="1"/>
  <c r="K26" i="63"/>
  <c r="M26" i="63" s="1"/>
  <c r="K25" i="63"/>
  <c r="M25" i="63" s="1"/>
  <c r="K24" i="63"/>
  <c r="M24" i="63" s="1"/>
  <c r="K23" i="63"/>
  <c r="M23" i="63" s="1"/>
  <c r="K22" i="63"/>
  <c r="M22" i="63" s="1"/>
  <c r="K21" i="63"/>
  <c r="M21" i="63" s="1"/>
  <c r="K20" i="63"/>
  <c r="M20" i="63" s="1"/>
  <c r="K19" i="63"/>
  <c r="M19" i="63" s="1"/>
  <c r="K18" i="63"/>
  <c r="M18" i="63" s="1"/>
  <c r="K17" i="63"/>
  <c r="M17" i="63" s="1"/>
  <c r="K16" i="63"/>
  <c r="M16" i="63" s="1"/>
  <c r="K15" i="63"/>
  <c r="M15" i="63" s="1"/>
  <c r="K14" i="63"/>
  <c r="M14" i="63" s="1"/>
  <c r="K13" i="63"/>
  <c r="M13" i="63" s="1"/>
  <c r="K12" i="63"/>
  <c r="M12" i="63" s="1"/>
  <c r="K11" i="63"/>
  <c r="M11" i="63" s="1"/>
  <c r="K10" i="63"/>
  <c r="M10" i="63" s="1"/>
  <c r="K9" i="63"/>
  <c r="M9" i="63" s="1"/>
  <c r="I2" i="63"/>
  <c r="D2" i="63"/>
  <c r="D1" i="63"/>
  <c r="F81" i="62"/>
  <c r="A81" i="62"/>
  <c r="H56" i="62"/>
  <c r="A56" i="62"/>
  <c r="H55" i="62"/>
  <c r="I55" i="62" s="1"/>
  <c r="A55" i="62"/>
  <c r="H54" i="62"/>
  <c r="A54" i="62"/>
  <c r="H53" i="62"/>
  <c r="I53" i="62" s="1"/>
  <c r="A53" i="62"/>
  <c r="H52" i="62"/>
  <c r="A52" i="62"/>
  <c r="H51" i="62"/>
  <c r="I51" i="62" s="1"/>
  <c r="A51" i="62"/>
  <c r="H50" i="62"/>
  <c r="A50" i="62"/>
  <c r="H49" i="62"/>
  <c r="I49" i="62" s="1"/>
  <c r="A49" i="62"/>
  <c r="H48" i="62"/>
  <c r="A48" i="62"/>
  <c r="H47" i="62"/>
  <c r="I47" i="62" s="1"/>
  <c r="A47" i="62"/>
  <c r="H43" i="62"/>
  <c r="A43" i="62"/>
  <c r="H42" i="62"/>
  <c r="I42" i="62" s="1"/>
  <c r="A42" i="62"/>
  <c r="H39" i="62"/>
  <c r="I39" i="62" s="1"/>
  <c r="H38" i="62"/>
  <c r="I38" i="62" s="1"/>
  <c r="H36" i="62"/>
  <c r="I36" i="62" s="1"/>
  <c r="H32" i="62"/>
  <c r="G32" i="62"/>
  <c r="D32" i="62"/>
  <c r="A32" i="62"/>
  <c r="H31" i="62"/>
  <c r="G31" i="62"/>
  <c r="D31" i="62"/>
  <c r="A31" i="62"/>
  <c r="H30" i="62"/>
  <c r="G30" i="62"/>
  <c r="D30" i="62"/>
  <c r="A30" i="62"/>
  <c r="H29" i="62"/>
  <c r="G29" i="62"/>
  <c r="D29" i="62"/>
  <c r="A29" i="62"/>
  <c r="H28" i="62"/>
  <c r="G28" i="62"/>
  <c r="D28" i="62"/>
  <c r="A28" i="62"/>
  <c r="H27" i="62"/>
  <c r="G27" i="62"/>
  <c r="D27" i="62"/>
  <c r="A27" i="62"/>
  <c r="H26" i="62"/>
  <c r="G26" i="62"/>
  <c r="D26" i="62"/>
  <c r="A26" i="62"/>
  <c r="H25" i="62"/>
  <c r="G25" i="62"/>
  <c r="D25" i="62"/>
  <c r="A25" i="62"/>
  <c r="H24" i="62"/>
  <c r="G24" i="62"/>
  <c r="H22" i="62"/>
  <c r="I22" i="62" s="1"/>
  <c r="D22" i="62"/>
  <c r="A22" i="62"/>
  <c r="K14" i="62"/>
  <c r="E8" i="62"/>
  <c r="H5" i="62"/>
  <c r="B6" i="62"/>
  <c r="B5" i="62"/>
  <c r="B4" i="62"/>
  <c r="J517" i="61"/>
  <c r="I517" i="61"/>
  <c r="H517" i="61"/>
  <c r="G517" i="61"/>
  <c r="F517" i="61"/>
  <c r="C526" i="61"/>
  <c r="C505" i="61"/>
  <c r="C525" i="61" s="1"/>
  <c r="C504" i="61"/>
  <c r="C524" i="61" s="1"/>
  <c r="C503" i="61"/>
  <c r="C523" i="61" s="1"/>
  <c r="C502" i="61"/>
  <c r="C522" i="61" s="1"/>
  <c r="C501" i="61"/>
  <c r="C521" i="61" s="1"/>
  <c r="C500" i="61"/>
  <c r="C520" i="61" s="1"/>
  <c r="K498" i="61"/>
  <c r="K497" i="61"/>
  <c r="M497" i="61" s="1"/>
  <c r="K496" i="61"/>
  <c r="M496" i="61" s="1"/>
  <c r="K495" i="61"/>
  <c r="M495" i="61" s="1"/>
  <c r="K490" i="61"/>
  <c r="K489" i="61"/>
  <c r="M489" i="61" s="1"/>
  <c r="K488" i="61"/>
  <c r="M488" i="61" s="1"/>
  <c r="K487" i="61"/>
  <c r="M487" i="61" s="1"/>
  <c r="K486" i="61"/>
  <c r="K485" i="61"/>
  <c r="M485" i="61" s="1"/>
  <c r="K484" i="61"/>
  <c r="M484" i="61" s="1"/>
  <c r="K483" i="61"/>
  <c r="M483" i="61" s="1"/>
  <c r="K482" i="61"/>
  <c r="K481" i="61"/>
  <c r="M481" i="61" s="1"/>
  <c r="K480" i="61"/>
  <c r="M480" i="61" s="1"/>
  <c r="K479" i="61"/>
  <c r="M479" i="61" s="1"/>
  <c r="K478" i="61"/>
  <c r="K477" i="61"/>
  <c r="M477" i="61" s="1"/>
  <c r="K476" i="61"/>
  <c r="M476" i="61" s="1"/>
  <c r="K475" i="61"/>
  <c r="M475" i="61" s="1"/>
  <c r="K474" i="61"/>
  <c r="K473" i="61"/>
  <c r="M473" i="61" s="1"/>
  <c r="K472" i="61"/>
  <c r="M472" i="61" s="1"/>
  <c r="K471" i="61"/>
  <c r="M471" i="61" s="1"/>
  <c r="K470" i="61"/>
  <c r="K469" i="61"/>
  <c r="M469" i="61" s="1"/>
  <c r="K468" i="61"/>
  <c r="M468" i="61" s="1"/>
  <c r="K467" i="61"/>
  <c r="M467" i="61" s="1"/>
  <c r="K466" i="61"/>
  <c r="K465" i="61"/>
  <c r="M465" i="61" s="1"/>
  <c r="K464" i="61"/>
  <c r="M464" i="61" s="1"/>
  <c r="K463" i="61"/>
  <c r="M463" i="61" s="1"/>
  <c r="K462" i="61"/>
  <c r="K461" i="61"/>
  <c r="M461" i="61" s="1"/>
  <c r="K460" i="61"/>
  <c r="M460" i="61" s="1"/>
  <c r="K459" i="61"/>
  <c r="M459" i="61" s="1"/>
  <c r="K458" i="61"/>
  <c r="K457" i="61"/>
  <c r="M457" i="61" s="1"/>
  <c r="K456" i="61"/>
  <c r="M456" i="61" s="1"/>
  <c r="K455" i="61"/>
  <c r="M455" i="61" s="1"/>
  <c r="K454" i="61"/>
  <c r="K453" i="61"/>
  <c r="M453" i="61" s="1"/>
  <c r="K452" i="61"/>
  <c r="M452" i="61" s="1"/>
  <c r="K451" i="61"/>
  <c r="M451" i="61" s="1"/>
  <c r="K450" i="61"/>
  <c r="K449" i="61"/>
  <c r="M449" i="61" s="1"/>
  <c r="K448" i="61"/>
  <c r="M448" i="61" s="1"/>
  <c r="K447" i="61"/>
  <c r="M447" i="61" s="1"/>
  <c r="K446" i="61"/>
  <c r="K445" i="61"/>
  <c r="M445" i="61" s="1"/>
  <c r="K444" i="61"/>
  <c r="M444" i="61" s="1"/>
  <c r="K443" i="61"/>
  <c r="M443" i="61" s="1"/>
  <c r="K442" i="61"/>
  <c r="K441" i="61"/>
  <c r="M441" i="61" s="1"/>
  <c r="K440" i="61"/>
  <c r="M440" i="61" s="1"/>
  <c r="K439" i="61"/>
  <c r="M439" i="61" s="1"/>
  <c r="K438" i="61"/>
  <c r="K437" i="61"/>
  <c r="M437" i="61" s="1"/>
  <c r="K436" i="61"/>
  <c r="M436" i="61" s="1"/>
  <c r="K435" i="61"/>
  <c r="M435" i="61" s="1"/>
  <c r="K434" i="61"/>
  <c r="K433" i="61"/>
  <c r="M433" i="61" s="1"/>
  <c r="K432" i="61"/>
  <c r="M432" i="61" s="1"/>
  <c r="K431" i="61"/>
  <c r="M431" i="61" s="1"/>
  <c r="K430" i="61"/>
  <c r="K429" i="61"/>
  <c r="M429" i="61" s="1"/>
  <c r="K428" i="61"/>
  <c r="M428" i="61" s="1"/>
  <c r="K427" i="61"/>
  <c r="M427" i="61" s="1"/>
  <c r="K426" i="61"/>
  <c r="K425" i="61"/>
  <c r="M425" i="61" s="1"/>
  <c r="K424" i="61"/>
  <c r="M424" i="61" s="1"/>
  <c r="K423" i="61"/>
  <c r="M423" i="61" s="1"/>
  <c r="K422" i="61"/>
  <c r="K421" i="61"/>
  <c r="M421" i="61" s="1"/>
  <c r="K420" i="61"/>
  <c r="M420" i="61" s="1"/>
  <c r="K419" i="61"/>
  <c r="M419" i="61" s="1"/>
  <c r="K418" i="61"/>
  <c r="K417" i="61"/>
  <c r="M417" i="61" s="1"/>
  <c r="K416" i="61"/>
  <c r="M416" i="61" s="1"/>
  <c r="K415" i="61"/>
  <c r="M415" i="61" s="1"/>
  <c r="K414" i="61"/>
  <c r="K413" i="61"/>
  <c r="M413" i="61" s="1"/>
  <c r="K412" i="61"/>
  <c r="M412" i="61" s="1"/>
  <c r="K411" i="61"/>
  <c r="M411" i="61" s="1"/>
  <c r="K410" i="61"/>
  <c r="K409" i="61"/>
  <c r="M409" i="61" s="1"/>
  <c r="K408" i="61"/>
  <c r="M408" i="61" s="1"/>
  <c r="K407" i="61"/>
  <c r="M407" i="61" s="1"/>
  <c r="K406" i="61"/>
  <c r="K405" i="61"/>
  <c r="M405" i="61" s="1"/>
  <c r="K404" i="61"/>
  <c r="M404" i="61" s="1"/>
  <c r="K403" i="61"/>
  <c r="M403" i="61" s="1"/>
  <c r="K402" i="61"/>
  <c r="K401" i="61"/>
  <c r="M401" i="61" s="1"/>
  <c r="K400" i="61"/>
  <c r="M400" i="61" s="1"/>
  <c r="K399" i="61"/>
  <c r="M399" i="61" s="1"/>
  <c r="K398" i="61"/>
  <c r="K397" i="61"/>
  <c r="M397" i="61" s="1"/>
  <c r="K396" i="61"/>
  <c r="M396" i="61" s="1"/>
  <c r="K395" i="61"/>
  <c r="M395" i="61" s="1"/>
  <c r="K394" i="61"/>
  <c r="K393" i="61"/>
  <c r="M393" i="61" s="1"/>
  <c r="K392" i="61"/>
  <c r="M392" i="61" s="1"/>
  <c r="K391" i="61"/>
  <c r="M391" i="61" s="1"/>
  <c r="K390" i="61"/>
  <c r="K389" i="61"/>
  <c r="M389" i="61" s="1"/>
  <c r="K388" i="61"/>
  <c r="M388" i="61" s="1"/>
  <c r="K387" i="61"/>
  <c r="M387" i="61" s="1"/>
  <c r="K386" i="61"/>
  <c r="K385" i="61"/>
  <c r="M385" i="61" s="1"/>
  <c r="K384" i="61"/>
  <c r="M384" i="61" s="1"/>
  <c r="K383" i="61"/>
  <c r="M383" i="61" s="1"/>
  <c r="K382" i="61"/>
  <c r="K381" i="61"/>
  <c r="M381" i="61" s="1"/>
  <c r="K380" i="61"/>
  <c r="M380" i="61" s="1"/>
  <c r="K379" i="61"/>
  <c r="M379" i="61" s="1"/>
  <c r="K378" i="61"/>
  <c r="K377" i="61"/>
  <c r="M377" i="61" s="1"/>
  <c r="K376" i="61"/>
  <c r="M376" i="61" s="1"/>
  <c r="K375" i="61"/>
  <c r="M375" i="61" s="1"/>
  <c r="K374" i="61"/>
  <c r="K373" i="61"/>
  <c r="M373" i="61" s="1"/>
  <c r="K372" i="61"/>
  <c r="M372" i="61" s="1"/>
  <c r="K371" i="61"/>
  <c r="M371" i="61" s="1"/>
  <c r="K370" i="61"/>
  <c r="K369" i="61"/>
  <c r="M369" i="61" s="1"/>
  <c r="K368" i="61"/>
  <c r="M368" i="61" s="1"/>
  <c r="K367" i="61"/>
  <c r="M367" i="61" s="1"/>
  <c r="K366" i="61"/>
  <c r="K365" i="61"/>
  <c r="M365" i="61" s="1"/>
  <c r="K364" i="61"/>
  <c r="M364" i="61" s="1"/>
  <c r="K363" i="61"/>
  <c r="M363" i="61" s="1"/>
  <c r="K362" i="61"/>
  <c r="K361" i="61"/>
  <c r="M361" i="61" s="1"/>
  <c r="K360" i="61"/>
  <c r="M360" i="61" s="1"/>
  <c r="K359" i="61"/>
  <c r="M359" i="61" s="1"/>
  <c r="K358" i="61"/>
  <c r="K357" i="61"/>
  <c r="M357" i="61" s="1"/>
  <c r="K356" i="61"/>
  <c r="M356" i="61" s="1"/>
  <c r="K355" i="61"/>
  <c r="M355" i="61" s="1"/>
  <c r="K354" i="61"/>
  <c r="K353" i="61"/>
  <c r="M353" i="61" s="1"/>
  <c r="K352" i="61"/>
  <c r="M352" i="61" s="1"/>
  <c r="K351" i="61"/>
  <c r="M351" i="61" s="1"/>
  <c r="K350" i="61"/>
  <c r="K349" i="61"/>
  <c r="M349" i="61" s="1"/>
  <c r="K348" i="61"/>
  <c r="M348" i="61" s="1"/>
  <c r="K347" i="61"/>
  <c r="M347" i="61" s="1"/>
  <c r="K346" i="61"/>
  <c r="K345" i="61"/>
  <c r="M345" i="61" s="1"/>
  <c r="K344" i="61"/>
  <c r="M344" i="61" s="1"/>
  <c r="K343" i="61"/>
  <c r="M343" i="61" s="1"/>
  <c r="K342" i="61"/>
  <c r="K341" i="61"/>
  <c r="M341" i="61" s="1"/>
  <c r="K340" i="61"/>
  <c r="M340" i="61" s="1"/>
  <c r="K339" i="61"/>
  <c r="M339" i="61" s="1"/>
  <c r="K338" i="61"/>
  <c r="K337" i="61"/>
  <c r="M337" i="61" s="1"/>
  <c r="K336" i="61"/>
  <c r="M336" i="61" s="1"/>
  <c r="K335" i="61"/>
  <c r="M335" i="61" s="1"/>
  <c r="K334" i="61"/>
  <c r="K333" i="61"/>
  <c r="M333" i="61" s="1"/>
  <c r="K332" i="61"/>
  <c r="M332" i="61" s="1"/>
  <c r="K331" i="61"/>
  <c r="M331" i="61" s="1"/>
  <c r="K330" i="61"/>
  <c r="K329" i="61"/>
  <c r="M329" i="61" s="1"/>
  <c r="K328" i="61"/>
  <c r="M328" i="61" s="1"/>
  <c r="K327" i="61"/>
  <c r="M327" i="61" s="1"/>
  <c r="K326" i="61"/>
  <c r="K325" i="61"/>
  <c r="M325" i="61" s="1"/>
  <c r="K324" i="61"/>
  <c r="M324" i="61" s="1"/>
  <c r="K323" i="61"/>
  <c r="M323" i="61" s="1"/>
  <c r="K322" i="61"/>
  <c r="K321" i="61"/>
  <c r="M321" i="61" s="1"/>
  <c r="K320" i="61"/>
  <c r="M320" i="61" s="1"/>
  <c r="K319" i="61"/>
  <c r="M319" i="61" s="1"/>
  <c r="K318" i="61"/>
  <c r="K317" i="61"/>
  <c r="M317" i="61" s="1"/>
  <c r="K316" i="61"/>
  <c r="M316" i="61" s="1"/>
  <c r="K315" i="61"/>
  <c r="M315" i="61" s="1"/>
  <c r="K314" i="61"/>
  <c r="K313" i="61"/>
  <c r="M313" i="61" s="1"/>
  <c r="K312" i="61"/>
  <c r="M312" i="61" s="1"/>
  <c r="K311" i="61"/>
  <c r="M311" i="61" s="1"/>
  <c r="K310" i="61"/>
  <c r="K309" i="61"/>
  <c r="M309" i="61" s="1"/>
  <c r="K308" i="61"/>
  <c r="M308" i="61" s="1"/>
  <c r="K307" i="61"/>
  <c r="M307" i="61" s="1"/>
  <c r="K306" i="61"/>
  <c r="K305" i="61"/>
  <c r="M305" i="61" s="1"/>
  <c r="K304" i="61"/>
  <c r="M304" i="61" s="1"/>
  <c r="K303" i="61"/>
  <c r="M303" i="61" s="1"/>
  <c r="K302" i="61"/>
  <c r="K301" i="61"/>
  <c r="M301" i="61" s="1"/>
  <c r="K300" i="61"/>
  <c r="M300" i="61" s="1"/>
  <c r="K299" i="61"/>
  <c r="M299" i="61" s="1"/>
  <c r="K298" i="61"/>
  <c r="K297" i="61"/>
  <c r="M297" i="61" s="1"/>
  <c r="K296" i="61"/>
  <c r="M296" i="61" s="1"/>
  <c r="K295" i="61"/>
  <c r="M295" i="61" s="1"/>
  <c r="K294" i="61"/>
  <c r="K293" i="61"/>
  <c r="M293" i="61" s="1"/>
  <c r="K292" i="61"/>
  <c r="M292" i="61" s="1"/>
  <c r="K291" i="61"/>
  <c r="M291" i="61" s="1"/>
  <c r="K290" i="61"/>
  <c r="K289" i="61"/>
  <c r="M289" i="61" s="1"/>
  <c r="K288" i="61"/>
  <c r="M288" i="61" s="1"/>
  <c r="K287" i="61"/>
  <c r="M287" i="61" s="1"/>
  <c r="K286" i="61"/>
  <c r="K285" i="61"/>
  <c r="M285" i="61" s="1"/>
  <c r="K284" i="61"/>
  <c r="M284" i="61" s="1"/>
  <c r="K283" i="61"/>
  <c r="M283" i="61" s="1"/>
  <c r="K282" i="61"/>
  <c r="K281" i="61"/>
  <c r="M281" i="61" s="1"/>
  <c r="K280" i="61"/>
  <c r="M280" i="61" s="1"/>
  <c r="K279" i="61"/>
  <c r="M279" i="61" s="1"/>
  <c r="K278" i="61"/>
  <c r="K277" i="61"/>
  <c r="M277" i="61" s="1"/>
  <c r="K276" i="61"/>
  <c r="M276" i="61" s="1"/>
  <c r="K275" i="61"/>
  <c r="M275" i="61" s="1"/>
  <c r="K274" i="61"/>
  <c r="K273" i="61"/>
  <c r="M273" i="61" s="1"/>
  <c r="K272" i="61"/>
  <c r="M272" i="61" s="1"/>
  <c r="K271" i="61"/>
  <c r="M271" i="61" s="1"/>
  <c r="K270" i="61"/>
  <c r="K269" i="61"/>
  <c r="M269" i="61" s="1"/>
  <c r="K268" i="61"/>
  <c r="M268" i="61" s="1"/>
  <c r="K267" i="61"/>
  <c r="M267" i="61" s="1"/>
  <c r="K266" i="61"/>
  <c r="K265" i="61"/>
  <c r="M265" i="61" s="1"/>
  <c r="K264" i="61"/>
  <c r="M264" i="61" s="1"/>
  <c r="K263" i="61"/>
  <c r="M263" i="61" s="1"/>
  <c r="K262" i="61"/>
  <c r="K261" i="61"/>
  <c r="M261" i="61" s="1"/>
  <c r="K260" i="61"/>
  <c r="M260" i="61" s="1"/>
  <c r="K259" i="61"/>
  <c r="M259" i="61" s="1"/>
  <c r="K258" i="61"/>
  <c r="K257" i="61"/>
  <c r="M257" i="61" s="1"/>
  <c r="K256" i="61"/>
  <c r="M256" i="61" s="1"/>
  <c r="K255" i="61"/>
  <c r="M255" i="61" s="1"/>
  <c r="K254" i="61"/>
  <c r="K253" i="61"/>
  <c r="M253" i="61" s="1"/>
  <c r="K252" i="61"/>
  <c r="M252" i="61" s="1"/>
  <c r="K251" i="61"/>
  <c r="M251" i="61" s="1"/>
  <c r="K250" i="61"/>
  <c r="K249" i="61"/>
  <c r="M249" i="61" s="1"/>
  <c r="K248" i="61"/>
  <c r="M248" i="61" s="1"/>
  <c r="K247" i="61"/>
  <c r="M247" i="61" s="1"/>
  <c r="K246" i="61"/>
  <c r="K245" i="61"/>
  <c r="M245" i="61" s="1"/>
  <c r="K244" i="61"/>
  <c r="M244" i="61" s="1"/>
  <c r="K243" i="61"/>
  <c r="M243" i="61" s="1"/>
  <c r="K242" i="61"/>
  <c r="K241" i="61"/>
  <c r="M241" i="61" s="1"/>
  <c r="K240" i="61"/>
  <c r="M240" i="61" s="1"/>
  <c r="K239" i="61"/>
  <c r="M239" i="61" s="1"/>
  <c r="K238" i="61"/>
  <c r="K237" i="61"/>
  <c r="M237" i="61" s="1"/>
  <c r="K236" i="61"/>
  <c r="M236" i="61" s="1"/>
  <c r="K235" i="61"/>
  <c r="M235" i="61" s="1"/>
  <c r="K234" i="61"/>
  <c r="K233" i="61"/>
  <c r="M233" i="61" s="1"/>
  <c r="K232" i="61"/>
  <c r="M232" i="61" s="1"/>
  <c r="K231" i="61"/>
  <c r="M231" i="61" s="1"/>
  <c r="K230" i="61"/>
  <c r="K229" i="61"/>
  <c r="M229" i="61" s="1"/>
  <c r="K228" i="61"/>
  <c r="M228" i="61" s="1"/>
  <c r="K227" i="61"/>
  <c r="M227" i="61" s="1"/>
  <c r="K226" i="61"/>
  <c r="K225" i="61"/>
  <c r="M225" i="61" s="1"/>
  <c r="K224" i="61"/>
  <c r="M224" i="61" s="1"/>
  <c r="K223" i="61"/>
  <c r="M223" i="61" s="1"/>
  <c r="K222" i="61"/>
  <c r="K221" i="61"/>
  <c r="M221" i="61" s="1"/>
  <c r="K220" i="61"/>
  <c r="M220" i="61" s="1"/>
  <c r="K219" i="61"/>
  <c r="M219" i="61" s="1"/>
  <c r="K218" i="61"/>
  <c r="K217" i="61"/>
  <c r="M217" i="61" s="1"/>
  <c r="K216" i="61"/>
  <c r="M216" i="61" s="1"/>
  <c r="K215" i="61"/>
  <c r="M215" i="61" s="1"/>
  <c r="K214" i="61"/>
  <c r="K213" i="61"/>
  <c r="M213" i="61" s="1"/>
  <c r="K212" i="61"/>
  <c r="M212" i="61" s="1"/>
  <c r="K211" i="61"/>
  <c r="M211" i="61" s="1"/>
  <c r="K210" i="61"/>
  <c r="K209" i="61"/>
  <c r="M209" i="61" s="1"/>
  <c r="K208" i="61"/>
  <c r="M208" i="61" s="1"/>
  <c r="K207" i="61"/>
  <c r="M207" i="61" s="1"/>
  <c r="K206" i="61"/>
  <c r="K205" i="61"/>
  <c r="M205" i="61" s="1"/>
  <c r="K204" i="61"/>
  <c r="M204" i="61" s="1"/>
  <c r="K203" i="61"/>
  <c r="M203" i="61" s="1"/>
  <c r="K202" i="61"/>
  <c r="K201" i="61"/>
  <c r="M201" i="61" s="1"/>
  <c r="K200" i="61"/>
  <c r="M200" i="61" s="1"/>
  <c r="K199" i="61"/>
  <c r="M199" i="61" s="1"/>
  <c r="K198" i="61"/>
  <c r="K197" i="61"/>
  <c r="M197" i="61" s="1"/>
  <c r="K196" i="61"/>
  <c r="M196" i="61" s="1"/>
  <c r="K195" i="61"/>
  <c r="M195" i="61" s="1"/>
  <c r="K194" i="61"/>
  <c r="K193" i="61"/>
  <c r="M193" i="61" s="1"/>
  <c r="K192" i="61"/>
  <c r="M192" i="61" s="1"/>
  <c r="K191" i="61"/>
  <c r="M191" i="61" s="1"/>
  <c r="K190" i="61"/>
  <c r="K189" i="61"/>
  <c r="M189" i="61" s="1"/>
  <c r="K188" i="61"/>
  <c r="M188" i="61" s="1"/>
  <c r="K187" i="61"/>
  <c r="M187" i="61" s="1"/>
  <c r="K186" i="61"/>
  <c r="K185" i="61"/>
  <c r="M185" i="61" s="1"/>
  <c r="K184" i="61"/>
  <c r="M184" i="61" s="1"/>
  <c r="K183" i="61"/>
  <c r="M183" i="61" s="1"/>
  <c r="K182" i="61"/>
  <c r="K181" i="61"/>
  <c r="M181" i="61" s="1"/>
  <c r="K180" i="61"/>
  <c r="M180" i="61" s="1"/>
  <c r="K179" i="61"/>
  <c r="M179" i="61" s="1"/>
  <c r="K178" i="61"/>
  <c r="K177" i="61"/>
  <c r="M177" i="61" s="1"/>
  <c r="K176" i="61"/>
  <c r="M176" i="61" s="1"/>
  <c r="K175" i="61"/>
  <c r="M175" i="61" s="1"/>
  <c r="K174" i="61"/>
  <c r="K173" i="61"/>
  <c r="M173" i="61" s="1"/>
  <c r="K172" i="61"/>
  <c r="M172" i="61" s="1"/>
  <c r="K171" i="61"/>
  <c r="M171" i="61" s="1"/>
  <c r="K170" i="61"/>
  <c r="K169" i="61"/>
  <c r="M169" i="61" s="1"/>
  <c r="K168" i="61"/>
  <c r="M168" i="61" s="1"/>
  <c r="K167" i="61"/>
  <c r="M167" i="61" s="1"/>
  <c r="K166" i="61"/>
  <c r="K165" i="61"/>
  <c r="M165" i="61" s="1"/>
  <c r="K164" i="61"/>
  <c r="M164" i="61" s="1"/>
  <c r="K163" i="61"/>
  <c r="M163" i="61" s="1"/>
  <c r="K162" i="61"/>
  <c r="K161" i="61"/>
  <c r="M161" i="61" s="1"/>
  <c r="K160" i="61"/>
  <c r="M160" i="61" s="1"/>
  <c r="K159" i="61"/>
  <c r="M159" i="61" s="1"/>
  <c r="K158" i="61"/>
  <c r="K157" i="61"/>
  <c r="M157" i="61" s="1"/>
  <c r="K156" i="61"/>
  <c r="M156" i="61" s="1"/>
  <c r="K155" i="61"/>
  <c r="M155" i="61" s="1"/>
  <c r="K154" i="61"/>
  <c r="K153" i="61"/>
  <c r="M153" i="61" s="1"/>
  <c r="K152" i="61"/>
  <c r="M152" i="61" s="1"/>
  <c r="K151" i="61"/>
  <c r="M151" i="61" s="1"/>
  <c r="K150" i="61"/>
  <c r="K149" i="61"/>
  <c r="M149" i="61" s="1"/>
  <c r="K148" i="61"/>
  <c r="M148" i="61" s="1"/>
  <c r="K147" i="61"/>
  <c r="M147" i="61" s="1"/>
  <c r="K146" i="61"/>
  <c r="K145" i="61"/>
  <c r="M145" i="61" s="1"/>
  <c r="K144" i="61"/>
  <c r="M144" i="61" s="1"/>
  <c r="K143" i="61"/>
  <c r="M143" i="61" s="1"/>
  <c r="K142" i="61"/>
  <c r="K141" i="61"/>
  <c r="M141" i="61" s="1"/>
  <c r="K140" i="61"/>
  <c r="M140" i="61" s="1"/>
  <c r="K139" i="61"/>
  <c r="M139" i="61" s="1"/>
  <c r="K138" i="61"/>
  <c r="K137" i="61"/>
  <c r="M137" i="61" s="1"/>
  <c r="K136" i="61"/>
  <c r="M136" i="61" s="1"/>
  <c r="K135" i="61"/>
  <c r="M135" i="61" s="1"/>
  <c r="K134" i="61"/>
  <c r="K133" i="61"/>
  <c r="M133" i="61" s="1"/>
  <c r="K132" i="61"/>
  <c r="M132" i="61" s="1"/>
  <c r="K131" i="61"/>
  <c r="M131" i="61" s="1"/>
  <c r="K130" i="61"/>
  <c r="K129" i="61"/>
  <c r="M129" i="61" s="1"/>
  <c r="K128" i="61"/>
  <c r="M128" i="61" s="1"/>
  <c r="K127" i="61"/>
  <c r="M127" i="61" s="1"/>
  <c r="K126" i="61"/>
  <c r="K125" i="61"/>
  <c r="M125" i="61" s="1"/>
  <c r="K124" i="61"/>
  <c r="M124" i="61" s="1"/>
  <c r="K123" i="61"/>
  <c r="M123" i="61" s="1"/>
  <c r="K122" i="61"/>
  <c r="K121" i="61"/>
  <c r="M121" i="61" s="1"/>
  <c r="K120" i="61"/>
  <c r="M120" i="61" s="1"/>
  <c r="K119" i="61"/>
  <c r="M119" i="61" s="1"/>
  <c r="K118" i="61"/>
  <c r="K117" i="61"/>
  <c r="M117" i="61" s="1"/>
  <c r="K116" i="61"/>
  <c r="M116" i="61" s="1"/>
  <c r="K115" i="61"/>
  <c r="M115" i="61" s="1"/>
  <c r="K114" i="61"/>
  <c r="K113" i="61"/>
  <c r="M113" i="61" s="1"/>
  <c r="K112" i="61"/>
  <c r="M112" i="61" s="1"/>
  <c r="K111" i="61"/>
  <c r="M111" i="61" s="1"/>
  <c r="K110" i="61"/>
  <c r="K109" i="61"/>
  <c r="M109" i="61" s="1"/>
  <c r="K108" i="61"/>
  <c r="M108" i="61" s="1"/>
  <c r="K107" i="61"/>
  <c r="M107" i="61" s="1"/>
  <c r="K106" i="61"/>
  <c r="K105" i="61"/>
  <c r="M105" i="61" s="1"/>
  <c r="K104" i="61"/>
  <c r="M104" i="61" s="1"/>
  <c r="K103" i="61"/>
  <c r="M103" i="61" s="1"/>
  <c r="K102" i="61"/>
  <c r="K101" i="61"/>
  <c r="M101" i="61" s="1"/>
  <c r="K100" i="61"/>
  <c r="M100" i="61" s="1"/>
  <c r="K99" i="61"/>
  <c r="M99" i="61" s="1"/>
  <c r="K98" i="61"/>
  <c r="K97" i="61"/>
  <c r="M97" i="61" s="1"/>
  <c r="K96" i="61"/>
  <c r="M96" i="61" s="1"/>
  <c r="K95" i="61"/>
  <c r="M95" i="61" s="1"/>
  <c r="K94" i="61"/>
  <c r="K93" i="61"/>
  <c r="M93" i="61" s="1"/>
  <c r="K92" i="61"/>
  <c r="M92" i="61" s="1"/>
  <c r="K91" i="61"/>
  <c r="M91" i="61" s="1"/>
  <c r="K90" i="61"/>
  <c r="K89" i="61"/>
  <c r="M89" i="61" s="1"/>
  <c r="K88" i="61"/>
  <c r="M88" i="61" s="1"/>
  <c r="K87" i="61"/>
  <c r="M87" i="61" s="1"/>
  <c r="K86" i="61"/>
  <c r="K85" i="61"/>
  <c r="M85" i="61" s="1"/>
  <c r="K84" i="61"/>
  <c r="M84" i="61" s="1"/>
  <c r="K83" i="61"/>
  <c r="M83" i="61" s="1"/>
  <c r="K82" i="61"/>
  <c r="K81" i="61"/>
  <c r="M81" i="61" s="1"/>
  <c r="K80" i="61"/>
  <c r="M80" i="61" s="1"/>
  <c r="K79" i="61"/>
  <c r="M79" i="61" s="1"/>
  <c r="K78" i="61"/>
  <c r="K77" i="61"/>
  <c r="M77" i="61" s="1"/>
  <c r="K76" i="61"/>
  <c r="M76" i="61" s="1"/>
  <c r="K75" i="61"/>
  <c r="M75" i="61" s="1"/>
  <c r="K74" i="61"/>
  <c r="K73" i="61"/>
  <c r="M73" i="61" s="1"/>
  <c r="K72" i="61"/>
  <c r="M72" i="61" s="1"/>
  <c r="K71" i="61"/>
  <c r="M71" i="61" s="1"/>
  <c r="K70" i="61"/>
  <c r="K69" i="61"/>
  <c r="M69" i="61" s="1"/>
  <c r="K68" i="61"/>
  <c r="M68" i="61" s="1"/>
  <c r="K67" i="61"/>
  <c r="M67" i="61" s="1"/>
  <c r="K66" i="61"/>
  <c r="K65" i="61"/>
  <c r="M65" i="61" s="1"/>
  <c r="K64" i="61"/>
  <c r="M64" i="61" s="1"/>
  <c r="K63" i="61"/>
  <c r="M63" i="61" s="1"/>
  <c r="K62" i="61"/>
  <c r="K61" i="61"/>
  <c r="M61" i="61" s="1"/>
  <c r="K60" i="61"/>
  <c r="M60" i="61" s="1"/>
  <c r="K59" i="61"/>
  <c r="M59" i="61" s="1"/>
  <c r="K58" i="61"/>
  <c r="K57" i="61"/>
  <c r="M57" i="61" s="1"/>
  <c r="K56" i="61"/>
  <c r="M56" i="61" s="1"/>
  <c r="K55" i="61"/>
  <c r="M55" i="61" s="1"/>
  <c r="K54" i="61"/>
  <c r="K53" i="61"/>
  <c r="M53" i="61" s="1"/>
  <c r="K52" i="61"/>
  <c r="M52" i="61" s="1"/>
  <c r="K51" i="61"/>
  <c r="M51" i="61" s="1"/>
  <c r="K50" i="61"/>
  <c r="K49" i="61"/>
  <c r="M49" i="61" s="1"/>
  <c r="K48" i="61"/>
  <c r="M48" i="61" s="1"/>
  <c r="K47" i="61"/>
  <c r="M47" i="61" s="1"/>
  <c r="K46" i="61"/>
  <c r="K45" i="61"/>
  <c r="M45" i="61" s="1"/>
  <c r="K44" i="61"/>
  <c r="M44" i="61" s="1"/>
  <c r="K43" i="61"/>
  <c r="M43" i="61" s="1"/>
  <c r="K42" i="61"/>
  <c r="K41" i="61"/>
  <c r="M41" i="61" s="1"/>
  <c r="K40" i="61"/>
  <c r="M40" i="61" s="1"/>
  <c r="K39" i="61"/>
  <c r="M39" i="61" s="1"/>
  <c r="K38" i="61"/>
  <c r="K37" i="61"/>
  <c r="M37" i="61" s="1"/>
  <c r="K36" i="61"/>
  <c r="M36" i="61" s="1"/>
  <c r="K35" i="61"/>
  <c r="M35" i="61" s="1"/>
  <c r="K34" i="61"/>
  <c r="K33" i="61"/>
  <c r="M33" i="61" s="1"/>
  <c r="K32" i="61"/>
  <c r="M32" i="61" s="1"/>
  <c r="K31" i="61"/>
  <c r="M31" i="61" s="1"/>
  <c r="K30" i="61"/>
  <c r="K29" i="61"/>
  <c r="M29" i="61" s="1"/>
  <c r="K28" i="61"/>
  <c r="M28" i="61" s="1"/>
  <c r="K27" i="61"/>
  <c r="M27" i="61" s="1"/>
  <c r="K26" i="61"/>
  <c r="K25" i="61"/>
  <c r="M25" i="61" s="1"/>
  <c r="K24" i="61"/>
  <c r="M24" i="61" s="1"/>
  <c r="K23" i="61"/>
  <c r="M23" i="61" s="1"/>
  <c r="K22" i="61"/>
  <c r="K21" i="61"/>
  <c r="M21" i="61" s="1"/>
  <c r="K20" i="61"/>
  <c r="M20" i="61" s="1"/>
  <c r="K19" i="61"/>
  <c r="M19" i="61" s="1"/>
  <c r="K18" i="61"/>
  <c r="K17" i="61"/>
  <c r="M17" i="61" s="1"/>
  <c r="K16" i="61"/>
  <c r="M16" i="61" s="1"/>
  <c r="K15" i="61"/>
  <c r="M15" i="61" s="1"/>
  <c r="K14" i="61"/>
  <c r="K13" i="61"/>
  <c r="M13" i="61" s="1"/>
  <c r="K12" i="61"/>
  <c r="M12" i="61" s="1"/>
  <c r="K11" i="61"/>
  <c r="M11" i="61" s="1"/>
  <c r="K10" i="61"/>
  <c r="K9" i="61"/>
  <c r="M9" i="61" s="1"/>
  <c r="I2" i="61"/>
  <c r="D2" i="61"/>
  <c r="D1" i="61"/>
  <c r="F81" i="60"/>
  <c r="A81" i="60"/>
  <c r="H56" i="60"/>
  <c r="I56" i="60" s="1"/>
  <c r="A56" i="60"/>
  <c r="H55" i="60"/>
  <c r="I55" i="60" s="1"/>
  <c r="A55" i="60"/>
  <c r="H54" i="60"/>
  <c r="I54" i="60" s="1"/>
  <c r="A54" i="60"/>
  <c r="H53" i="60"/>
  <c r="A53" i="60"/>
  <c r="H52" i="60"/>
  <c r="I52" i="60" s="1"/>
  <c r="A52" i="60"/>
  <c r="H51" i="60"/>
  <c r="I51" i="60" s="1"/>
  <c r="A51" i="60"/>
  <c r="H50" i="60"/>
  <c r="I50" i="60" s="1"/>
  <c r="A50" i="60"/>
  <c r="H49" i="60"/>
  <c r="A49" i="60"/>
  <c r="H48" i="60"/>
  <c r="I48" i="60" s="1"/>
  <c r="A48" i="60"/>
  <c r="H47" i="60"/>
  <c r="I47" i="60" s="1"/>
  <c r="A47" i="60"/>
  <c r="H43" i="60"/>
  <c r="I43" i="60" s="1"/>
  <c r="A43" i="60"/>
  <c r="H42" i="60"/>
  <c r="A42" i="60"/>
  <c r="H39" i="60"/>
  <c r="I39" i="60" s="1"/>
  <c r="H38" i="60"/>
  <c r="I38" i="60" s="1"/>
  <c r="H36" i="60"/>
  <c r="H32" i="60"/>
  <c r="G32" i="60"/>
  <c r="D32" i="60"/>
  <c r="A32" i="60"/>
  <c r="H31" i="60"/>
  <c r="G31" i="60"/>
  <c r="D31" i="60"/>
  <c r="A31" i="60"/>
  <c r="H30" i="60"/>
  <c r="G30" i="60"/>
  <c r="D30" i="60"/>
  <c r="A30" i="60"/>
  <c r="H29" i="60"/>
  <c r="G29" i="60"/>
  <c r="D29" i="60"/>
  <c r="A29" i="60"/>
  <c r="H28" i="60"/>
  <c r="G28" i="60"/>
  <c r="D28" i="60"/>
  <c r="A28" i="60"/>
  <c r="H27" i="60"/>
  <c r="G27" i="60"/>
  <c r="D27" i="60"/>
  <c r="A27" i="60"/>
  <c r="H26" i="60"/>
  <c r="G26" i="60"/>
  <c r="D26" i="60"/>
  <c r="A26" i="60"/>
  <c r="H25" i="60"/>
  <c r="G25" i="60"/>
  <c r="D25" i="60"/>
  <c r="A25" i="60"/>
  <c r="H24" i="60"/>
  <c r="G24" i="60"/>
  <c r="H22" i="60"/>
  <c r="I22" i="60" s="1"/>
  <c r="D22" i="60"/>
  <c r="A22" i="60"/>
  <c r="K14" i="60"/>
  <c r="E8" i="60"/>
  <c r="H5" i="60"/>
  <c r="B6" i="60"/>
  <c r="B5" i="60"/>
  <c r="B4" i="60"/>
  <c r="J517" i="59"/>
  <c r="I517" i="59"/>
  <c r="H517" i="59"/>
  <c r="G517" i="59"/>
  <c r="F517" i="59"/>
  <c r="C526" i="59"/>
  <c r="C505" i="59"/>
  <c r="C504" i="59"/>
  <c r="C503" i="59"/>
  <c r="C502" i="59"/>
  <c r="C501" i="59"/>
  <c r="C500" i="59"/>
  <c r="K498" i="59"/>
  <c r="K497" i="59"/>
  <c r="M497" i="59" s="1"/>
  <c r="K496" i="59"/>
  <c r="M496" i="59" s="1"/>
  <c r="K495" i="59"/>
  <c r="M495" i="59" s="1"/>
  <c r="K490" i="59"/>
  <c r="K489" i="59"/>
  <c r="M489" i="59" s="1"/>
  <c r="K488" i="59"/>
  <c r="M488" i="59" s="1"/>
  <c r="K487" i="59"/>
  <c r="M487" i="59" s="1"/>
  <c r="K486" i="59"/>
  <c r="K485" i="59"/>
  <c r="M485" i="59" s="1"/>
  <c r="K484" i="59"/>
  <c r="M484" i="59" s="1"/>
  <c r="K483" i="59"/>
  <c r="M483" i="59" s="1"/>
  <c r="K482" i="59"/>
  <c r="K481" i="59"/>
  <c r="M481" i="59" s="1"/>
  <c r="K480" i="59"/>
  <c r="M480" i="59" s="1"/>
  <c r="K479" i="59"/>
  <c r="M479" i="59" s="1"/>
  <c r="K478" i="59"/>
  <c r="K477" i="59"/>
  <c r="M477" i="59" s="1"/>
  <c r="K476" i="59"/>
  <c r="M476" i="59" s="1"/>
  <c r="K475" i="59"/>
  <c r="M475" i="59" s="1"/>
  <c r="K474" i="59"/>
  <c r="K473" i="59"/>
  <c r="M473" i="59" s="1"/>
  <c r="K472" i="59"/>
  <c r="M472" i="59" s="1"/>
  <c r="K471" i="59"/>
  <c r="M471" i="59" s="1"/>
  <c r="K470" i="59"/>
  <c r="K469" i="59"/>
  <c r="M469" i="59" s="1"/>
  <c r="K468" i="59"/>
  <c r="M468" i="59" s="1"/>
  <c r="K467" i="59"/>
  <c r="M467" i="59" s="1"/>
  <c r="K466" i="59"/>
  <c r="K465" i="59"/>
  <c r="M465" i="59" s="1"/>
  <c r="K464" i="59"/>
  <c r="M464" i="59" s="1"/>
  <c r="K463" i="59"/>
  <c r="M463" i="59" s="1"/>
  <c r="K462" i="59"/>
  <c r="K461" i="59"/>
  <c r="M461" i="59" s="1"/>
  <c r="K460" i="59"/>
  <c r="M460" i="59" s="1"/>
  <c r="K459" i="59"/>
  <c r="M459" i="59" s="1"/>
  <c r="K458" i="59"/>
  <c r="K457" i="59"/>
  <c r="M457" i="59" s="1"/>
  <c r="K456" i="59"/>
  <c r="M456" i="59" s="1"/>
  <c r="K455" i="59"/>
  <c r="M455" i="59" s="1"/>
  <c r="K454" i="59"/>
  <c r="K453" i="59"/>
  <c r="M453" i="59" s="1"/>
  <c r="K452" i="59"/>
  <c r="M452" i="59" s="1"/>
  <c r="K451" i="59"/>
  <c r="M451" i="59" s="1"/>
  <c r="K450" i="59"/>
  <c r="K449" i="59"/>
  <c r="M449" i="59" s="1"/>
  <c r="K448" i="59"/>
  <c r="M448" i="59" s="1"/>
  <c r="K447" i="59"/>
  <c r="M447" i="59" s="1"/>
  <c r="K446" i="59"/>
  <c r="K445" i="59"/>
  <c r="M445" i="59" s="1"/>
  <c r="K444" i="59"/>
  <c r="M444" i="59" s="1"/>
  <c r="K443" i="59"/>
  <c r="M443" i="59" s="1"/>
  <c r="K442" i="59"/>
  <c r="K441" i="59"/>
  <c r="M441" i="59" s="1"/>
  <c r="K440" i="59"/>
  <c r="M440" i="59" s="1"/>
  <c r="K439" i="59"/>
  <c r="M439" i="59" s="1"/>
  <c r="K438" i="59"/>
  <c r="K437" i="59"/>
  <c r="M437" i="59" s="1"/>
  <c r="K436" i="59"/>
  <c r="M436" i="59" s="1"/>
  <c r="K435" i="59"/>
  <c r="M435" i="59" s="1"/>
  <c r="K434" i="59"/>
  <c r="K433" i="59"/>
  <c r="M433" i="59" s="1"/>
  <c r="K432" i="59"/>
  <c r="M432" i="59" s="1"/>
  <c r="K431" i="59"/>
  <c r="M431" i="59" s="1"/>
  <c r="K430" i="59"/>
  <c r="K429" i="59"/>
  <c r="M429" i="59" s="1"/>
  <c r="K428" i="59"/>
  <c r="M428" i="59" s="1"/>
  <c r="K427" i="59"/>
  <c r="M427" i="59" s="1"/>
  <c r="K426" i="59"/>
  <c r="K425" i="59"/>
  <c r="M425" i="59" s="1"/>
  <c r="K424" i="59"/>
  <c r="M424" i="59" s="1"/>
  <c r="K423" i="59"/>
  <c r="M423" i="59" s="1"/>
  <c r="K422" i="59"/>
  <c r="K421" i="59"/>
  <c r="M421" i="59" s="1"/>
  <c r="K420" i="59"/>
  <c r="M420" i="59" s="1"/>
  <c r="K419" i="59"/>
  <c r="M419" i="59" s="1"/>
  <c r="K418" i="59"/>
  <c r="K417" i="59"/>
  <c r="M417" i="59" s="1"/>
  <c r="K416" i="59"/>
  <c r="M416" i="59" s="1"/>
  <c r="K415" i="59"/>
  <c r="M415" i="59" s="1"/>
  <c r="K414" i="59"/>
  <c r="K413" i="59"/>
  <c r="M413" i="59" s="1"/>
  <c r="K412" i="59"/>
  <c r="M412" i="59" s="1"/>
  <c r="K411" i="59"/>
  <c r="M411" i="59" s="1"/>
  <c r="K410" i="59"/>
  <c r="K409" i="59"/>
  <c r="M409" i="59" s="1"/>
  <c r="K408" i="59"/>
  <c r="M408" i="59" s="1"/>
  <c r="K407" i="59"/>
  <c r="M407" i="59" s="1"/>
  <c r="K406" i="59"/>
  <c r="K405" i="59"/>
  <c r="M405" i="59" s="1"/>
  <c r="K404" i="59"/>
  <c r="M404" i="59" s="1"/>
  <c r="K403" i="59"/>
  <c r="M403" i="59" s="1"/>
  <c r="K402" i="59"/>
  <c r="K401" i="59"/>
  <c r="M401" i="59" s="1"/>
  <c r="K400" i="59"/>
  <c r="M400" i="59" s="1"/>
  <c r="K399" i="59"/>
  <c r="M399" i="59" s="1"/>
  <c r="K398" i="59"/>
  <c r="K397" i="59"/>
  <c r="M397" i="59" s="1"/>
  <c r="K396" i="59"/>
  <c r="M396" i="59" s="1"/>
  <c r="K395" i="59"/>
  <c r="M395" i="59" s="1"/>
  <c r="K394" i="59"/>
  <c r="K393" i="59"/>
  <c r="M393" i="59" s="1"/>
  <c r="K392" i="59"/>
  <c r="M392" i="59" s="1"/>
  <c r="K391" i="59"/>
  <c r="M391" i="59" s="1"/>
  <c r="K390" i="59"/>
  <c r="K389" i="59"/>
  <c r="M389" i="59" s="1"/>
  <c r="K388" i="59"/>
  <c r="M388" i="59" s="1"/>
  <c r="K387" i="59"/>
  <c r="M387" i="59" s="1"/>
  <c r="K386" i="59"/>
  <c r="K385" i="59"/>
  <c r="M385" i="59" s="1"/>
  <c r="K384" i="59"/>
  <c r="M384" i="59" s="1"/>
  <c r="K383" i="59"/>
  <c r="M383" i="59" s="1"/>
  <c r="K382" i="59"/>
  <c r="K381" i="59"/>
  <c r="M381" i="59" s="1"/>
  <c r="K380" i="59"/>
  <c r="M380" i="59" s="1"/>
  <c r="K379" i="59"/>
  <c r="M379" i="59" s="1"/>
  <c r="K378" i="59"/>
  <c r="K377" i="59"/>
  <c r="M377" i="59" s="1"/>
  <c r="K376" i="59"/>
  <c r="M376" i="59" s="1"/>
  <c r="K375" i="59"/>
  <c r="M375" i="59" s="1"/>
  <c r="K374" i="59"/>
  <c r="K373" i="59"/>
  <c r="M373" i="59" s="1"/>
  <c r="K372" i="59"/>
  <c r="M372" i="59" s="1"/>
  <c r="K371" i="59"/>
  <c r="M371" i="59" s="1"/>
  <c r="K370" i="59"/>
  <c r="K369" i="59"/>
  <c r="M369" i="59" s="1"/>
  <c r="K368" i="59"/>
  <c r="M368" i="59" s="1"/>
  <c r="K367" i="59"/>
  <c r="M367" i="59" s="1"/>
  <c r="K366" i="59"/>
  <c r="K365" i="59"/>
  <c r="M365" i="59" s="1"/>
  <c r="K364" i="59"/>
  <c r="M364" i="59" s="1"/>
  <c r="K363" i="59"/>
  <c r="M363" i="59" s="1"/>
  <c r="K362" i="59"/>
  <c r="K361" i="59"/>
  <c r="M361" i="59" s="1"/>
  <c r="K360" i="59"/>
  <c r="M360" i="59" s="1"/>
  <c r="K359" i="59"/>
  <c r="M359" i="59" s="1"/>
  <c r="K358" i="59"/>
  <c r="K357" i="59"/>
  <c r="M357" i="59" s="1"/>
  <c r="K356" i="59"/>
  <c r="M356" i="59" s="1"/>
  <c r="K355" i="59"/>
  <c r="M355" i="59" s="1"/>
  <c r="K354" i="59"/>
  <c r="K353" i="59"/>
  <c r="M353" i="59" s="1"/>
  <c r="K352" i="59"/>
  <c r="M352" i="59" s="1"/>
  <c r="K351" i="59"/>
  <c r="M351" i="59" s="1"/>
  <c r="K350" i="59"/>
  <c r="K349" i="59"/>
  <c r="M349" i="59" s="1"/>
  <c r="K348" i="59"/>
  <c r="M348" i="59" s="1"/>
  <c r="K347" i="59"/>
  <c r="M347" i="59" s="1"/>
  <c r="K346" i="59"/>
  <c r="K345" i="59"/>
  <c r="M345" i="59" s="1"/>
  <c r="K344" i="59"/>
  <c r="M344" i="59" s="1"/>
  <c r="K343" i="59"/>
  <c r="M343" i="59" s="1"/>
  <c r="K342" i="59"/>
  <c r="K341" i="59"/>
  <c r="M341" i="59" s="1"/>
  <c r="K340" i="59"/>
  <c r="M340" i="59" s="1"/>
  <c r="K339" i="59"/>
  <c r="M339" i="59" s="1"/>
  <c r="K338" i="59"/>
  <c r="K337" i="59"/>
  <c r="M337" i="59" s="1"/>
  <c r="K336" i="59"/>
  <c r="M336" i="59" s="1"/>
  <c r="K335" i="59"/>
  <c r="M335" i="59" s="1"/>
  <c r="K334" i="59"/>
  <c r="K333" i="59"/>
  <c r="M333" i="59" s="1"/>
  <c r="K332" i="59"/>
  <c r="M332" i="59" s="1"/>
  <c r="K331" i="59"/>
  <c r="M331" i="59" s="1"/>
  <c r="K330" i="59"/>
  <c r="K329" i="59"/>
  <c r="M329" i="59" s="1"/>
  <c r="K328" i="59"/>
  <c r="M328" i="59" s="1"/>
  <c r="K327" i="59"/>
  <c r="M327" i="59" s="1"/>
  <c r="K326" i="59"/>
  <c r="K325" i="59"/>
  <c r="M325" i="59" s="1"/>
  <c r="K324" i="59"/>
  <c r="M324" i="59" s="1"/>
  <c r="K323" i="59"/>
  <c r="M323" i="59" s="1"/>
  <c r="K322" i="59"/>
  <c r="K321" i="59"/>
  <c r="M321" i="59" s="1"/>
  <c r="K320" i="59"/>
  <c r="M320" i="59" s="1"/>
  <c r="K319" i="59"/>
  <c r="M319" i="59" s="1"/>
  <c r="K318" i="59"/>
  <c r="K317" i="59"/>
  <c r="M317" i="59" s="1"/>
  <c r="K316" i="59"/>
  <c r="M316" i="59" s="1"/>
  <c r="K315" i="59"/>
  <c r="M315" i="59" s="1"/>
  <c r="K314" i="59"/>
  <c r="K313" i="59"/>
  <c r="M313" i="59" s="1"/>
  <c r="K312" i="59"/>
  <c r="M312" i="59" s="1"/>
  <c r="K311" i="59"/>
  <c r="M311" i="59" s="1"/>
  <c r="K310" i="59"/>
  <c r="K309" i="59"/>
  <c r="M309" i="59" s="1"/>
  <c r="K308" i="59"/>
  <c r="M308" i="59" s="1"/>
  <c r="K307" i="59"/>
  <c r="M307" i="59" s="1"/>
  <c r="K306" i="59"/>
  <c r="K305" i="59"/>
  <c r="M305" i="59" s="1"/>
  <c r="K304" i="59"/>
  <c r="M304" i="59" s="1"/>
  <c r="K303" i="59"/>
  <c r="M303" i="59" s="1"/>
  <c r="K302" i="59"/>
  <c r="K301" i="59"/>
  <c r="M301" i="59" s="1"/>
  <c r="K300" i="59"/>
  <c r="M300" i="59" s="1"/>
  <c r="K299" i="59"/>
  <c r="M299" i="59" s="1"/>
  <c r="K298" i="59"/>
  <c r="K297" i="59"/>
  <c r="M297" i="59" s="1"/>
  <c r="K296" i="59"/>
  <c r="M296" i="59" s="1"/>
  <c r="K295" i="59"/>
  <c r="M295" i="59" s="1"/>
  <c r="K294" i="59"/>
  <c r="K293" i="59"/>
  <c r="M293" i="59" s="1"/>
  <c r="K292" i="59"/>
  <c r="M292" i="59" s="1"/>
  <c r="K291" i="59"/>
  <c r="M291" i="59" s="1"/>
  <c r="K290" i="59"/>
  <c r="K289" i="59"/>
  <c r="M289" i="59" s="1"/>
  <c r="K288" i="59"/>
  <c r="M288" i="59" s="1"/>
  <c r="K287" i="59"/>
  <c r="M287" i="59" s="1"/>
  <c r="K286" i="59"/>
  <c r="K285" i="59"/>
  <c r="M285" i="59" s="1"/>
  <c r="K284" i="59"/>
  <c r="M284" i="59" s="1"/>
  <c r="K283" i="59"/>
  <c r="M283" i="59" s="1"/>
  <c r="K282" i="59"/>
  <c r="K281" i="59"/>
  <c r="M281" i="59" s="1"/>
  <c r="K280" i="59"/>
  <c r="M280" i="59" s="1"/>
  <c r="K279" i="59"/>
  <c r="M279" i="59" s="1"/>
  <c r="K278" i="59"/>
  <c r="K277" i="59"/>
  <c r="M277" i="59" s="1"/>
  <c r="K276" i="59"/>
  <c r="M276" i="59" s="1"/>
  <c r="K275" i="59"/>
  <c r="M275" i="59" s="1"/>
  <c r="K274" i="59"/>
  <c r="K273" i="59"/>
  <c r="M273" i="59" s="1"/>
  <c r="K272" i="59"/>
  <c r="M272" i="59" s="1"/>
  <c r="K271" i="59"/>
  <c r="M271" i="59" s="1"/>
  <c r="K270" i="59"/>
  <c r="K269" i="59"/>
  <c r="M269" i="59" s="1"/>
  <c r="K268" i="59"/>
  <c r="M268" i="59" s="1"/>
  <c r="K267" i="59"/>
  <c r="M267" i="59" s="1"/>
  <c r="K266" i="59"/>
  <c r="K265" i="59"/>
  <c r="M265" i="59" s="1"/>
  <c r="K264" i="59"/>
  <c r="M264" i="59" s="1"/>
  <c r="K263" i="59"/>
  <c r="M263" i="59" s="1"/>
  <c r="K262" i="59"/>
  <c r="K261" i="59"/>
  <c r="M261" i="59" s="1"/>
  <c r="K260" i="59"/>
  <c r="M260" i="59" s="1"/>
  <c r="K259" i="59"/>
  <c r="M259" i="59" s="1"/>
  <c r="K258" i="59"/>
  <c r="K257" i="59"/>
  <c r="M257" i="59" s="1"/>
  <c r="K256" i="59"/>
  <c r="M256" i="59" s="1"/>
  <c r="K255" i="59"/>
  <c r="M255" i="59" s="1"/>
  <c r="K254" i="59"/>
  <c r="K253" i="59"/>
  <c r="M253" i="59" s="1"/>
  <c r="K252" i="59"/>
  <c r="M252" i="59" s="1"/>
  <c r="K251" i="59"/>
  <c r="M251" i="59" s="1"/>
  <c r="K250" i="59"/>
  <c r="K249" i="59"/>
  <c r="M249" i="59" s="1"/>
  <c r="K248" i="59"/>
  <c r="M248" i="59" s="1"/>
  <c r="K247" i="59"/>
  <c r="M247" i="59" s="1"/>
  <c r="K246" i="59"/>
  <c r="K245" i="59"/>
  <c r="M245" i="59" s="1"/>
  <c r="K244" i="59"/>
  <c r="M244" i="59" s="1"/>
  <c r="K243" i="59"/>
  <c r="M243" i="59" s="1"/>
  <c r="K242" i="59"/>
  <c r="K241" i="59"/>
  <c r="M241" i="59" s="1"/>
  <c r="K240" i="59"/>
  <c r="M240" i="59" s="1"/>
  <c r="K239" i="59"/>
  <c r="M239" i="59" s="1"/>
  <c r="K238" i="59"/>
  <c r="K237" i="59"/>
  <c r="M237" i="59" s="1"/>
  <c r="K236" i="59"/>
  <c r="M236" i="59" s="1"/>
  <c r="K235" i="59"/>
  <c r="M235" i="59" s="1"/>
  <c r="K234" i="59"/>
  <c r="K233" i="59"/>
  <c r="M233" i="59" s="1"/>
  <c r="K232" i="59"/>
  <c r="M232" i="59" s="1"/>
  <c r="K231" i="59"/>
  <c r="M231" i="59" s="1"/>
  <c r="K230" i="59"/>
  <c r="K229" i="59"/>
  <c r="M229" i="59" s="1"/>
  <c r="K228" i="59"/>
  <c r="M228" i="59" s="1"/>
  <c r="K227" i="59"/>
  <c r="M227" i="59" s="1"/>
  <c r="K226" i="59"/>
  <c r="K225" i="59"/>
  <c r="M225" i="59" s="1"/>
  <c r="K224" i="59"/>
  <c r="M224" i="59" s="1"/>
  <c r="K223" i="59"/>
  <c r="M223" i="59" s="1"/>
  <c r="K222" i="59"/>
  <c r="K221" i="59"/>
  <c r="M221" i="59" s="1"/>
  <c r="K220" i="59"/>
  <c r="M220" i="59" s="1"/>
  <c r="K219" i="59"/>
  <c r="M219" i="59" s="1"/>
  <c r="K218" i="59"/>
  <c r="K217" i="59"/>
  <c r="M217" i="59" s="1"/>
  <c r="K216" i="59"/>
  <c r="M216" i="59" s="1"/>
  <c r="K215" i="59"/>
  <c r="M215" i="59" s="1"/>
  <c r="K214" i="59"/>
  <c r="K213" i="59"/>
  <c r="M213" i="59" s="1"/>
  <c r="K212" i="59"/>
  <c r="M212" i="59" s="1"/>
  <c r="K211" i="59"/>
  <c r="M211" i="59" s="1"/>
  <c r="K210" i="59"/>
  <c r="K209" i="59"/>
  <c r="M209" i="59" s="1"/>
  <c r="K208" i="59"/>
  <c r="M208" i="59" s="1"/>
  <c r="K207" i="59"/>
  <c r="M207" i="59" s="1"/>
  <c r="K206" i="59"/>
  <c r="K205" i="59"/>
  <c r="M205" i="59" s="1"/>
  <c r="K204" i="59"/>
  <c r="M204" i="59" s="1"/>
  <c r="K203" i="59"/>
  <c r="M203" i="59" s="1"/>
  <c r="K202" i="59"/>
  <c r="K201" i="59"/>
  <c r="M201" i="59" s="1"/>
  <c r="K200" i="59"/>
  <c r="M200" i="59" s="1"/>
  <c r="K199" i="59"/>
  <c r="M199" i="59" s="1"/>
  <c r="K198" i="59"/>
  <c r="K197" i="59"/>
  <c r="M197" i="59" s="1"/>
  <c r="K196" i="59"/>
  <c r="M196" i="59" s="1"/>
  <c r="K195" i="59"/>
  <c r="M195" i="59" s="1"/>
  <c r="K194" i="59"/>
  <c r="K193" i="59"/>
  <c r="M193" i="59" s="1"/>
  <c r="K192" i="59"/>
  <c r="M192" i="59" s="1"/>
  <c r="K191" i="59"/>
  <c r="M191" i="59" s="1"/>
  <c r="K190" i="59"/>
  <c r="K189" i="59"/>
  <c r="M189" i="59" s="1"/>
  <c r="K188" i="59"/>
  <c r="M188" i="59" s="1"/>
  <c r="K187" i="59"/>
  <c r="M187" i="59" s="1"/>
  <c r="K186" i="59"/>
  <c r="K185" i="59"/>
  <c r="M185" i="59" s="1"/>
  <c r="K184" i="59"/>
  <c r="M184" i="59" s="1"/>
  <c r="K183" i="59"/>
  <c r="M183" i="59" s="1"/>
  <c r="K182" i="59"/>
  <c r="K181" i="59"/>
  <c r="M181" i="59" s="1"/>
  <c r="K180" i="59"/>
  <c r="M180" i="59" s="1"/>
  <c r="K179" i="59"/>
  <c r="M179" i="59" s="1"/>
  <c r="K178" i="59"/>
  <c r="K177" i="59"/>
  <c r="M177" i="59" s="1"/>
  <c r="K176" i="59"/>
  <c r="M176" i="59" s="1"/>
  <c r="K175" i="59"/>
  <c r="M175" i="59" s="1"/>
  <c r="K174" i="59"/>
  <c r="K173" i="59"/>
  <c r="M173" i="59" s="1"/>
  <c r="K172" i="59"/>
  <c r="M172" i="59" s="1"/>
  <c r="K171" i="59"/>
  <c r="M171" i="59" s="1"/>
  <c r="K170" i="59"/>
  <c r="K169" i="59"/>
  <c r="M169" i="59" s="1"/>
  <c r="K168" i="59"/>
  <c r="M168" i="59" s="1"/>
  <c r="K167" i="59"/>
  <c r="M167" i="59" s="1"/>
  <c r="K166" i="59"/>
  <c r="K165" i="59"/>
  <c r="M165" i="59" s="1"/>
  <c r="K164" i="59"/>
  <c r="M164" i="59" s="1"/>
  <c r="K163" i="59"/>
  <c r="M163" i="59" s="1"/>
  <c r="K162" i="59"/>
  <c r="K161" i="59"/>
  <c r="M161" i="59" s="1"/>
  <c r="K160" i="59"/>
  <c r="M160" i="59" s="1"/>
  <c r="K159" i="59"/>
  <c r="M159" i="59" s="1"/>
  <c r="K158" i="59"/>
  <c r="K157" i="59"/>
  <c r="M157" i="59" s="1"/>
  <c r="K156" i="59"/>
  <c r="M156" i="59" s="1"/>
  <c r="K155" i="59"/>
  <c r="M155" i="59" s="1"/>
  <c r="K154" i="59"/>
  <c r="K153" i="59"/>
  <c r="M153" i="59" s="1"/>
  <c r="K152" i="59"/>
  <c r="M152" i="59" s="1"/>
  <c r="K151" i="59"/>
  <c r="M151" i="59" s="1"/>
  <c r="K150" i="59"/>
  <c r="K149" i="59"/>
  <c r="M149" i="59" s="1"/>
  <c r="K148" i="59"/>
  <c r="M148" i="59" s="1"/>
  <c r="K147" i="59"/>
  <c r="M147" i="59" s="1"/>
  <c r="K146" i="59"/>
  <c r="K145" i="59"/>
  <c r="M145" i="59" s="1"/>
  <c r="K144" i="59"/>
  <c r="M144" i="59" s="1"/>
  <c r="K143" i="59"/>
  <c r="M143" i="59" s="1"/>
  <c r="K142" i="59"/>
  <c r="K141" i="59"/>
  <c r="M141" i="59" s="1"/>
  <c r="K140" i="59"/>
  <c r="M140" i="59" s="1"/>
  <c r="K139" i="59"/>
  <c r="M139" i="59" s="1"/>
  <c r="K138" i="59"/>
  <c r="K137" i="59"/>
  <c r="M137" i="59" s="1"/>
  <c r="K136" i="59"/>
  <c r="M136" i="59" s="1"/>
  <c r="K135" i="59"/>
  <c r="M135" i="59" s="1"/>
  <c r="K134" i="59"/>
  <c r="K133" i="59"/>
  <c r="M133" i="59" s="1"/>
  <c r="K132" i="59"/>
  <c r="M132" i="59" s="1"/>
  <c r="K131" i="59"/>
  <c r="M131" i="59" s="1"/>
  <c r="K130" i="59"/>
  <c r="K129" i="59"/>
  <c r="M129" i="59" s="1"/>
  <c r="K128" i="59"/>
  <c r="M128" i="59" s="1"/>
  <c r="K127" i="59"/>
  <c r="M127" i="59" s="1"/>
  <c r="K126" i="59"/>
  <c r="K125" i="59"/>
  <c r="M125" i="59" s="1"/>
  <c r="K124" i="59"/>
  <c r="M124" i="59" s="1"/>
  <c r="K123" i="59"/>
  <c r="M123" i="59" s="1"/>
  <c r="K122" i="59"/>
  <c r="K121" i="59"/>
  <c r="M121" i="59" s="1"/>
  <c r="K120" i="59"/>
  <c r="M120" i="59" s="1"/>
  <c r="K119" i="59"/>
  <c r="M119" i="59" s="1"/>
  <c r="K118" i="59"/>
  <c r="K117" i="59"/>
  <c r="M117" i="59" s="1"/>
  <c r="K116" i="59"/>
  <c r="M116" i="59" s="1"/>
  <c r="K115" i="59"/>
  <c r="M115" i="59" s="1"/>
  <c r="K114" i="59"/>
  <c r="K113" i="59"/>
  <c r="M113" i="59" s="1"/>
  <c r="K112" i="59"/>
  <c r="M112" i="59" s="1"/>
  <c r="K111" i="59"/>
  <c r="M111" i="59" s="1"/>
  <c r="K110" i="59"/>
  <c r="K109" i="59"/>
  <c r="M109" i="59" s="1"/>
  <c r="K108" i="59"/>
  <c r="M108" i="59" s="1"/>
  <c r="K107" i="59"/>
  <c r="M107" i="59" s="1"/>
  <c r="K106" i="59"/>
  <c r="K105" i="59"/>
  <c r="M105" i="59" s="1"/>
  <c r="K104" i="59"/>
  <c r="M104" i="59" s="1"/>
  <c r="K103" i="59"/>
  <c r="M103" i="59" s="1"/>
  <c r="K102" i="59"/>
  <c r="K101" i="59"/>
  <c r="M101" i="59" s="1"/>
  <c r="K100" i="59"/>
  <c r="M100" i="59" s="1"/>
  <c r="K99" i="59"/>
  <c r="M99" i="59" s="1"/>
  <c r="K98" i="59"/>
  <c r="K97" i="59"/>
  <c r="M97" i="59" s="1"/>
  <c r="K96" i="59"/>
  <c r="M96" i="59" s="1"/>
  <c r="K95" i="59"/>
  <c r="M95" i="59" s="1"/>
  <c r="K94" i="59"/>
  <c r="K93" i="59"/>
  <c r="M93" i="59" s="1"/>
  <c r="K92" i="59"/>
  <c r="M92" i="59" s="1"/>
  <c r="K91" i="59"/>
  <c r="M91" i="59" s="1"/>
  <c r="K90" i="59"/>
  <c r="K89" i="59"/>
  <c r="M89" i="59" s="1"/>
  <c r="K88" i="59"/>
  <c r="M88" i="59" s="1"/>
  <c r="K87" i="59"/>
  <c r="M87" i="59" s="1"/>
  <c r="K86" i="59"/>
  <c r="K85" i="59"/>
  <c r="M85" i="59" s="1"/>
  <c r="K84" i="59"/>
  <c r="M84" i="59" s="1"/>
  <c r="K83" i="59"/>
  <c r="M83" i="59" s="1"/>
  <c r="K82" i="59"/>
  <c r="K81" i="59"/>
  <c r="M81" i="59" s="1"/>
  <c r="K80" i="59"/>
  <c r="M80" i="59" s="1"/>
  <c r="K79" i="59"/>
  <c r="M79" i="59" s="1"/>
  <c r="K78" i="59"/>
  <c r="K77" i="59"/>
  <c r="M77" i="59" s="1"/>
  <c r="K76" i="59"/>
  <c r="M76" i="59" s="1"/>
  <c r="K75" i="59"/>
  <c r="M75" i="59" s="1"/>
  <c r="K74" i="59"/>
  <c r="K73" i="59"/>
  <c r="M73" i="59" s="1"/>
  <c r="K72" i="59"/>
  <c r="M72" i="59" s="1"/>
  <c r="K71" i="59"/>
  <c r="M71" i="59" s="1"/>
  <c r="K70" i="59"/>
  <c r="K69" i="59"/>
  <c r="M69" i="59" s="1"/>
  <c r="K68" i="59"/>
  <c r="M68" i="59" s="1"/>
  <c r="K67" i="59"/>
  <c r="M67" i="59" s="1"/>
  <c r="K66" i="59"/>
  <c r="K65" i="59"/>
  <c r="M65" i="59" s="1"/>
  <c r="K64" i="59"/>
  <c r="M64" i="59" s="1"/>
  <c r="K63" i="59"/>
  <c r="M63" i="59" s="1"/>
  <c r="K62" i="59"/>
  <c r="K61" i="59"/>
  <c r="M61" i="59" s="1"/>
  <c r="K60" i="59"/>
  <c r="M60" i="59" s="1"/>
  <c r="K59" i="59"/>
  <c r="M59" i="59" s="1"/>
  <c r="K58" i="59"/>
  <c r="K57" i="59"/>
  <c r="M57" i="59" s="1"/>
  <c r="K56" i="59"/>
  <c r="M56" i="59" s="1"/>
  <c r="K55" i="59"/>
  <c r="M55" i="59" s="1"/>
  <c r="K54" i="59"/>
  <c r="K53" i="59"/>
  <c r="M53" i="59" s="1"/>
  <c r="K52" i="59"/>
  <c r="M52" i="59" s="1"/>
  <c r="K51" i="59"/>
  <c r="M51" i="59" s="1"/>
  <c r="K50" i="59"/>
  <c r="K49" i="59"/>
  <c r="M49" i="59" s="1"/>
  <c r="K48" i="59"/>
  <c r="M48" i="59" s="1"/>
  <c r="K47" i="59"/>
  <c r="M47" i="59" s="1"/>
  <c r="K46" i="59"/>
  <c r="K45" i="59"/>
  <c r="M45" i="59" s="1"/>
  <c r="K44" i="59"/>
  <c r="M44" i="59" s="1"/>
  <c r="K43" i="59"/>
  <c r="M43" i="59" s="1"/>
  <c r="K42" i="59"/>
  <c r="K41" i="59"/>
  <c r="M41" i="59" s="1"/>
  <c r="K40" i="59"/>
  <c r="M40" i="59" s="1"/>
  <c r="K39" i="59"/>
  <c r="M39" i="59" s="1"/>
  <c r="K38" i="59"/>
  <c r="K37" i="59"/>
  <c r="M37" i="59" s="1"/>
  <c r="K36" i="59"/>
  <c r="M36" i="59" s="1"/>
  <c r="K35" i="59"/>
  <c r="M35" i="59" s="1"/>
  <c r="K34" i="59"/>
  <c r="K33" i="59"/>
  <c r="M33" i="59" s="1"/>
  <c r="K32" i="59"/>
  <c r="M32" i="59" s="1"/>
  <c r="K31" i="59"/>
  <c r="M31" i="59" s="1"/>
  <c r="K30" i="59"/>
  <c r="K29" i="59"/>
  <c r="M29" i="59" s="1"/>
  <c r="K28" i="59"/>
  <c r="M28" i="59" s="1"/>
  <c r="K27" i="59"/>
  <c r="M27" i="59" s="1"/>
  <c r="K26" i="59"/>
  <c r="K25" i="59"/>
  <c r="M25" i="59" s="1"/>
  <c r="K24" i="59"/>
  <c r="M24" i="59" s="1"/>
  <c r="K23" i="59"/>
  <c r="M23" i="59" s="1"/>
  <c r="K22" i="59"/>
  <c r="K21" i="59"/>
  <c r="M21" i="59" s="1"/>
  <c r="K20" i="59"/>
  <c r="M20" i="59" s="1"/>
  <c r="K19" i="59"/>
  <c r="M19" i="59" s="1"/>
  <c r="K18" i="59"/>
  <c r="K17" i="59"/>
  <c r="M17" i="59" s="1"/>
  <c r="K16" i="59"/>
  <c r="M16" i="59" s="1"/>
  <c r="K15" i="59"/>
  <c r="M15" i="59" s="1"/>
  <c r="K14" i="59"/>
  <c r="K13" i="59"/>
  <c r="M13" i="59" s="1"/>
  <c r="K12" i="59"/>
  <c r="M12" i="59" s="1"/>
  <c r="K11" i="59"/>
  <c r="M11" i="59" s="1"/>
  <c r="K10" i="59"/>
  <c r="K9" i="59"/>
  <c r="M9" i="59" s="1"/>
  <c r="I2" i="59"/>
  <c r="D2" i="59"/>
  <c r="D1" i="59"/>
  <c r="F81" i="58"/>
  <c r="A81" i="58"/>
  <c r="H56" i="58"/>
  <c r="I56" i="58" s="1"/>
  <c r="A56" i="58"/>
  <c r="H55" i="58"/>
  <c r="I55" i="58" s="1"/>
  <c r="A55" i="58"/>
  <c r="H54" i="58"/>
  <c r="I54" i="58" s="1"/>
  <c r="A54" i="58"/>
  <c r="H53" i="58"/>
  <c r="I53" i="58" s="1"/>
  <c r="A53" i="58"/>
  <c r="H52" i="58"/>
  <c r="I52" i="58" s="1"/>
  <c r="A52" i="58"/>
  <c r="H51" i="58"/>
  <c r="I51" i="58" s="1"/>
  <c r="A51" i="58"/>
  <c r="H50" i="58"/>
  <c r="I50" i="58" s="1"/>
  <c r="A50" i="58"/>
  <c r="H49" i="58"/>
  <c r="I49" i="58" s="1"/>
  <c r="A49" i="58"/>
  <c r="H48" i="58"/>
  <c r="I48" i="58" s="1"/>
  <c r="A48" i="58"/>
  <c r="H47" i="58"/>
  <c r="I47" i="58" s="1"/>
  <c r="A47" i="58"/>
  <c r="H43" i="58"/>
  <c r="I43" i="58" s="1"/>
  <c r="A43" i="58"/>
  <c r="H42" i="58"/>
  <c r="I42" i="58" s="1"/>
  <c r="A42" i="58"/>
  <c r="H39" i="58"/>
  <c r="I39" i="58" s="1"/>
  <c r="H38" i="58"/>
  <c r="I38" i="58" s="1"/>
  <c r="H36" i="58"/>
  <c r="I36" i="58" s="1"/>
  <c r="H32" i="58"/>
  <c r="G32" i="58"/>
  <c r="D32" i="58"/>
  <c r="A32" i="58"/>
  <c r="H31" i="58"/>
  <c r="G31" i="58"/>
  <c r="D31" i="58"/>
  <c r="A31" i="58"/>
  <c r="H30" i="58"/>
  <c r="G30" i="58"/>
  <c r="D30" i="58"/>
  <c r="A30" i="58"/>
  <c r="H29" i="58"/>
  <c r="G29" i="58"/>
  <c r="D29" i="58"/>
  <c r="A29" i="58"/>
  <c r="H28" i="58"/>
  <c r="G28" i="58"/>
  <c r="D28" i="58"/>
  <c r="A28" i="58"/>
  <c r="H27" i="58"/>
  <c r="G27" i="58"/>
  <c r="D27" i="58"/>
  <c r="A27" i="58"/>
  <c r="H26" i="58"/>
  <c r="G26" i="58"/>
  <c r="D26" i="58"/>
  <c r="A26" i="58"/>
  <c r="H25" i="58"/>
  <c r="G25" i="58"/>
  <c r="D25" i="58"/>
  <c r="A25" i="58"/>
  <c r="H24" i="58"/>
  <c r="G24" i="58"/>
  <c r="H22" i="58"/>
  <c r="D22" i="58"/>
  <c r="A22" i="58"/>
  <c r="K14" i="58"/>
  <c r="E8" i="58"/>
  <c r="H5" i="58"/>
  <c r="B6" i="58"/>
  <c r="B5" i="58"/>
  <c r="B4" i="58"/>
  <c r="J517" i="57"/>
  <c r="I517" i="57"/>
  <c r="H517" i="57"/>
  <c r="G517" i="57"/>
  <c r="F517" i="57"/>
  <c r="C526" i="57"/>
  <c r="C505" i="57"/>
  <c r="C504" i="57"/>
  <c r="C503" i="57"/>
  <c r="C502" i="57"/>
  <c r="C501" i="57"/>
  <c r="C500" i="57"/>
  <c r="K498" i="57"/>
  <c r="K497" i="57"/>
  <c r="M497" i="57" s="1"/>
  <c r="K496" i="57"/>
  <c r="M496" i="57" s="1"/>
  <c r="K495" i="57"/>
  <c r="M495" i="57" s="1"/>
  <c r="K490" i="57"/>
  <c r="K489" i="57"/>
  <c r="M489" i="57" s="1"/>
  <c r="K488" i="57"/>
  <c r="M488" i="57" s="1"/>
  <c r="K487" i="57"/>
  <c r="M487" i="57" s="1"/>
  <c r="K486" i="57"/>
  <c r="K485" i="57"/>
  <c r="M485" i="57" s="1"/>
  <c r="K484" i="57"/>
  <c r="M484" i="57" s="1"/>
  <c r="K483" i="57"/>
  <c r="M483" i="57" s="1"/>
  <c r="K482" i="57"/>
  <c r="K481" i="57"/>
  <c r="M481" i="57" s="1"/>
  <c r="K480" i="57"/>
  <c r="M480" i="57" s="1"/>
  <c r="K479" i="57"/>
  <c r="M479" i="57" s="1"/>
  <c r="K478" i="57"/>
  <c r="K477" i="57"/>
  <c r="M477" i="57" s="1"/>
  <c r="K476" i="57"/>
  <c r="M476" i="57" s="1"/>
  <c r="K475" i="57"/>
  <c r="M475" i="57" s="1"/>
  <c r="K474" i="57"/>
  <c r="K473" i="57"/>
  <c r="M473" i="57" s="1"/>
  <c r="K472" i="57"/>
  <c r="M472" i="57" s="1"/>
  <c r="K471" i="57"/>
  <c r="M471" i="57" s="1"/>
  <c r="K470" i="57"/>
  <c r="K469" i="57"/>
  <c r="M469" i="57" s="1"/>
  <c r="K468" i="57"/>
  <c r="M468" i="57" s="1"/>
  <c r="K467" i="57"/>
  <c r="M467" i="57" s="1"/>
  <c r="K466" i="57"/>
  <c r="K465" i="57"/>
  <c r="M465" i="57" s="1"/>
  <c r="K464" i="57"/>
  <c r="M464" i="57" s="1"/>
  <c r="K463" i="57"/>
  <c r="M463" i="57" s="1"/>
  <c r="K462" i="57"/>
  <c r="K461" i="57"/>
  <c r="M461" i="57" s="1"/>
  <c r="K460" i="57"/>
  <c r="M460" i="57" s="1"/>
  <c r="K459" i="57"/>
  <c r="M459" i="57" s="1"/>
  <c r="K458" i="57"/>
  <c r="K457" i="57"/>
  <c r="M457" i="57" s="1"/>
  <c r="K456" i="57"/>
  <c r="M456" i="57" s="1"/>
  <c r="K455" i="57"/>
  <c r="M455" i="57" s="1"/>
  <c r="K454" i="57"/>
  <c r="K453" i="57"/>
  <c r="M453" i="57" s="1"/>
  <c r="K452" i="57"/>
  <c r="M452" i="57" s="1"/>
  <c r="K451" i="57"/>
  <c r="M451" i="57" s="1"/>
  <c r="K450" i="57"/>
  <c r="K449" i="57"/>
  <c r="M449" i="57" s="1"/>
  <c r="K448" i="57"/>
  <c r="M448" i="57" s="1"/>
  <c r="K447" i="57"/>
  <c r="M447" i="57" s="1"/>
  <c r="K446" i="57"/>
  <c r="K445" i="57"/>
  <c r="M445" i="57" s="1"/>
  <c r="K444" i="57"/>
  <c r="M444" i="57" s="1"/>
  <c r="K443" i="57"/>
  <c r="M443" i="57" s="1"/>
  <c r="K442" i="57"/>
  <c r="K441" i="57"/>
  <c r="M441" i="57" s="1"/>
  <c r="K440" i="57"/>
  <c r="M440" i="57" s="1"/>
  <c r="K439" i="57"/>
  <c r="M439" i="57" s="1"/>
  <c r="K438" i="57"/>
  <c r="K437" i="57"/>
  <c r="M437" i="57" s="1"/>
  <c r="K436" i="57"/>
  <c r="M436" i="57" s="1"/>
  <c r="K435" i="57"/>
  <c r="M435" i="57" s="1"/>
  <c r="K434" i="57"/>
  <c r="K433" i="57"/>
  <c r="M433" i="57" s="1"/>
  <c r="K432" i="57"/>
  <c r="M432" i="57" s="1"/>
  <c r="K431" i="57"/>
  <c r="M431" i="57" s="1"/>
  <c r="K430" i="57"/>
  <c r="K429" i="57"/>
  <c r="M429" i="57" s="1"/>
  <c r="K428" i="57"/>
  <c r="M428" i="57" s="1"/>
  <c r="K427" i="57"/>
  <c r="M427" i="57" s="1"/>
  <c r="K426" i="57"/>
  <c r="K425" i="57"/>
  <c r="M425" i="57" s="1"/>
  <c r="K424" i="57"/>
  <c r="M424" i="57" s="1"/>
  <c r="K423" i="57"/>
  <c r="M423" i="57" s="1"/>
  <c r="K422" i="57"/>
  <c r="K421" i="57"/>
  <c r="M421" i="57" s="1"/>
  <c r="K420" i="57"/>
  <c r="M420" i="57" s="1"/>
  <c r="K419" i="57"/>
  <c r="M419" i="57" s="1"/>
  <c r="K418" i="57"/>
  <c r="K417" i="57"/>
  <c r="M417" i="57" s="1"/>
  <c r="K416" i="57"/>
  <c r="M416" i="57" s="1"/>
  <c r="K415" i="57"/>
  <c r="M415" i="57" s="1"/>
  <c r="K414" i="57"/>
  <c r="K413" i="57"/>
  <c r="M413" i="57" s="1"/>
  <c r="K412" i="57"/>
  <c r="M412" i="57" s="1"/>
  <c r="K411" i="57"/>
  <c r="M411" i="57" s="1"/>
  <c r="K410" i="57"/>
  <c r="K409" i="57"/>
  <c r="M409" i="57" s="1"/>
  <c r="K408" i="57"/>
  <c r="M408" i="57" s="1"/>
  <c r="K407" i="57"/>
  <c r="M407" i="57" s="1"/>
  <c r="K406" i="57"/>
  <c r="K405" i="57"/>
  <c r="M405" i="57" s="1"/>
  <c r="K404" i="57"/>
  <c r="M404" i="57" s="1"/>
  <c r="K403" i="57"/>
  <c r="M403" i="57" s="1"/>
  <c r="K402" i="57"/>
  <c r="K401" i="57"/>
  <c r="M401" i="57" s="1"/>
  <c r="K400" i="57"/>
  <c r="M400" i="57" s="1"/>
  <c r="K399" i="57"/>
  <c r="M399" i="57" s="1"/>
  <c r="K398" i="57"/>
  <c r="K397" i="57"/>
  <c r="M397" i="57" s="1"/>
  <c r="K396" i="57"/>
  <c r="M396" i="57" s="1"/>
  <c r="K395" i="57"/>
  <c r="M395" i="57" s="1"/>
  <c r="K394" i="57"/>
  <c r="K393" i="57"/>
  <c r="M393" i="57" s="1"/>
  <c r="K392" i="57"/>
  <c r="M392" i="57" s="1"/>
  <c r="K391" i="57"/>
  <c r="M391" i="57" s="1"/>
  <c r="K390" i="57"/>
  <c r="K389" i="57"/>
  <c r="M389" i="57" s="1"/>
  <c r="K388" i="57"/>
  <c r="M388" i="57" s="1"/>
  <c r="K387" i="57"/>
  <c r="M387" i="57" s="1"/>
  <c r="K386" i="57"/>
  <c r="K385" i="57"/>
  <c r="M385" i="57" s="1"/>
  <c r="K384" i="57"/>
  <c r="M384" i="57" s="1"/>
  <c r="K383" i="57"/>
  <c r="M383" i="57" s="1"/>
  <c r="K382" i="57"/>
  <c r="K381" i="57"/>
  <c r="M381" i="57" s="1"/>
  <c r="K380" i="57"/>
  <c r="M380" i="57" s="1"/>
  <c r="K379" i="57"/>
  <c r="M379" i="57" s="1"/>
  <c r="K378" i="57"/>
  <c r="K377" i="57"/>
  <c r="M377" i="57" s="1"/>
  <c r="K376" i="57"/>
  <c r="M376" i="57" s="1"/>
  <c r="K375" i="57"/>
  <c r="M375" i="57" s="1"/>
  <c r="K374" i="57"/>
  <c r="K373" i="57"/>
  <c r="M373" i="57" s="1"/>
  <c r="K372" i="57"/>
  <c r="M372" i="57" s="1"/>
  <c r="K371" i="57"/>
  <c r="M371" i="57" s="1"/>
  <c r="K370" i="57"/>
  <c r="K369" i="57"/>
  <c r="M369" i="57" s="1"/>
  <c r="K368" i="57"/>
  <c r="M368" i="57" s="1"/>
  <c r="K367" i="57"/>
  <c r="M367" i="57" s="1"/>
  <c r="K366" i="57"/>
  <c r="K365" i="57"/>
  <c r="M365" i="57" s="1"/>
  <c r="K364" i="57"/>
  <c r="M364" i="57" s="1"/>
  <c r="K363" i="57"/>
  <c r="M363" i="57" s="1"/>
  <c r="K362" i="57"/>
  <c r="K361" i="57"/>
  <c r="M361" i="57" s="1"/>
  <c r="K360" i="57"/>
  <c r="M360" i="57" s="1"/>
  <c r="K359" i="57"/>
  <c r="M359" i="57" s="1"/>
  <c r="K358" i="57"/>
  <c r="K357" i="57"/>
  <c r="M357" i="57" s="1"/>
  <c r="K356" i="57"/>
  <c r="M356" i="57" s="1"/>
  <c r="K355" i="57"/>
  <c r="M355" i="57" s="1"/>
  <c r="K354" i="57"/>
  <c r="K353" i="57"/>
  <c r="M353" i="57" s="1"/>
  <c r="K352" i="57"/>
  <c r="M352" i="57" s="1"/>
  <c r="K351" i="57"/>
  <c r="M351" i="57" s="1"/>
  <c r="K350" i="57"/>
  <c r="K349" i="57"/>
  <c r="M349" i="57" s="1"/>
  <c r="K348" i="57"/>
  <c r="M348" i="57" s="1"/>
  <c r="K347" i="57"/>
  <c r="M347" i="57" s="1"/>
  <c r="K346" i="57"/>
  <c r="K345" i="57"/>
  <c r="M345" i="57" s="1"/>
  <c r="K344" i="57"/>
  <c r="M344" i="57" s="1"/>
  <c r="K343" i="57"/>
  <c r="M343" i="57" s="1"/>
  <c r="K342" i="57"/>
  <c r="K341" i="57"/>
  <c r="M341" i="57" s="1"/>
  <c r="K340" i="57"/>
  <c r="M340" i="57" s="1"/>
  <c r="K339" i="57"/>
  <c r="M339" i="57" s="1"/>
  <c r="K338" i="57"/>
  <c r="K337" i="57"/>
  <c r="M337" i="57" s="1"/>
  <c r="K336" i="57"/>
  <c r="M336" i="57" s="1"/>
  <c r="K335" i="57"/>
  <c r="M335" i="57" s="1"/>
  <c r="K334" i="57"/>
  <c r="K333" i="57"/>
  <c r="M333" i="57" s="1"/>
  <c r="K332" i="57"/>
  <c r="M332" i="57" s="1"/>
  <c r="K331" i="57"/>
  <c r="M331" i="57" s="1"/>
  <c r="K330" i="57"/>
  <c r="K329" i="57"/>
  <c r="M329" i="57" s="1"/>
  <c r="K328" i="57"/>
  <c r="M328" i="57" s="1"/>
  <c r="K327" i="57"/>
  <c r="M327" i="57" s="1"/>
  <c r="K326" i="57"/>
  <c r="K325" i="57"/>
  <c r="M325" i="57" s="1"/>
  <c r="K324" i="57"/>
  <c r="M324" i="57" s="1"/>
  <c r="K323" i="57"/>
  <c r="M323" i="57" s="1"/>
  <c r="K322" i="57"/>
  <c r="K321" i="57"/>
  <c r="M321" i="57" s="1"/>
  <c r="K320" i="57"/>
  <c r="M320" i="57" s="1"/>
  <c r="K319" i="57"/>
  <c r="M319" i="57" s="1"/>
  <c r="K318" i="57"/>
  <c r="K317" i="57"/>
  <c r="M317" i="57" s="1"/>
  <c r="K316" i="57"/>
  <c r="M316" i="57" s="1"/>
  <c r="K315" i="57"/>
  <c r="M315" i="57" s="1"/>
  <c r="K314" i="57"/>
  <c r="K313" i="57"/>
  <c r="M313" i="57" s="1"/>
  <c r="K312" i="57"/>
  <c r="M312" i="57" s="1"/>
  <c r="K311" i="57"/>
  <c r="M311" i="57" s="1"/>
  <c r="K310" i="57"/>
  <c r="K309" i="57"/>
  <c r="M309" i="57" s="1"/>
  <c r="K308" i="57"/>
  <c r="M308" i="57" s="1"/>
  <c r="K307" i="57"/>
  <c r="M307" i="57" s="1"/>
  <c r="K306" i="57"/>
  <c r="K305" i="57"/>
  <c r="M305" i="57" s="1"/>
  <c r="K304" i="57"/>
  <c r="M304" i="57" s="1"/>
  <c r="K303" i="57"/>
  <c r="M303" i="57" s="1"/>
  <c r="K302" i="57"/>
  <c r="K301" i="57"/>
  <c r="M301" i="57" s="1"/>
  <c r="K300" i="57"/>
  <c r="M300" i="57" s="1"/>
  <c r="K299" i="57"/>
  <c r="M299" i="57" s="1"/>
  <c r="K298" i="57"/>
  <c r="K297" i="57"/>
  <c r="M297" i="57" s="1"/>
  <c r="K296" i="57"/>
  <c r="M296" i="57" s="1"/>
  <c r="K295" i="57"/>
  <c r="M295" i="57" s="1"/>
  <c r="K294" i="57"/>
  <c r="K293" i="57"/>
  <c r="M293" i="57" s="1"/>
  <c r="K292" i="57"/>
  <c r="M292" i="57" s="1"/>
  <c r="K291" i="57"/>
  <c r="M291" i="57" s="1"/>
  <c r="K290" i="57"/>
  <c r="K289" i="57"/>
  <c r="M289" i="57" s="1"/>
  <c r="K288" i="57"/>
  <c r="M288" i="57" s="1"/>
  <c r="K287" i="57"/>
  <c r="M287" i="57" s="1"/>
  <c r="K286" i="57"/>
  <c r="K285" i="57"/>
  <c r="M285" i="57" s="1"/>
  <c r="K284" i="57"/>
  <c r="M284" i="57" s="1"/>
  <c r="K283" i="57"/>
  <c r="M283" i="57" s="1"/>
  <c r="K282" i="57"/>
  <c r="K281" i="57"/>
  <c r="M281" i="57" s="1"/>
  <c r="K280" i="57"/>
  <c r="M280" i="57" s="1"/>
  <c r="K279" i="57"/>
  <c r="M279" i="57" s="1"/>
  <c r="K278" i="57"/>
  <c r="K277" i="57"/>
  <c r="M277" i="57" s="1"/>
  <c r="K276" i="57"/>
  <c r="M276" i="57" s="1"/>
  <c r="K275" i="57"/>
  <c r="M275" i="57" s="1"/>
  <c r="K274" i="57"/>
  <c r="K273" i="57"/>
  <c r="M273" i="57" s="1"/>
  <c r="K272" i="57"/>
  <c r="M272" i="57" s="1"/>
  <c r="K271" i="57"/>
  <c r="M271" i="57" s="1"/>
  <c r="K270" i="57"/>
  <c r="K269" i="57"/>
  <c r="M269" i="57" s="1"/>
  <c r="K268" i="57"/>
  <c r="M268" i="57" s="1"/>
  <c r="K267" i="57"/>
  <c r="M267" i="57" s="1"/>
  <c r="K266" i="57"/>
  <c r="K265" i="57"/>
  <c r="M265" i="57" s="1"/>
  <c r="K264" i="57"/>
  <c r="M264" i="57" s="1"/>
  <c r="K263" i="57"/>
  <c r="M263" i="57" s="1"/>
  <c r="K262" i="57"/>
  <c r="K261" i="57"/>
  <c r="M261" i="57" s="1"/>
  <c r="K260" i="57"/>
  <c r="M260" i="57" s="1"/>
  <c r="K259" i="57"/>
  <c r="M259" i="57" s="1"/>
  <c r="K258" i="57"/>
  <c r="K257" i="57"/>
  <c r="M257" i="57" s="1"/>
  <c r="K256" i="57"/>
  <c r="M256" i="57" s="1"/>
  <c r="K255" i="57"/>
  <c r="M255" i="57" s="1"/>
  <c r="K254" i="57"/>
  <c r="K253" i="57"/>
  <c r="M253" i="57" s="1"/>
  <c r="K252" i="57"/>
  <c r="M252" i="57" s="1"/>
  <c r="K251" i="57"/>
  <c r="M251" i="57" s="1"/>
  <c r="K250" i="57"/>
  <c r="K249" i="57"/>
  <c r="M249" i="57" s="1"/>
  <c r="K248" i="57"/>
  <c r="M248" i="57" s="1"/>
  <c r="K247" i="57"/>
  <c r="M247" i="57" s="1"/>
  <c r="K246" i="57"/>
  <c r="K245" i="57"/>
  <c r="M245" i="57" s="1"/>
  <c r="K244" i="57"/>
  <c r="M244" i="57" s="1"/>
  <c r="K243" i="57"/>
  <c r="M243" i="57" s="1"/>
  <c r="K242" i="57"/>
  <c r="K241" i="57"/>
  <c r="M241" i="57" s="1"/>
  <c r="K240" i="57"/>
  <c r="M240" i="57" s="1"/>
  <c r="K239" i="57"/>
  <c r="M239" i="57" s="1"/>
  <c r="K238" i="57"/>
  <c r="K237" i="57"/>
  <c r="M237" i="57" s="1"/>
  <c r="K236" i="57"/>
  <c r="M236" i="57" s="1"/>
  <c r="K235" i="57"/>
  <c r="M235" i="57" s="1"/>
  <c r="K234" i="57"/>
  <c r="K233" i="57"/>
  <c r="M233" i="57" s="1"/>
  <c r="K232" i="57"/>
  <c r="M232" i="57" s="1"/>
  <c r="K231" i="57"/>
  <c r="M231" i="57" s="1"/>
  <c r="K230" i="57"/>
  <c r="K229" i="57"/>
  <c r="M229" i="57" s="1"/>
  <c r="K228" i="57"/>
  <c r="M228" i="57" s="1"/>
  <c r="K227" i="57"/>
  <c r="M227" i="57" s="1"/>
  <c r="K226" i="57"/>
  <c r="K225" i="57"/>
  <c r="M225" i="57" s="1"/>
  <c r="K224" i="57"/>
  <c r="M224" i="57" s="1"/>
  <c r="K223" i="57"/>
  <c r="M223" i="57" s="1"/>
  <c r="K222" i="57"/>
  <c r="K221" i="57"/>
  <c r="M221" i="57" s="1"/>
  <c r="K220" i="57"/>
  <c r="M220" i="57" s="1"/>
  <c r="K219" i="57"/>
  <c r="M219" i="57" s="1"/>
  <c r="K218" i="57"/>
  <c r="K217" i="57"/>
  <c r="M217" i="57" s="1"/>
  <c r="K216" i="57"/>
  <c r="M216" i="57" s="1"/>
  <c r="K215" i="57"/>
  <c r="M215" i="57" s="1"/>
  <c r="K214" i="57"/>
  <c r="K213" i="57"/>
  <c r="M213" i="57" s="1"/>
  <c r="K212" i="57"/>
  <c r="M212" i="57" s="1"/>
  <c r="K211" i="57"/>
  <c r="M211" i="57" s="1"/>
  <c r="K210" i="57"/>
  <c r="K209" i="57"/>
  <c r="M209" i="57" s="1"/>
  <c r="K208" i="57"/>
  <c r="M208" i="57" s="1"/>
  <c r="K207" i="57"/>
  <c r="M207" i="57" s="1"/>
  <c r="K206" i="57"/>
  <c r="K205" i="57"/>
  <c r="M205" i="57" s="1"/>
  <c r="K204" i="57"/>
  <c r="M204" i="57" s="1"/>
  <c r="K203" i="57"/>
  <c r="M203" i="57" s="1"/>
  <c r="K202" i="57"/>
  <c r="K201" i="57"/>
  <c r="M201" i="57" s="1"/>
  <c r="K200" i="57"/>
  <c r="M200" i="57" s="1"/>
  <c r="K199" i="57"/>
  <c r="M199" i="57" s="1"/>
  <c r="K198" i="57"/>
  <c r="K197" i="57"/>
  <c r="M197" i="57" s="1"/>
  <c r="K196" i="57"/>
  <c r="M196" i="57" s="1"/>
  <c r="K195" i="57"/>
  <c r="M195" i="57" s="1"/>
  <c r="K194" i="57"/>
  <c r="K193" i="57"/>
  <c r="M193" i="57" s="1"/>
  <c r="K192" i="57"/>
  <c r="M192" i="57" s="1"/>
  <c r="K191" i="57"/>
  <c r="M191" i="57" s="1"/>
  <c r="K190" i="57"/>
  <c r="K189" i="57"/>
  <c r="M189" i="57" s="1"/>
  <c r="K188" i="57"/>
  <c r="M188" i="57" s="1"/>
  <c r="K187" i="57"/>
  <c r="M187" i="57" s="1"/>
  <c r="K186" i="57"/>
  <c r="K185" i="57"/>
  <c r="M185" i="57" s="1"/>
  <c r="K184" i="57"/>
  <c r="M184" i="57" s="1"/>
  <c r="K183" i="57"/>
  <c r="M183" i="57" s="1"/>
  <c r="K182" i="57"/>
  <c r="K181" i="57"/>
  <c r="M181" i="57" s="1"/>
  <c r="K180" i="57"/>
  <c r="M180" i="57" s="1"/>
  <c r="K179" i="57"/>
  <c r="M179" i="57" s="1"/>
  <c r="K178" i="57"/>
  <c r="K177" i="57"/>
  <c r="M177" i="57" s="1"/>
  <c r="K176" i="57"/>
  <c r="M176" i="57" s="1"/>
  <c r="K175" i="57"/>
  <c r="M175" i="57" s="1"/>
  <c r="K174" i="57"/>
  <c r="K173" i="57"/>
  <c r="M173" i="57" s="1"/>
  <c r="K172" i="57"/>
  <c r="M172" i="57" s="1"/>
  <c r="K171" i="57"/>
  <c r="M171" i="57" s="1"/>
  <c r="K170" i="57"/>
  <c r="K169" i="57"/>
  <c r="M169" i="57" s="1"/>
  <c r="K168" i="57"/>
  <c r="M168" i="57" s="1"/>
  <c r="K167" i="57"/>
  <c r="M167" i="57" s="1"/>
  <c r="K166" i="57"/>
  <c r="K165" i="57"/>
  <c r="M165" i="57" s="1"/>
  <c r="K164" i="57"/>
  <c r="M164" i="57" s="1"/>
  <c r="K163" i="57"/>
  <c r="M163" i="57" s="1"/>
  <c r="K162" i="57"/>
  <c r="K161" i="57"/>
  <c r="M161" i="57" s="1"/>
  <c r="K160" i="57"/>
  <c r="M160" i="57" s="1"/>
  <c r="K159" i="57"/>
  <c r="M159" i="57" s="1"/>
  <c r="K158" i="57"/>
  <c r="K157" i="57"/>
  <c r="M157" i="57" s="1"/>
  <c r="K156" i="57"/>
  <c r="M156" i="57" s="1"/>
  <c r="K155" i="57"/>
  <c r="M155" i="57" s="1"/>
  <c r="K154" i="57"/>
  <c r="K153" i="57"/>
  <c r="M153" i="57" s="1"/>
  <c r="K152" i="57"/>
  <c r="M152" i="57" s="1"/>
  <c r="K151" i="57"/>
  <c r="M151" i="57" s="1"/>
  <c r="K150" i="57"/>
  <c r="K149" i="57"/>
  <c r="M149" i="57" s="1"/>
  <c r="K148" i="57"/>
  <c r="M148" i="57" s="1"/>
  <c r="K147" i="57"/>
  <c r="M147" i="57" s="1"/>
  <c r="K146" i="57"/>
  <c r="K145" i="57"/>
  <c r="M145" i="57" s="1"/>
  <c r="K144" i="57"/>
  <c r="M144" i="57" s="1"/>
  <c r="K143" i="57"/>
  <c r="M143" i="57" s="1"/>
  <c r="K142" i="57"/>
  <c r="K141" i="57"/>
  <c r="M141" i="57" s="1"/>
  <c r="K140" i="57"/>
  <c r="M140" i="57" s="1"/>
  <c r="K139" i="57"/>
  <c r="M139" i="57" s="1"/>
  <c r="K138" i="57"/>
  <c r="K137" i="57"/>
  <c r="M137" i="57" s="1"/>
  <c r="K136" i="57"/>
  <c r="M136" i="57" s="1"/>
  <c r="K135" i="57"/>
  <c r="M135" i="57" s="1"/>
  <c r="K134" i="57"/>
  <c r="K133" i="57"/>
  <c r="M133" i="57" s="1"/>
  <c r="K132" i="57"/>
  <c r="M132" i="57" s="1"/>
  <c r="K131" i="57"/>
  <c r="M131" i="57" s="1"/>
  <c r="K130" i="57"/>
  <c r="K129" i="57"/>
  <c r="M129" i="57" s="1"/>
  <c r="K128" i="57"/>
  <c r="M128" i="57" s="1"/>
  <c r="K127" i="57"/>
  <c r="M127" i="57" s="1"/>
  <c r="K126" i="57"/>
  <c r="K125" i="57"/>
  <c r="M125" i="57" s="1"/>
  <c r="K124" i="57"/>
  <c r="M124" i="57" s="1"/>
  <c r="K123" i="57"/>
  <c r="M123" i="57" s="1"/>
  <c r="K122" i="57"/>
  <c r="K121" i="57"/>
  <c r="M121" i="57" s="1"/>
  <c r="K120" i="57"/>
  <c r="M120" i="57" s="1"/>
  <c r="K119" i="57"/>
  <c r="M119" i="57" s="1"/>
  <c r="K118" i="57"/>
  <c r="K117" i="57"/>
  <c r="M117" i="57" s="1"/>
  <c r="K116" i="57"/>
  <c r="M116" i="57" s="1"/>
  <c r="K115" i="57"/>
  <c r="M115" i="57" s="1"/>
  <c r="K114" i="57"/>
  <c r="K113" i="57"/>
  <c r="M113" i="57" s="1"/>
  <c r="K112" i="57"/>
  <c r="M112" i="57" s="1"/>
  <c r="K111" i="57"/>
  <c r="M111" i="57" s="1"/>
  <c r="K110" i="57"/>
  <c r="K109" i="57"/>
  <c r="M109" i="57" s="1"/>
  <c r="K108" i="57"/>
  <c r="M108" i="57" s="1"/>
  <c r="K107" i="57"/>
  <c r="M107" i="57" s="1"/>
  <c r="K106" i="57"/>
  <c r="K105" i="57"/>
  <c r="M105" i="57" s="1"/>
  <c r="K104" i="57"/>
  <c r="M104" i="57" s="1"/>
  <c r="K103" i="57"/>
  <c r="M103" i="57" s="1"/>
  <c r="K102" i="57"/>
  <c r="K101" i="57"/>
  <c r="M101" i="57" s="1"/>
  <c r="K100" i="57"/>
  <c r="M100" i="57" s="1"/>
  <c r="K99" i="57"/>
  <c r="M99" i="57" s="1"/>
  <c r="K98" i="57"/>
  <c r="K97" i="57"/>
  <c r="M97" i="57" s="1"/>
  <c r="K96" i="57"/>
  <c r="M96" i="57" s="1"/>
  <c r="K95" i="57"/>
  <c r="M95" i="57" s="1"/>
  <c r="K94" i="57"/>
  <c r="K93" i="57"/>
  <c r="M93" i="57" s="1"/>
  <c r="K92" i="57"/>
  <c r="M92" i="57" s="1"/>
  <c r="K91" i="57"/>
  <c r="M91" i="57" s="1"/>
  <c r="K90" i="57"/>
  <c r="K89" i="57"/>
  <c r="M89" i="57" s="1"/>
  <c r="K88" i="57"/>
  <c r="M88" i="57" s="1"/>
  <c r="K87" i="57"/>
  <c r="M87" i="57" s="1"/>
  <c r="K86" i="57"/>
  <c r="K85" i="57"/>
  <c r="M85" i="57" s="1"/>
  <c r="K84" i="57"/>
  <c r="M84" i="57" s="1"/>
  <c r="K83" i="57"/>
  <c r="M83" i="57" s="1"/>
  <c r="K82" i="57"/>
  <c r="K81" i="57"/>
  <c r="M81" i="57" s="1"/>
  <c r="K80" i="57"/>
  <c r="M80" i="57" s="1"/>
  <c r="K79" i="57"/>
  <c r="M79" i="57" s="1"/>
  <c r="K78" i="57"/>
  <c r="K77" i="57"/>
  <c r="M77" i="57" s="1"/>
  <c r="K76" i="57"/>
  <c r="M76" i="57" s="1"/>
  <c r="K75" i="57"/>
  <c r="M75" i="57" s="1"/>
  <c r="K74" i="57"/>
  <c r="K73" i="57"/>
  <c r="M73" i="57" s="1"/>
  <c r="K72" i="57"/>
  <c r="M72" i="57" s="1"/>
  <c r="K71" i="57"/>
  <c r="M71" i="57" s="1"/>
  <c r="K70" i="57"/>
  <c r="K69" i="57"/>
  <c r="M69" i="57" s="1"/>
  <c r="K68" i="57"/>
  <c r="M68" i="57" s="1"/>
  <c r="K67" i="57"/>
  <c r="M67" i="57" s="1"/>
  <c r="K66" i="57"/>
  <c r="K65" i="57"/>
  <c r="M65" i="57" s="1"/>
  <c r="K64" i="57"/>
  <c r="M64" i="57" s="1"/>
  <c r="K63" i="57"/>
  <c r="M63" i="57" s="1"/>
  <c r="K62" i="57"/>
  <c r="K61" i="57"/>
  <c r="M61" i="57" s="1"/>
  <c r="K60" i="57"/>
  <c r="M60" i="57" s="1"/>
  <c r="K59" i="57"/>
  <c r="M59" i="57" s="1"/>
  <c r="K58" i="57"/>
  <c r="K57" i="57"/>
  <c r="M57" i="57" s="1"/>
  <c r="K56" i="57"/>
  <c r="M56" i="57" s="1"/>
  <c r="K55" i="57"/>
  <c r="M55" i="57" s="1"/>
  <c r="K54" i="57"/>
  <c r="K53" i="57"/>
  <c r="M53" i="57" s="1"/>
  <c r="K52" i="57"/>
  <c r="M52" i="57" s="1"/>
  <c r="K51" i="57"/>
  <c r="M51" i="57" s="1"/>
  <c r="K50" i="57"/>
  <c r="K49" i="57"/>
  <c r="M49" i="57" s="1"/>
  <c r="K48" i="57"/>
  <c r="M48" i="57" s="1"/>
  <c r="K47" i="57"/>
  <c r="M47" i="57" s="1"/>
  <c r="K46" i="57"/>
  <c r="K45" i="57"/>
  <c r="M45" i="57" s="1"/>
  <c r="K44" i="57"/>
  <c r="M44" i="57" s="1"/>
  <c r="K43" i="57"/>
  <c r="M43" i="57" s="1"/>
  <c r="K42" i="57"/>
  <c r="K41" i="57"/>
  <c r="M41" i="57" s="1"/>
  <c r="K40" i="57"/>
  <c r="M40" i="57" s="1"/>
  <c r="K39" i="57"/>
  <c r="M39" i="57" s="1"/>
  <c r="K38" i="57"/>
  <c r="K37" i="57"/>
  <c r="M37" i="57" s="1"/>
  <c r="K36" i="57"/>
  <c r="M36" i="57" s="1"/>
  <c r="K35" i="57"/>
  <c r="M35" i="57" s="1"/>
  <c r="K34" i="57"/>
  <c r="K33" i="57"/>
  <c r="M33" i="57" s="1"/>
  <c r="K32" i="57"/>
  <c r="M32" i="57" s="1"/>
  <c r="K31" i="57"/>
  <c r="M31" i="57" s="1"/>
  <c r="K30" i="57"/>
  <c r="K29" i="57"/>
  <c r="M29" i="57" s="1"/>
  <c r="K28" i="57"/>
  <c r="M28" i="57" s="1"/>
  <c r="K27" i="57"/>
  <c r="M27" i="57" s="1"/>
  <c r="K26" i="57"/>
  <c r="K25" i="57"/>
  <c r="M25" i="57" s="1"/>
  <c r="K24" i="57"/>
  <c r="M24" i="57" s="1"/>
  <c r="K23" i="57"/>
  <c r="M23" i="57" s="1"/>
  <c r="K22" i="57"/>
  <c r="K21" i="57"/>
  <c r="M21" i="57" s="1"/>
  <c r="K20" i="57"/>
  <c r="M20" i="57" s="1"/>
  <c r="K19" i="57"/>
  <c r="M19" i="57" s="1"/>
  <c r="K18" i="57"/>
  <c r="K17" i="57"/>
  <c r="M17" i="57" s="1"/>
  <c r="K16" i="57"/>
  <c r="M16" i="57" s="1"/>
  <c r="K15" i="57"/>
  <c r="M15" i="57" s="1"/>
  <c r="K14" i="57"/>
  <c r="K13" i="57"/>
  <c r="M13" i="57" s="1"/>
  <c r="K12" i="57"/>
  <c r="M12" i="57" s="1"/>
  <c r="K11" i="57"/>
  <c r="M11" i="57" s="1"/>
  <c r="K10" i="57"/>
  <c r="K9" i="57"/>
  <c r="M9" i="57" s="1"/>
  <c r="I2" i="57"/>
  <c r="D2" i="57"/>
  <c r="D1" i="57"/>
  <c r="F81" i="56"/>
  <c r="A81" i="56"/>
  <c r="H56" i="56"/>
  <c r="I56" i="56" s="1"/>
  <c r="A56" i="56"/>
  <c r="H55" i="56"/>
  <c r="A55" i="56"/>
  <c r="H54" i="56"/>
  <c r="A54" i="56"/>
  <c r="H53" i="56"/>
  <c r="I53" i="56" s="1"/>
  <c r="A53" i="56"/>
  <c r="H52" i="56"/>
  <c r="I52" i="56" s="1"/>
  <c r="A52" i="56"/>
  <c r="H51" i="56"/>
  <c r="A51" i="56"/>
  <c r="H50" i="56"/>
  <c r="A50" i="56"/>
  <c r="H49" i="56"/>
  <c r="I49" i="56" s="1"/>
  <c r="A49" i="56"/>
  <c r="H48" i="56"/>
  <c r="I48" i="56" s="1"/>
  <c r="A48" i="56"/>
  <c r="H47" i="56"/>
  <c r="A47" i="56"/>
  <c r="H43" i="56"/>
  <c r="A43" i="56"/>
  <c r="H42" i="56"/>
  <c r="I42" i="56" s="1"/>
  <c r="A42" i="56"/>
  <c r="H39" i="56"/>
  <c r="I39" i="56" s="1"/>
  <c r="H38" i="56"/>
  <c r="I38" i="56" s="1"/>
  <c r="H36" i="56"/>
  <c r="H32" i="56"/>
  <c r="G32" i="56"/>
  <c r="D32" i="56"/>
  <c r="A32" i="56"/>
  <c r="H31" i="56"/>
  <c r="G31" i="56"/>
  <c r="D31" i="56"/>
  <c r="A31" i="56"/>
  <c r="H30" i="56"/>
  <c r="G30" i="56"/>
  <c r="D30" i="56"/>
  <c r="A30" i="56"/>
  <c r="H29" i="56"/>
  <c r="G29" i="56"/>
  <c r="D29" i="56"/>
  <c r="A29" i="56"/>
  <c r="H28" i="56"/>
  <c r="G28" i="56"/>
  <c r="D28" i="56"/>
  <c r="A28" i="56"/>
  <c r="H27" i="56"/>
  <c r="G27" i="56"/>
  <c r="D27" i="56"/>
  <c r="A27" i="56"/>
  <c r="H26" i="56"/>
  <c r="G26" i="56"/>
  <c r="D26" i="56"/>
  <c r="A26" i="56"/>
  <c r="H25" i="56"/>
  <c r="G25" i="56"/>
  <c r="D25" i="56"/>
  <c r="A25" i="56"/>
  <c r="H24" i="56"/>
  <c r="G24" i="56"/>
  <c r="H22" i="56"/>
  <c r="I22" i="56" s="1"/>
  <c r="D22" i="56"/>
  <c r="A22" i="56"/>
  <c r="K14" i="56"/>
  <c r="E8" i="56"/>
  <c r="H5" i="56"/>
  <c r="B6" i="56"/>
  <c r="B5" i="56"/>
  <c r="B4" i="56"/>
  <c r="G531" i="55"/>
  <c r="J517" i="55"/>
  <c r="I517" i="55"/>
  <c r="H517" i="55"/>
  <c r="G517" i="55"/>
  <c r="F517" i="55"/>
  <c r="K517" i="55" s="1"/>
  <c r="H532" i="55"/>
  <c r="J530" i="55"/>
  <c r="H528" i="55"/>
  <c r="C505" i="55"/>
  <c r="C504" i="55"/>
  <c r="C503" i="55"/>
  <c r="C502" i="55"/>
  <c r="C501" i="55"/>
  <c r="C500" i="55"/>
  <c r="K498" i="55"/>
  <c r="K497" i="55"/>
  <c r="M497" i="55" s="1"/>
  <c r="K496" i="55"/>
  <c r="M496" i="55" s="1"/>
  <c r="K495" i="55"/>
  <c r="M495" i="55" s="1"/>
  <c r="K490" i="55"/>
  <c r="K489" i="55"/>
  <c r="M489" i="55" s="1"/>
  <c r="K488" i="55"/>
  <c r="M488" i="55" s="1"/>
  <c r="K487" i="55"/>
  <c r="M487" i="55" s="1"/>
  <c r="K486" i="55"/>
  <c r="K485" i="55"/>
  <c r="M485" i="55" s="1"/>
  <c r="K484" i="55"/>
  <c r="M484" i="55" s="1"/>
  <c r="K483" i="55"/>
  <c r="M483" i="55" s="1"/>
  <c r="K482" i="55"/>
  <c r="K481" i="55"/>
  <c r="M481" i="55" s="1"/>
  <c r="K480" i="55"/>
  <c r="M480" i="55" s="1"/>
  <c r="K479" i="55"/>
  <c r="M479" i="55" s="1"/>
  <c r="K478" i="55"/>
  <c r="K477" i="55"/>
  <c r="M477" i="55" s="1"/>
  <c r="K476" i="55"/>
  <c r="M476" i="55" s="1"/>
  <c r="K475" i="55"/>
  <c r="M475" i="55" s="1"/>
  <c r="K474" i="55"/>
  <c r="K473" i="55"/>
  <c r="M473" i="55" s="1"/>
  <c r="K472" i="55"/>
  <c r="M472" i="55" s="1"/>
  <c r="K471" i="55"/>
  <c r="M471" i="55" s="1"/>
  <c r="K470" i="55"/>
  <c r="K469" i="55"/>
  <c r="M469" i="55" s="1"/>
  <c r="K468" i="55"/>
  <c r="M468" i="55" s="1"/>
  <c r="K467" i="55"/>
  <c r="M467" i="55" s="1"/>
  <c r="K466" i="55"/>
  <c r="K465" i="55"/>
  <c r="M465" i="55" s="1"/>
  <c r="K464" i="55"/>
  <c r="M464" i="55" s="1"/>
  <c r="K463" i="55"/>
  <c r="M463" i="55" s="1"/>
  <c r="K462" i="55"/>
  <c r="K461" i="55"/>
  <c r="M461" i="55" s="1"/>
  <c r="K460" i="55"/>
  <c r="M460" i="55" s="1"/>
  <c r="K459" i="55"/>
  <c r="M459" i="55" s="1"/>
  <c r="K458" i="55"/>
  <c r="K457" i="55"/>
  <c r="M457" i="55" s="1"/>
  <c r="K456" i="55"/>
  <c r="M456" i="55" s="1"/>
  <c r="K455" i="55"/>
  <c r="M455" i="55" s="1"/>
  <c r="K454" i="55"/>
  <c r="K453" i="55"/>
  <c r="M453" i="55" s="1"/>
  <c r="K452" i="55"/>
  <c r="M452" i="55" s="1"/>
  <c r="K451" i="55"/>
  <c r="M451" i="55" s="1"/>
  <c r="K450" i="55"/>
  <c r="K449" i="55"/>
  <c r="M449" i="55" s="1"/>
  <c r="K448" i="55"/>
  <c r="M448" i="55" s="1"/>
  <c r="K447" i="55"/>
  <c r="M447" i="55" s="1"/>
  <c r="K446" i="55"/>
  <c r="K445" i="55"/>
  <c r="M445" i="55" s="1"/>
  <c r="K444" i="55"/>
  <c r="M444" i="55" s="1"/>
  <c r="K443" i="55"/>
  <c r="M443" i="55" s="1"/>
  <c r="K442" i="55"/>
  <c r="K441" i="55"/>
  <c r="M441" i="55" s="1"/>
  <c r="K440" i="55"/>
  <c r="M440" i="55" s="1"/>
  <c r="K439" i="55"/>
  <c r="M439" i="55" s="1"/>
  <c r="K438" i="55"/>
  <c r="K437" i="55"/>
  <c r="M437" i="55" s="1"/>
  <c r="K436" i="55"/>
  <c r="M436" i="55" s="1"/>
  <c r="K435" i="55"/>
  <c r="M435" i="55" s="1"/>
  <c r="K434" i="55"/>
  <c r="K433" i="55"/>
  <c r="M433" i="55" s="1"/>
  <c r="K432" i="55"/>
  <c r="M432" i="55" s="1"/>
  <c r="K431" i="55"/>
  <c r="M431" i="55" s="1"/>
  <c r="K430" i="55"/>
  <c r="K429" i="55"/>
  <c r="M429" i="55" s="1"/>
  <c r="K428" i="55"/>
  <c r="M428" i="55" s="1"/>
  <c r="K427" i="55"/>
  <c r="M427" i="55" s="1"/>
  <c r="K426" i="55"/>
  <c r="K425" i="55"/>
  <c r="M425" i="55" s="1"/>
  <c r="K424" i="55"/>
  <c r="M424" i="55" s="1"/>
  <c r="K423" i="55"/>
  <c r="M423" i="55" s="1"/>
  <c r="K422" i="55"/>
  <c r="K421" i="55"/>
  <c r="M421" i="55" s="1"/>
  <c r="K420" i="55"/>
  <c r="M420" i="55" s="1"/>
  <c r="K419" i="55"/>
  <c r="M419" i="55" s="1"/>
  <c r="K418" i="55"/>
  <c r="K417" i="55"/>
  <c r="M417" i="55" s="1"/>
  <c r="K416" i="55"/>
  <c r="M416" i="55" s="1"/>
  <c r="K415" i="55"/>
  <c r="M415" i="55" s="1"/>
  <c r="K414" i="55"/>
  <c r="K413" i="55"/>
  <c r="M413" i="55" s="1"/>
  <c r="K412" i="55"/>
  <c r="M412" i="55" s="1"/>
  <c r="K411" i="55"/>
  <c r="M411" i="55" s="1"/>
  <c r="K410" i="55"/>
  <c r="K409" i="55"/>
  <c r="M409" i="55" s="1"/>
  <c r="K408" i="55"/>
  <c r="M408" i="55" s="1"/>
  <c r="K407" i="55"/>
  <c r="M407" i="55" s="1"/>
  <c r="K406" i="55"/>
  <c r="K405" i="55"/>
  <c r="M405" i="55" s="1"/>
  <c r="K404" i="55"/>
  <c r="M404" i="55" s="1"/>
  <c r="K403" i="55"/>
  <c r="M403" i="55" s="1"/>
  <c r="K402" i="55"/>
  <c r="K401" i="55"/>
  <c r="M401" i="55" s="1"/>
  <c r="K400" i="55"/>
  <c r="M400" i="55" s="1"/>
  <c r="K399" i="55"/>
  <c r="M399" i="55" s="1"/>
  <c r="K398" i="55"/>
  <c r="K397" i="55"/>
  <c r="M397" i="55" s="1"/>
  <c r="K396" i="55"/>
  <c r="M396" i="55" s="1"/>
  <c r="K395" i="55"/>
  <c r="M395" i="55" s="1"/>
  <c r="K394" i="55"/>
  <c r="K393" i="55"/>
  <c r="M393" i="55" s="1"/>
  <c r="K392" i="55"/>
  <c r="M392" i="55" s="1"/>
  <c r="K391" i="55"/>
  <c r="M391" i="55" s="1"/>
  <c r="K390" i="55"/>
  <c r="K389" i="55"/>
  <c r="M389" i="55" s="1"/>
  <c r="K388" i="55"/>
  <c r="M388" i="55" s="1"/>
  <c r="K387" i="55"/>
  <c r="M387" i="55" s="1"/>
  <c r="K386" i="55"/>
  <c r="K385" i="55"/>
  <c r="M385" i="55" s="1"/>
  <c r="K384" i="55"/>
  <c r="M384" i="55" s="1"/>
  <c r="K383" i="55"/>
  <c r="M383" i="55" s="1"/>
  <c r="K382" i="55"/>
  <c r="K381" i="55"/>
  <c r="M381" i="55" s="1"/>
  <c r="K380" i="55"/>
  <c r="M380" i="55" s="1"/>
  <c r="K379" i="55"/>
  <c r="M379" i="55" s="1"/>
  <c r="K378" i="55"/>
  <c r="K377" i="55"/>
  <c r="M377" i="55" s="1"/>
  <c r="K376" i="55"/>
  <c r="M376" i="55" s="1"/>
  <c r="K375" i="55"/>
  <c r="M375" i="55" s="1"/>
  <c r="K374" i="55"/>
  <c r="K373" i="55"/>
  <c r="M373" i="55" s="1"/>
  <c r="K372" i="55"/>
  <c r="M372" i="55" s="1"/>
  <c r="K371" i="55"/>
  <c r="M371" i="55" s="1"/>
  <c r="K370" i="55"/>
  <c r="K369" i="55"/>
  <c r="M369" i="55" s="1"/>
  <c r="K368" i="55"/>
  <c r="M368" i="55" s="1"/>
  <c r="K367" i="55"/>
  <c r="M367" i="55" s="1"/>
  <c r="K366" i="55"/>
  <c r="K365" i="55"/>
  <c r="M365" i="55" s="1"/>
  <c r="K364" i="55"/>
  <c r="M364" i="55" s="1"/>
  <c r="K363" i="55"/>
  <c r="M363" i="55" s="1"/>
  <c r="K362" i="55"/>
  <c r="K361" i="55"/>
  <c r="M361" i="55" s="1"/>
  <c r="K360" i="55"/>
  <c r="M360" i="55" s="1"/>
  <c r="K359" i="55"/>
  <c r="M359" i="55" s="1"/>
  <c r="K358" i="55"/>
  <c r="K357" i="55"/>
  <c r="M357" i="55" s="1"/>
  <c r="K356" i="55"/>
  <c r="M356" i="55" s="1"/>
  <c r="K355" i="55"/>
  <c r="M355" i="55" s="1"/>
  <c r="K354" i="55"/>
  <c r="K353" i="55"/>
  <c r="M353" i="55" s="1"/>
  <c r="K352" i="55"/>
  <c r="M352" i="55" s="1"/>
  <c r="K351" i="55"/>
  <c r="M351" i="55" s="1"/>
  <c r="K350" i="55"/>
  <c r="K349" i="55"/>
  <c r="M349" i="55" s="1"/>
  <c r="K348" i="55"/>
  <c r="M348" i="55" s="1"/>
  <c r="K347" i="55"/>
  <c r="M347" i="55" s="1"/>
  <c r="K346" i="55"/>
  <c r="K345" i="55"/>
  <c r="M345" i="55" s="1"/>
  <c r="K344" i="55"/>
  <c r="M344" i="55" s="1"/>
  <c r="K343" i="55"/>
  <c r="M343" i="55" s="1"/>
  <c r="K342" i="55"/>
  <c r="K341" i="55"/>
  <c r="M341" i="55" s="1"/>
  <c r="K340" i="55"/>
  <c r="M340" i="55" s="1"/>
  <c r="K339" i="55"/>
  <c r="M339" i="55" s="1"/>
  <c r="K338" i="55"/>
  <c r="K337" i="55"/>
  <c r="M337" i="55" s="1"/>
  <c r="K336" i="55"/>
  <c r="M336" i="55" s="1"/>
  <c r="K335" i="55"/>
  <c r="M335" i="55" s="1"/>
  <c r="K334" i="55"/>
  <c r="K333" i="55"/>
  <c r="M333" i="55" s="1"/>
  <c r="K332" i="55"/>
  <c r="M332" i="55" s="1"/>
  <c r="K331" i="55"/>
  <c r="M331" i="55" s="1"/>
  <c r="K330" i="55"/>
  <c r="K329" i="55"/>
  <c r="M329" i="55" s="1"/>
  <c r="K328" i="55"/>
  <c r="M328" i="55" s="1"/>
  <c r="K327" i="55"/>
  <c r="M327" i="55" s="1"/>
  <c r="K326" i="55"/>
  <c r="K325" i="55"/>
  <c r="M325" i="55" s="1"/>
  <c r="K324" i="55"/>
  <c r="M324" i="55" s="1"/>
  <c r="K323" i="55"/>
  <c r="M323" i="55" s="1"/>
  <c r="K322" i="55"/>
  <c r="K321" i="55"/>
  <c r="M321" i="55" s="1"/>
  <c r="K320" i="55"/>
  <c r="M320" i="55" s="1"/>
  <c r="K319" i="55"/>
  <c r="M319" i="55" s="1"/>
  <c r="K318" i="55"/>
  <c r="K317" i="55"/>
  <c r="M317" i="55" s="1"/>
  <c r="K316" i="55"/>
  <c r="M316" i="55" s="1"/>
  <c r="K315" i="55"/>
  <c r="M315" i="55" s="1"/>
  <c r="K314" i="55"/>
  <c r="K313" i="55"/>
  <c r="M313" i="55" s="1"/>
  <c r="K312" i="55"/>
  <c r="M312" i="55" s="1"/>
  <c r="K311" i="55"/>
  <c r="M311" i="55" s="1"/>
  <c r="K310" i="55"/>
  <c r="K309" i="55"/>
  <c r="M309" i="55" s="1"/>
  <c r="K308" i="55"/>
  <c r="M308" i="55" s="1"/>
  <c r="K307" i="55"/>
  <c r="M307" i="55" s="1"/>
  <c r="K306" i="55"/>
  <c r="K305" i="55"/>
  <c r="M305" i="55" s="1"/>
  <c r="K304" i="55"/>
  <c r="M304" i="55" s="1"/>
  <c r="K303" i="55"/>
  <c r="M303" i="55" s="1"/>
  <c r="K302" i="55"/>
  <c r="K301" i="55"/>
  <c r="M301" i="55" s="1"/>
  <c r="K300" i="55"/>
  <c r="M300" i="55" s="1"/>
  <c r="K299" i="55"/>
  <c r="M299" i="55" s="1"/>
  <c r="K298" i="55"/>
  <c r="K297" i="55"/>
  <c r="M297" i="55" s="1"/>
  <c r="K296" i="55"/>
  <c r="M296" i="55" s="1"/>
  <c r="K295" i="55"/>
  <c r="M295" i="55" s="1"/>
  <c r="K294" i="55"/>
  <c r="K293" i="55"/>
  <c r="M293" i="55" s="1"/>
  <c r="K292" i="55"/>
  <c r="M292" i="55" s="1"/>
  <c r="K291" i="55"/>
  <c r="M291" i="55" s="1"/>
  <c r="K290" i="55"/>
  <c r="K289" i="55"/>
  <c r="M289" i="55" s="1"/>
  <c r="K288" i="55"/>
  <c r="M288" i="55" s="1"/>
  <c r="K287" i="55"/>
  <c r="M287" i="55" s="1"/>
  <c r="K286" i="55"/>
  <c r="K285" i="55"/>
  <c r="M285" i="55" s="1"/>
  <c r="K284" i="55"/>
  <c r="M284" i="55" s="1"/>
  <c r="K283" i="55"/>
  <c r="M283" i="55" s="1"/>
  <c r="K282" i="55"/>
  <c r="K281" i="55"/>
  <c r="M281" i="55" s="1"/>
  <c r="K280" i="55"/>
  <c r="M280" i="55" s="1"/>
  <c r="K279" i="55"/>
  <c r="M279" i="55" s="1"/>
  <c r="K278" i="55"/>
  <c r="K277" i="55"/>
  <c r="M277" i="55" s="1"/>
  <c r="K276" i="55"/>
  <c r="M276" i="55" s="1"/>
  <c r="K275" i="55"/>
  <c r="M275" i="55" s="1"/>
  <c r="K274" i="55"/>
  <c r="K273" i="55"/>
  <c r="M273" i="55" s="1"/>
  <c r="K272" i="55"/>
  <c r="M272" i="55" s="1"/>
  <c r="K271" i="55"/>
  <c r="M271" i="55" s="1"/>
  <c r="K270" i="55"/>
  <c r="K269" i="55"/>
  <c r="M269" i="55" s="1"/>
  <c r="K268" i="55"/>
  <c r="M268" i="55" s="1"/>
  <c r="K267" i="55"/>
  <c r="M267" i="55" s="1"/>
  <c r="K266" i="55"/>
  <c r="K265" i="55"/>
  <c r="M265" i="55" s="1"/>
  <c r="K264" i="55"/>
  <c r="M264" i="55" s="1"/>
  <c r="K263" i="55"/>
  <c r="M263" i="55" s="1"/>
  <c r="K262" i="55"/>
  <c r="K261" i="55"/>
  <c r="M261" i="55" s="1"/>
  <c r="K260" i="55"/>
  <c r="M260" i="55" s="1"/>
  <c r="K259" i="55"/>
  <c r="M259" i="55" s="1"/>
  <c r="K258" i="55"/>
  <c r="K257" i="55"/>
  <c r="M257" i="55" s="1"/>
  <c r="K256" i="55"/>
  <c r="M256" i="55" s="1"/>
  <c r="K255" i="55"/>
  <c r="M255" i="55" s="1"/>
  <c r="K254" i="55"/>
  <c r="K253" i="55"/>
  <c r="M253" i="55" s="1"/>
  <c r="K252" i="55"/>
  <c r="M252" i="55" s="1"/>
  <c r="K251" i="55"/>
  <c r="M251" i="55" s="1"/>
  <c r="K250" i="55"/>
  <c r="K249" i="55"/>
  <c r="M249" i="55" s="1"/>
  <c r="K248" i="55"/>
  <c r="M248" i="55" s="1"/>
  <c r="K247" i="55"/>
  <c r="M247" i="55" s="1"/>
  <c r="K246" i="55"/>
  <c r="K245" i="55"/>
  <c r="M245" i="55" s="1"/>
  <c r="K244" i="55"/>
  <c r="M244" i="55" s="1"/>
  <c r="K243" i="55"/>
  <c r="M243" i="55" s="1"/>
  <c r="K242" i="55"/>
  <c r="K241" i="55"/>
  <c r="M241" i="55" s="1"/>
  <c r="K240" i="55"/>
  <c r="M240" i="55" s="1"/>
  <c r="K239" i="55"/>
  <c r="M239" i="55" s="1"/>
  <c r="K238" i="55"/>
  <c r="K237" i="55"/>
  <c r="M237" i="55" s="1"/>
  <c r="K236" i="55"/>
  <c r="M236" i="55" s="1"/>
  <c r="K235" i="55"/>
  <c r="M235" i="55" s="1"/>
  <c r="K234" i="55"/>
  <c r="K233" i="55"/>
  <c r="M233" i="55" s="1"/>
  <c r="K232" i="55"/>
  <c r="M232" i="55" s="1"/>
  <c r="K231" i="55"/>
  <c r="M231" i="55" s="1"/>
  <c r="K230" i="55"/>
  <c r="K229" i="55"/>
  <c r="M229" i="55" s="1"/>
  <c r="K228" i="55"/>
  <c r="M228" i="55" s="1"/>
  <c r="K227" i="55"/>
  <c r="M227" i="55" s="1"/>
  <c r="K226" i="55"/>
  <c r="K225" i="55"/>
  <c r="M225" i="55" s="1"/>
  <c r="K224" i="55"/>
  <c r="M224" i="55" s="1"/>
  <c r="K223" i="55"/>
  <c r="M223" i="55" s="1"/>
  <c r="K222" i="55"/>
  <c r="K221" i="55"/>
  <c r="M221" i="55" s="1"/>
  <c r="K220" i="55"/>
  <c r="M220" i="55" s="1"/>
  <c r="K219" i="55"/>
  <c r="M219" i="55" s="1"/>
  <c r="K218" i="55"/>
  <c r="K217" i="55"/>
  <c r="M217" i="55" s="1"/>
  <c r="K216" i="55"/>
  <c r="M216" i="55" s="1"/>
  <c r="K215" i="55"/>
  <c r="M215" i="55" s="1"/>
  <c r="K214" i="55"/>
  <c r="K213" i="55"/>
  <c r="M213" i="55" s="1"/>
  <c r="K212" i="55"/>
  <c r="M212" i="55" s="1"/>
  <c r="K211" i="55"/>
  <c r="M211" i="55" s="1"/>
  <c r="K210" i="55"/>
  <c r="K209" i="55"/>
  <c r="M209" i="55" s="1"/>
  <c r="K208" i="55"/>
  <c r="M208" i="55" s="1"/>
  <c r="K207" i="55"/>
  <c r="M207" i="55" s="1"/>
  <c r="K206" i="55"/>
  <c r="K205" i="55"/>
  <c r="M205" i="55" s="1"/>
  <c r="K204" i="55"/>
  <c r="M204" i="55" s="1"/>
  <c r="K203" i="55"/>
  <c r="M203" i="55" s="1"/>
  <c r="K202" i="55"/>
  <c r="K201" i="55"/>
  <c r="M201" i="55" s="1"/>
  <c r="K200" i="55"/>
  <c r="M200" i="55" s="1"/>
  <c r="K199" i="55"/>
  <c r="M199" i="55" s="1"/>
  <c r="K198" i="55"/>
  <c r="K197" i="55"/>
  <c r="M197" i="55" s="1"/>
  <c r="K196" i="55"/>
  <c r="M196" i="55" s="1"/>
  <c r="K195" i="55"/>
  <c r="M195" i="55" s="1"/>
  <c r="K194" i="55"/>
  <c r="K193" i="55"/>
  <c r="M193" i="55" s="1"/>
  <c r="K192" i="55"/>
  <c r="M192" i="55" s="1"/>
  <c r="K191" i="55"/>
  <c r="M191" i="55" s="1"/>
  <c r="K190" i="55"/>
  <c r="K189" i="55"/>
  <c r="M189" i="55" s="1"/>
  <c r="K188" i="55"/>
  <c r="M188" i="55" s="1"/>
  <c r="K187" i="55"/>
  <c r="M187" i="55" s="1"/>
  <c r="K186" i="55"/>
  <c r="K185" i="55"/>
  <c r="M185" i="55" s="1"/>
  <c r="K184" i="55"/>
  <c r="M184" i="55" s="1"/>
  <c r="K183" i="55"/>
  <c r="M183" i="55" s="1"/>
  <c r="K182" i="55"/>
  <c r="K181" i="55"/>
  <c r="M181" i="55" s="1"/>
  <c r="K180" i="55"/>
  <c r="M180" i="55" s="1"/>
  <c r="K179" i="55"/>
  <c r="M179" i="55" s="1"/>
  <c r="K178" i="55"/>
  <c r="K177" i="55"/>
  <c r="M177" i="55" s="1"/>
  <c r="K176" i="55"/>
  <c r="M176" i="55" s="1"/>
  <c r="K175" i="55"/>
  <c r="M175" i="55" s="1"/>
  <c r="K174" i="55"/>
  <c r="K173" i="55"/>
  <c r="M173" i="55" s="1"/>
  <c r="K172" i="55"/>
  <c r="M172" i="55" s="1"/>
  <c r="K171" i="55"/>
  <c r="M171" i="55" s="1"/>
  <c r="K170" i="55"/>
  <c r="K169" i="55"/>
  <c r="M169" i="55" s="1"/>
  <c r="K168" i="55"/>
  <c r="M168" i="55" s="1"/>
  <c r="K167" i="55"/>
  <c r="M167" i="55" s="1"/>
  <c r="K166" i="55"/>
  <c r="K165" i="55"/>
  <c r="M165" i="55" s="1"/>
  <c r="K164" i="55"/>
  <c r="M164" i="55" s="1"/>
  <c r="K163" i="55"/>
  <c r="M163" i="55" s="1"/>
  <c r="K162" i="55"/>
  <c r="K161" i="55"/>
  <c r="M161" i="55" s="1"/>
  <c r="K160" i="55"/>
  <c r="M160" i="55" s="1"/>
  <c r="K159" i="55"/>
  <c r="M159" i="55" s="1"/>
  <c r="K158" i="55"/>
  <c r="K157" i="55"/>
  <c r="M157" i="55" s="1"/>
  <c r="K156" i="55"/>
  <c r="M156" i="55" s="1"/>
  <c r="K155" i="55"/>
  <c r="M155" i="55" s="1"/>
  <c r="K154" i="55"/>
  <c r="K153" i="55"/>
  <c r="M153" i="55" s="1"/>
  <c r="K152" i="55"/>
  <c r="M152" i="55" s="1"/>
  <c r="K151" i="55"/>
  <c r="M151" i="55" s="1"/>
  <c r="K150" i="55"/>
  <c r="K149" i="55"/>
  <c r="M149" i="55" s="1"/>
  <c r="K148" i="55"/>
  <c r="M148" i="55" s="1"/>
  <c r="K147" i="55"/>
  <c r="M147" i="55" s="1"/>
  <c r="K146" i="55"/>
  <c r="K145" i="55"/>
  <c r="M145" i="55" s="1"/>
  <c r="K144" i="55"/>
  <c r="M144" i="55" s="1"/>
  <c r="K143" i="55"/>
  <c r="M143" i="55" s="1"/>
  <c r="K142" i="55"/>
  <c r="K141" i="55"/>
  <c r="M141" i="55" s="1"/>
  <c r="K140" i="55"/>
  <c r="M140" i="55" s="1"/>
  <c r="K139" i="55"/>
  <c r="M139" i="55" s="1"/>
  <c r="K138" i="55"/>
  <c r="K137" i="55"/>
  <c r="M137" i="55" s="1"/>
  <c r="K136" i="55"/>
  <c r="M136" i="55" s="1"/>
  <c r="K135" i="55"/>
  <c r="M135" i="55" s="1"/>
  <c r="K134" i="55"/>
  <c r="K133" i="55"/>
  <c r="M133" i="55" s="1"/>
  <c r="K132" i="55"/>
  <c r="M132" i="55" s="1"/>
  <c r="K131" i="55"/>
  <c r="M131" i="55" s="1"/>
  <c r="K130" i="55"/>
  <c r="K129" i="55"/>
  <c r="M129" i="55" s="1"/>
  <c r="K128" i="55"/>
  <c r="M128" i="55" s="1"/>
  <c r="K127" i="55"/>
  <c r="M127" i="55" s="1"/>
  <c r="K126" i="55"/>
  <c r="K125" i="55"/>
  <c r="M125" i="55" s="1"/>
  <c r="K124" i="55"/>
  <c r="M124" i="55" s="1"/>
  <c r="K123" i="55"/>
  <c r="M123" i="55" s="1"/>
  <c r="K122" i="55"/>
  <c r="K121" i="55"/>
  <c r="M121" i="55" s="1"/>
  <c r="K120" i="55"/>
  <c r="M120" i="55" s="1"/>
  <c r="K119" i="55"/>
  <c r="M119" i="55" s="1"/>
  <c r="K118" i="55"/>
  <c r="K117" i="55"/>
  <c r="M117" i="55" s="1"/>
  <c r="K116" i="55"/>
  <c r="M116" i="55" s="1"/>
  <c r="K115" i="55"/>
  <c r="M115" i="55" s="1"/>
  <c r="K114" i="55"/>
  <c r="K113" i="55"/>
  <c r="M113" i="55" s="1"/>
  <c r="K112" i="55"/>
  <c r="M112" i="55" s="1"/>
  <c r="K111" i="55"/>
  <c r="M111" i="55" s="1"/>
  <c r="K110" i="55"/>
  <c r="K109" i="55"/>
  <c r="M109" i="55" s="1"/>
  <c r="K108" i="55"/>
  <c r="M108" i="55" s="1"/>
  <c r="K107" i="55"/>
  <c r="M107" i="55" s="1"/>
  <c r="K106" i="55"/>
  <c r="K105" i="55"/>
  <c r="M105" i="55" s="1"/>
  <c r="K104" i="55"/>
  <c r="M104" i="55" s="1"/>
  <c r="K103" i="55"/>
  <c r="M103" i="55" s="1"/>
  <c r="K102" i="55"/>
  <c r="K101" i="55"/>
  <c r="M101" i="55" s="1"/>
  <c r="K100" i="55"/>
  <c r="M100" i="55" s="1"/>
  <c r="K99" i="55"/>
  <c r="M99" i="55" s="1"/>
  <c r="K98" i="55"/>
  <c r="K97" i="55"/>
  <c r="M97" i="55" s="1"/>
  <c r="K96" i="55"/>
  <c r="M96" i="55" s="1"/>
  <c r="K95" i="55"/>
  <c r="M95" i="55" s="1"/>
  <c r="K94" i="55"/>
  <c r="K93" i="55"/>
  <c r="M93" i="55" s="1"/>
  <c r="K92" i="55"/>
  <c r="M92" i="55" s="1"/>
  <c r="K91" i="55"/>
  <c r="M91" i="55" s="1"/>
  <c r="K90" i="55"/>
  <c r="K89" i="55"/>
  <c r="M89" i="55" s="1"/>
  <c r="K88" i="55"/>
  <c r="M88" i="55" s="1"/>
  <c r="K87" i="55"/>
  <c r="M87" i="55" s="1"/>
  <c r="K86" i="55"/>
  <c r="K85" i="55"/>
  <c r="M85" i="55" s="1"/>
  <c r="K84" i="55"/>
  <c r="M84" i="55" s="1"/>
  <c r="K83" i="55"/>
  <c r="M83" i="55" s="1"/>
  <c r="K82" i="55"/>
  <c r="K81" i="55"/>
  <c r="M81" i="55" s="1"/>
  <c r="K80" i="55"/>
  <c r="M80" i="55" s="1"/>
  <c r="K79" i="55"/>
  <c r="M79" i="55" s="1"/>
  <c r="K78" i="55"/>
  <c r="K77" i="55"/>
  <c r="M77" i="55" s="1"/>
  <c r="K76" i="55"/>
  <c r="M76" i="55" s="1"/>
  <c r="K75" i="55"/>
  <c r="M75" i="55" s="1"/>
  <c r="K74" i="55"/>
  <c r="K73" i="55"/>
  <c r="M73" i="55" s="1"/>
  <c r="K72" i="55"/>
  <c r="M72" i="55" s="1"/>
  <c r="K71" i="55"/>
  <c r="M71" i="55" s="1"/>
  <c r="K70" i="55"/>
  <c r="K69" i="55"/>
  <c r="M69" i="55" s="1"/>
  <c r="K68" i="55"/>
  <c r="M68" i="55" s="1"/>
  <c r="K67" i="55"/>
  <c r="M67" i="55" s="1"/>
  <c r="K66" i="55"/>
  <c r="K65" i="55"/>
  <c r="M65" i="55" s="1"/>
  <c r="K64" i="55"/>
  <c r="M64" i="55" s="1"/>
  <c r="K63" i="55"/>
  <c r="M63" i="55" s="1"/>
  <c r="K62" i="55"/>
  <c r="K61" i="55"/>
  <c r="M61" i="55" s="1"/>
  <c r="K60" i="55"/>
  <c r="M60" i="55" s="1"/>
  <c r="K59" i="55"/>
  <c r="M59" i="55" s="1"/>
  <c r="K58" i="55"/>
  <c r="K57" i="55"/>
  <c r="M57" i="55" s="1"/>
  <c r="K56" i="55"/>
  <c r="M56" i="55" s="1"/>
  <c r="K55" i="55"/>
  <c r="M55" i="55" s="1"/>
  <c r="K54" i="55"/>
  <c r="K53" i="55"/>
  <c r="M53" i="55" s="1"/>
  <c r="K52" i="55"/>
  <c r="M52" i="55" s="1"/>
  <c r="K51" i="55"/>
  <c r="M51" i="55" s="1"/>
  <c r="K50" i="55"/>
  <c r="K49" i="55"/>
  <c r="M49" i="55" s="1"/>
  <c r="K48" i="55"/>
  <c r="M48" i="55" s="1"/>
  <c r="K47" i="55"/>
  <c r="M47" i="55" s="1"/>
  <c r="K46" i="55"/>
  <c r="K45" i="55"/>
  <c r="M45" i="55" s="1"/>
  <c r="K44" i="55"/>
  <c r="M44" i="55" s="1"/>
  <c r="K43" i="55"/>
  <c r="M43" i="55" s="1"/>
  <c r="K42" i="55"/>
  <c r="K41" i="55"/>
  <c r="M41" i="55" s="1"/>
  <c r="K40" i="55"/>
  <c r="M40" i="55" s="1"/>
  <c r="K39" i="55"/>
  <c r="M39" i="55" s="1"/>
  <c r="K38" i="55"/>
  <c r="K37" i="55"/>
  <c r="M37" i="55" s="1"/>
  <c r="K36" i="55"/>
  <c r="M36" i="55" s="1"/>
  <c r="K35" i="55"/>
  <c r="M35" i="55" s="1"/>
  <c r="K34" i="55"/>
  <c r="K33" i="55"/>
  <c r="M33" i="55" s="1"/>
  <c r="K32" i="55"/>
  <c r="M32" i="55" s="1"/>
  <c r="K31" i="55"/>
  <c r="M31" i="55" s="1"/>
  <c r="K30" i="55"/>
  <c r="K29" i="55"/>
  <c r="M29" i="55" s="1"/>
  <c r="K28" i="55"/>
  <c r="M28" i="55" s="1"/>
  <c r="K27" i="55"/>
  <c r="M27" i="55" s="1"/>
  <c r="K26" i="55"/>
  <c r="K25" i="55"/>
  <c r="M25" i="55" s="1"/>
  <c r="K24" i="55"/>
  <c r="M24" i="55" s="1"/>
  <c r="K23" i="55"/>
  <c r="M23" i="55" s="1"/>
  <c r="K22" i="55"/>
  <c r="K21" i="55"/>
  <c r="M21" i="55" s="1"/>
  <c r="K20" i="55"/>
  <c r="M20" i="55" s="1"/>
  <c r="K19" i="55"/>
  <c r="M19" i="55" s="1"/>
  <c r="K18" i="55"/>
  <c r="K17" i="55"/>
  <c r="M17" i="55" s="1"/>
  <c r="K16" i="55"/>
  <c r="M16" i="55" s="1"/>
  <c r="K15" i="55"/>
  <c r="M15" i="55" s="1"/>
  <c r="K14" i="55"/>
  <c r="K13" i="55"/>
  <c r="M13" i="55" s="1"/>
  <c r="K12" i="55"/>
  <c r="M12" i="55" s="1"/>
  <c r="K11" i="55"/>
  <c r="M11" i="55" s="1"/>
  <c r="K10" i="55"/>
  <c r="K9" i="55"/>
  <c r="M9" i="55" s="1"/>
  <c r="I2" i="55"/>
  <c r="D2" i="55"/>
  <c r="D1" i="55"/>
  <c r="F81" i="54"/>
  <c r="A81" i="54"/>
  <c r="H56" i="54"/>
  <c r="I56" i="54" s="1"/>
  <c r="A56" i="54"/>
  <c r="H55" i="54"/>
  <c r="I55" i="54" s="1"/>
  <c r="A55" i="54"/>
  <c r="H54" i="54"/>
  <c r="A54" i="54"/>
  <c r="H53" i="54"/>
  <c r="I53" i="54" s="1"/>
  <c r="A53" i="54"/>
  <c r="H52" i="54"/>
  <c r="I52" i="54" s="1"/>
  <c r="A52" i="54"/>
  <c r="H51" i="54"/>
  <c r="I51" i="54" s="1"/>
  <c r="A51" i="54"/>
  <c r="H50" i="54"/>
  <c r="A50" i="54"/>
  <c r="H49" i="54"/>
  <c r="I49" i="54" s="1"/>
  <c r="A49" i="54"/>
  <c r="H48" i="54"/>
  <c r="I48" i="54" s="1"/>
  <c r="A48" i="54"/>
  <c r="H47" i="54"/>
  <c r="I47" i="54" s="1"/>
  <c r="A47" i="54"/>
  <c r="H43" i="54"/>
  <c r="A43" i="54"/>
  <c r="H42" i="54"/>
  <c r="I42" i="54" s="1"/>
  <c r="A42" i="54"/>
  <c r="H39" i="54"/>
  <c r="I39" i="54" s="1"/>
  <c r="H38" i="54"/>
  <c r="I38" i="54" s="1"/>
  <c r="H36" i="54"/>
  <c r="I36" i="54" s="1"/>
  <c r="H32" i="54"/>
  <c r="G32" i="54"/>
  <c r="D32" i="54"/>
  <c r="A32" i="54"/>
  <c r="H31" i="54"/>
  <c r="G31" i="54"/>
  <c r="D31" i="54"/>
  <c r="A31" i="54"/>
  <c r="H30" i="54"/>
  <c r="G30" i="54"/>
  <c r="D30" i="54"/>
  <c r="A30" i="54"/>
  <c r="H29" i="54"/>
  <c r="G29" i="54"/>
  <c r="D29" i="54"/>
  <c r="A29" i="54"/>
  <c r="H28" i="54"/>
  <c r="G28" i="54"/>
  <c r="D28" i="54"/>
  <c r="A28" i="54"/>
  <c r="H27" i="54"/>
  <c r="G27" i="54"/>
  <c r="D27" i="54"/>
  <c r="A27" i="54"/>
  <c r="H26" i="54"/>
  <c r="G26" i="54"/>
  <c r="D26" i="54"/>
  <c r="A26" i="54"/>
  <c r="H25" i="54"/>
  <c r="G25" i="54"/>
  <c r="D25" i="54"/>
  <c r="A25" i="54"/>
  <c r="H24" i="54"/>
  <c r="G24" i="54"/>
  <c r="H22" i="54"/>
  <c r="I22" i="54" s="1"/>
  <c r="D22" i="54"/>
  <c r="A22" i="54"/>
  <c r="K14" i="54"/>
  <c r="E8" i="54"/>
  <c r="H5" i="54"/>
  <c r="B6" i="54"/>
  <c r="B5" i="54"/>
  <c r="B4" i="54"/>
  <c r="J517" i="51"/>
  <c r="I517" i="51"/>
  <c r="H517" i="51"/>
  <c r="G517" i="51"/>
  <c r="F517" i="51"/>
  <c r="C526" i="51"/>
  <c r="G526" i="51" s="1"/>
  <c r="C500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M451" i="51" s="1"/>
  <c r="K450" i="51"/>
  <c r="K449" i="51"/>
  <c r="K448" i="51"/>
  <c r="K447" i="51"/>
  <c r="M447" i="51" s="1"/>
  <c r="K446" i="51"/>
  <c r="K445" i="51"/>
  <c r="K444" i="51"/>
  <c r="K443" i="51"/>
  <c r="M443" i="51" s="1"/>
  <c r="K442" i="51"/>
  <c r="K441" i="51"/>
  <c r="K440" i="51"/>
  <c r="K439" i="51"/>
  <c r="M439" i="51" s="1"/>
  <c r="K438" i="51"/>
  <c r="K437" i="51"/>
  <c r="K436" i="51"/>
  <c r="K435" i="51"/>
  <c r="M435" i="51" s="1"/>
  <c r="K434" i="51"/>
  <c r="K433" i="51"/>
  <c r="K432" i="51"/>
  <c r="K431" i="51"/>
  <c r="M431" i="51" s="1"/>
  <c r="K430" i="51"/>
  <c r="K429" i="51"/>
  <c r="K428" i="51"/>
  <c r="K427" i="51"/>
  <c r="M427" i="51" s="1"/>
  <c r="K426" i="51"/>
  <c r="K425" i="51"/>
  <c r="K424" i="51"/>
  <c r="K423" i="51"/>
  <c r="M423" i="51" s="1"/>
  <c r="K422" i="51"/>
  <c r="K421" i="51"/>
  <c r="K420" i="51"/>
  <c r="K419" i="51"/>
  <c r="M419" i="51" s="1"/>
  <c r="K418" i="51"/>
  <c r="K417" i="51"/>
  <c r="K416" i="51"/>
  <c r="K415" i="51"/>
  <c r="M415" i="51" s="1"/>
  <c r="K414" i="51"/>
  <c r="K413" i="51"/>
  <c r="K412" i="51"/>
  <c r="K411" i="51"/>
  <c r="M411" i="51" s="1"/>
  <c r="K410" i="51"/>
  <c r="K409" i="51"/>
  <c r="K408" i="51"/>
  <c r="K407" i="51"/>
  <c r="M407" i="51" s="1"/>
  <c r="K406" i="51"/>
  <c r="K405" i="51"/>
  <c r="K404" i="51"/>
  <c r="K403" i="51"/>
  <c r="M403" i="51" s="1"/>
  <c r="K402" i="51"/>
  <c r="K401" i="51"/>
  <c r="K400" i="51"/>
  <c r="K399" i="51"/>
  <c r="M399" i="51" s="1"/>
  <c r="K398" i="51"/>
  <c r="K397" i="51"/>
  <c r="K396" i="51"/>
  <c r="K395" i="51"/>
  <c r="M395" i="51" s="1"/>
  <c r="K394" i="51"/>
  <c r="K393" i="51"/>
  <c r="K392" i="51"/>
  <c r="K391" i="51"/>
  <c r="M391" i="51" s="1"/>
  <c r="K390" i="51"/>
  <c r="K389" i="51"/>
  <c r="K388" i="51"/>
  <c r="K387" i="51"/>
  <c r="M387" i="51" s="1"/>
  <c r="K386" i="51"/>
  <c r="K385" i="51"/>
  <c r="K384" i="51"/>
  <c r="K383" i="51"/>
  <c r="M383" i="51" s="1"/>
  <c r="K382" i="51"/>
  <c r="K381" i="51"/>
  <c r="K380" i="51"/>
  <c r="K379" i="51"/>
  <c r="M379" i="51" s="1"/>
  <c r="K378" i="51"/>
  <c r="K377" i="51"/>
  <c r="K376" i="51"/>
  <c r="K375" i="51"/>
  <c r="M375" i="51" s="1"/>
  <c r="K374" i="51"/>
  <c r="K373" i="51"/>
  <c r="K372" i="51"/>
  <c r="K371" i="51"/>
  <c r="M371" i="51" s="1"/>
  <c r="K370" i="51"/>
  <c r="K369" i="51"/>
  <c r="K368" i="51"/>
  <c r="K367" i="51"/>
  <c r="M367" i="51" s="1"/>
  <c r="K366" i="51"/>
  <c r="K365" i="51"/>
  <c r="K364" i="51"/>
  <c r="K363" i="51"/>
  <c r="M363" i="51" s="1"/>
  <c r="K362" i="51"/>
  <c r="K361" i="51"/>
  <c r="K360" i="51"/>
  <c r="K359" i="51"/>
  <c r="M359" i="51" s="1"/>
  <c r="K358" i="51"/>
  <c r="K357" i="51"/>
  <c r="K356" i="51"/>
  <c r="K355" i="51"/>
  <c r="M355" i="51" s="1"/>
  <c r="K354" i="51"/>
  <c r="K353" i="51"/>
  <c r="K352" i="51"/>
  <c r="K351" i="51"/>
  <c r="M351" i="51" s="1"/>
  <c r="K350" i="51"/>
  <c r="K349" i="51"/>
  <c r="K348" i="51"/>
  <c r="K347" i="51"/>
  <c r="M347" i="51" s="1"/>
  <c r="K346" i="51"/>
  <c r="K345" i="51"/>
  <c r="K344" i="51"/>
  <c r="K343" i="51"/>
  <c r="M343" i="51" s="1"/>
  <c r="K342" i="51"/>
  <c r="K341" i="51"/>
  <c r="K340" i="51"/>
  <c r="K339" i="51"/>
  <c r="M339" i="51" s="1"/>
  <c r="K338" i="51"/>
  <c r="K337" i="51"/>
  <c r="K336" i="51"/>
  <c r="K335" i="51"/>
  <c r="M335" i="51" s="1"/>
  <c r="K334" i="51"/>
  <c r="K333" i="51"/>
  <c r="K332" i="51"/>
  <c r="K331" i="51"/>
  <c r="M331" i="51" s="1"/>
  <c r="K330" i="51"/>
  <c r="K329" i="51"/>
  <c r="K328" i="51"/>
  <c r="K327" i="51"/>
  <c r="M327" i="51" s="1"/>
  <c r="K326" i="51"/>
  <c r="K325" i="51"/>
  <c r="K324" i="51"/>
  <c r="K323" i="51"/>
  <c r="M323" i="51" s="1"/>
  <c r="K322" i="51"/>
  <c r="K321" i="51"/>
  <c r="K320" i="51"/>
  <c r="K319" i="51"/>
  <c r="M319" i="51" s="1"/>
  <c r="K318" i="51"/>
  <c r="K317" i="51"/>
  <c r="K316" i="51"/>
  <c r="K315" i="51"/>
  <c r="M315" i="51" s="1"/>
  <c r="K314" i="51"/>
  <c r="K313" i="51"/>
  <c r="K312" i="51"/>
  <c r="K311" i="51"/>
  <c r="M311" i="51" s="1"/>
  <c r="K310" i="51"/>
  <c r="K309" i="51"/>
  <c r="K308" i="51"/>
  <c r="K307" i="51"/>
  <c r="M307" i="51" s="1"/>
  <c r="K306" i="51"/>
  <c r="K305" i="51"/>
  <c r="K304" i="51"/>
  <c r="K303" i="51"/>
  <c r="M303" i="51" s="1"/>
  <c r="K302" i="51"/>
  <c r="K301" i="51"/>
  <c r="K300" i="51"/>
  <c r="K299" i="51"/>
  <c r="M299" i="51" s="1"/>
  <c r="K298" i="51"/>
  <c r="K297" i="51"/>
  <c r="K296" i="51"/>
  <c r="K295" i="51"/>
  <c r="M295" i="51" s="1"/>
  <c r="K294" i="51"/>
  <c r="K293" i="51"/>
  <c r="K292" i="51"/>
  <c r="K291" i="51"/>
  <c r="M291" i="51" s="1"/>
  <c r="K290" i="51"/>
  <c r="K289" i="51"/>
  <c r="K288" i="51"/>
  <c r="K287" i="51"/>
  <c r="M287" i="51" s="1"/>
  <c r="K286" i="51"/>
  <c r="K285" i="51"/>
  <c r="K284" i="51"/>
  <c r="K283" i="51"/>
  <c r="M283" i="51" s="1"/>
  <c r="K282" i="51"/>
  <c r="K281" i="51"/>
  <c r="K280" i="51"/>
  <c r="K279" i="51"/>
  <c r="M279" i="51" s="1"/>
  <c r="K278" i="51"/>
  <c r="K277" i="51"/>
  <c r="K276" i="51"/>
  <c r="K275" i="51"/>
  <c r="M275" i="51" s="1"/>
  <c r="K274" i="51"/>
  <c r="K273" i="51"/>
  <c r="K272" i="51"/>
  <c r="K271" i="51"/>
  <c r="M271" i="51" s="1"/>
  <c r="K270" i="51"/>
  <c r="K269" i="51"/>
  <c r="K268" i="51"/>
  <c r="K267" i="51"/>
  <c r="M267" i="51" s="1"/>
  <c r="K266" i="51"/>
  <c r="K265" i="51"/>
  <c r="K264" i="51"/>
  <c r="K263" i="51"/>
  <c r="M263" i="51" s="1"/>
  <c r="K262" i="51"/>
  <c r="K261" i="51"/>
  <c r="K260" i="51"/>
  <c r="K259" i="51"/>
  <c r="M259" i="51" s="1"/>
  <c r="K258" i="51"/>
  <c r="K257" i="51"/>
  <c r="K256" i="51"/>
  <c r="K255" i="51"/>
  <c r="M255" i="51" s="1"/>
  <c r="K254" i="51"/>
  <c r="K253" i="51"/>
  <c r="K252" i="51"/>
  <c r="K251" i="51"/>
  <c r="M251" i="51" s="1"/>
  <c r="K250" i="51"/>
  <c r="K249" i="51"/>
  <c r="K248" i="51"/>
  <c r="K247" i="51"/>
  <c r="M247" i="51" s="1"/>
  <c r="K246" i="51"/>
  <c r="K245" i="51"/>
  <c r="K244" i="51"/>
  <c r="K243" i="51"/>
  <c r="M243" i="51" s="1"/>
  <c r="K242" i="51"/>
  <c r="K241" i="51"/>
  <c r="K240" i="51"/>
  <c r="K239" i="51"/>
  <c r="M239" i="51" s="1"/>
  <c r="K238" i="51"/>
  <c r="K237" i="51"/>
  <c r="K236" i="51"/>
  <c r="K235" i="51"/>
  <c r="M235" i="51" s="1"/>
  <c r="K234" i="51"/>
  <c r="K233" i="51"/>
  <c r="K232" i="51"/>
  <c r="K231" i="51"/>
  <c r="M231" i="51" s="1"/>
  <c r="K230" i="51"/>
  <c r="K229" i="51"/>
  <c r="K228" i="51"/>
  <c r="K227" i="51"/>
  <c r="M227" i="51" s="1"/>
  <c r="K226" i="51"/>
  <c r="K225" i="51"/>
  <c r="K224" i="51"/>
  <c r="K223" i="51"/>
  <c r="M223" i="51" s="1"/>
  <c r="K222" i="51"/>
  <c r="K221" i="51"/>
  <c r="K220" i="51"/>
  <c r="K219" i="51"/>
  <c r="M219" i="51" s="1"/>
  <c r="K218" i="51"/>
  <c r="K217" i="51"/>
  <c r="K216" i="51"/>
  <c r="K215" i="51"/>
  <c r="M215" i="51" s="1"/>
  <c r="K214" i="51"/>
  <c r="K213" i="51"/>
  <c r="K212" i="51"/>
  <c r="K211" i="51"/>
  <c r="M211" i="51" s="1"/>
  <c r="K210" i="51"/>
  <c r="K209" i="51"/>
  <c r="K208" i="51"/>
  <c r="K207" i="51"/>
  <c r="M207" i="51" s="1"/>
  <c r="K206" i="51"/>
  <c r="K205" i="51"/>
  <c r="K204" i="51"/>
  <c r="K203" i="51"/>
  <c r="M203" i="51" s="1"/>
  <c r="K202" i="51"/>
  <c r="K201" i="51"/>
  <c r="K200" i="51"/>
  <c r="K199" i="51"/>
  <c r="M199" i="51" s="1"/>
  <c r="K198" i="51"/>
  <c r="K197" i="51"/>
  <c r="K196" i="51"/>
  <c r="K195" i="51"/>
  <c r="M195" i="51" s="1"/>
  <c r="K194" i="51"/>
  <c r="K193" i="51"/>
  <c r="K192" i="51"/>
  <c r="K191" i="51"/>
  <c r="M191" i="51" s="1"/>
  <c r="K190" i="51"/>
  <c r="K189" i="51"/>
  <c r="K188" i="51"/>
  <c r="K187" i="51"/>
  <c r="M187" i="51" s="1"/>
  <c r="K186" i="51"/>
  <c r="K185" i="51"/>
  <c r="K184" i="51"/>
  <c r="K183" i="51"/>
  <c r="M183" i="51" s="1"/>
  <c r="K182" i="51"/>
  <c r="K181" i="51"/>
  <c r="K180" i="51"/>
  <c r="K179" i="51"/>
  <c r="M179" i="51" s="1"/>
  <c r="K178" i="51"/>
  <c r="K177" i="51"/>
  <c r="K176" i="51"/>
  <c r="K175" i="51"/>
  <c r="M175" i="51" s="1"/>
  <c r="K174" i="51"/>
  <c r="K173" i="51"/>
  <c r="K172" i="51"/>
  <c r="K171" i="51"/>
  <c r="M171" i="51" s="1"/>
  <c r="K170" i="51"/>
  <c r="K169" i="51"/>
  <c r="K168" i="51"/>
  <c r="K167" i="51"/>
  <c r="M167" i="51" s="1"/>
  <c r="K166" i="51"/>
  <c r="K165" i="51"/>
  <c r="K164" i="51"/>
  <c r="K163" i="51"/>
  <c r="M163" i="51" s="1"/>
  <c r="K162" i="51"/>
  <c r="K161" i="51"/>
  <c r="K160" i="51"/>
  <c r="K159" i="51"/>
  <c r="M159" i="51" s="1"/>
  <c r="K158" i="51"/>
  <c r="K157" i="51"/>
  <c r="K156" i="51"/>
  <c r="K155" i="51"/>
  <c r="M155" i="51" s="1"/>
  <c r="K154" i="51"/>
  <c r="K153" i="51"/>
  <c r="K152" i="51"/>
  <c r="K151" i="51"/>
  <c r="M151" i="51" s="1"/>
  <c r="K150" i="51"/>
  <c r="K149" i="51"/>
  <c r="K148" i="51"/>
  <c r="K147" i="51"/>
  <c r="M147" i="51" s="1"/>
  <c r="K146" i="51"/>
  <c r="K145" i="51"/>
  <c r="K144" i="51"/>
  <c r="K143" i="51"/>
  <c r="M143" i="51" s="1"/>
  <c r="K142" i="51"/>
  <c r="K141" i="51"/>
  <c r="K140" i="51"/>
  <c r="K139" i="51"/>
  <c r="M139" i="51" s="1"/>
  <c r="K138" i="51"/>
  <c r="K137" i="51"/>
  <c r="K136" i="51"/>
  <c r="K135" i="51"/>
  <c r="M135" i="51" s="1"/>
  <c r="K134" i="51"/>
  <c r="K133" i="51"/>
  <c r="K132" i="51"/>
  <c r="K131" i="51"/>
  <c r="M131" i="51" s="1"/>
  <c r="K130" i="51"/>
  <c r="K129" i="51"/>
  <c r="K128" i="51"/>
  <c r="K127" i="51"/>
  <c r="M127" i="51" s="1"/>
  <c r="K126" i="51"/>
  <c r="K125" i="51"/>
  <c r="K124" i="51"/>
  <c r="K123" i="51"/>
  <c r="M123" i="51" s="1"/>
  <c r="K122" i="51"/>
  <c r="K121" i="51"/>
  <c r="K120" i="51"/>
  <c r="K119" i="51"/>
  <c r="M119" i="51" s="1"/>
  <c r="K118" i="51"/>
  <c r="K117" i="51"/>
  <c r="K116" i="51"/>
  <c r="K115" i="51"/>
  <c r="M115" i="51" s="1"/>
  <c r="K114" i="51"/>
  <c r="K113" i="51"/>
  <c r="K112" i="51"/>
  <c r="K111" i="51"/>
  <c r="M111" i="51" s="1"/>
  <c r="K110" i="51"/>
  <c r="K109" i="51"/>
  <c r="K108" i="51"/>
  <c r="K107" i="51"/>
  <c r="M107" i="51" s="1"/>
  <c r="K106" i="51"/>
  <c r="K105" i="51"/>
  <c r="K104" i="51"/>
  <c r="K103" i="51"/>
  <c r="M103" i="51" s="1"/>
  <c r="K102" i="51"/>
  <c r="K101" i="51"/>
  <c r="K100" i="51"/>
  <c r="K99" i="51"/>
  <c r="M99" i="51" s="1"/>
  <c r="K98" i="51"/>
  <c r="K97" i="51"/>
  <c r="K96" i="51"/>
  <c r="K95" i="51"/>
  <c r="M95" i="51" s="1"/>
  <c r="K94" i="51"/>
  <c r="K93" i="51"/>
  <c r="K92" i="51"/>
  <c r="K91" i="51"/>
  <c r="M91" i="51" s="1"/>
  <c r="K90" i="51"/>
  <c r="K89" i="51"/>
  <c r="K88" i="51"/>
  <c r="K87" i="51"/>
  <c r="M87" i="51" s="1"/>
  <c r="K86" i="51"/>
  <c r="K85" i="51"/>
  <c r="K84" i="51"/>
  <c r="K83" i="51"/>
  <c r="M83" i="51" s="1"/>
  <c r="K82" i="51"/>
  <c r="K81" i="51"/>
  <c r="K80" i="51"/>
  <c r="K79" i="51"/>
  <c r="M79" i="51" s="1"/>
  <c r="K78" i="51"/>
  <c r="K77" i="51"/>
  <c r="K76" i="51"/>
  <c r="K75" i="51"/>
  <c r="M75" i="51" s="1"/>
  <c r="K74" i="51"/>
  <c r="K73" i="51"/>
  <c r="K72" i="51"/>
  <c r="K71" i="51"/>
  <c r="M71" i="51" s="1"/>
  <c r="K70" i="51"/>
  <c r="K69" i="51"/>
  <c r="K68" i="51"/>
  <c r="K67" i="51"/>
  <c r="M67" i="51" s="1"/>
  <c r="K66" i="51"/>
  <c r="K65" i="51"/>
  <c r="K64" i="51"/>
  <c r="K63" i="51"/>
  <c r="M63" i="51" s="1"/>
  <c r="K62" i="51"/>
  <c r="K61" i="51"/>
  <c r="K60" i="51"/>
  <c r="K59" i="51"/>
  <c r="M59" i="51" s="1"/>
  <c r="K58" i="51"/>
  <c r="K57" i="51"/>
  <c r="K56" i="51"/>
  <c r="K55" i="51"/>
  <c r="M55" i="51" s="1"/>
  <c r="K54" i="51"/>
  <c r="K53" i="51"/>
  <c r="K52" i="51"/>
  <c r="K51" i="51"/>
  <c r="M51" i="51" s="1"/>
  <c r="K50" i="51"/>
  <c r="K49" i="51"/>
  <c r="K48" i="51"/>
  <c r="K47" i="51"/>
  <c r="M47" i="51" s="1"/>
  <c r="K46" i="51"/>
  <c r="K45" i="51"/>
  <c r="K44" i="51"/>
  <c r="K43" i="51"/>
  <c r="M43" i="51" s="1"/>
  <c r="K42" i="51"/>
  <c r="K41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I2" i="51"/>
  <c r="D2" i="51"/>
  <c r="D1" i="51"/>
  <c r="A81" i="50"/>
  <c r="H56" i="50"/>
  <c r="A56" i="50"/>
  <c r="H55" i="50"/>
  <c r="I55" i="50" s="1"/>
  <c r="A55" i="50"/>
  <c r="H54" i="50"/>
  <c r="I54" i="50" s="1"/>
  <c r="A54" i="50"/>
  <c r="H53" i="50"/>
  <c r="I53" i="50" s="1"/>
  <c r="A53" i="50"/>
  <c r="H52" i="50"/>
  <c r="A52" i="50"/>
  <c r="H51" i="50"/>
  <c r="I51" i="50" s="1"/>
  <c r="A51" i="50"/>
  <c r="H50" i="50"/>
  <c r="I50" i="50" s="1"/>
  <c r="A50" i="50"/>
  <c r="H49" i="50"/>
  <c r="I49" i="50" s="1"/>
  <c r="A49" i="50"/>
  <c r="H48" i="50"/>
  <c r="A48" i="50"/>
  <c r="H47" i="50"/>
  <c r="I47" i="50" s="1"/>
  <c r="A47" i="50"/>
  <c r="H43" i="50"/>
  <c r="I43" i="50" s="1"/>
  <c r="A43" i="50"/>
  <c r="H42" i="50"/>
  <c r="I42" i="50" s="1"/>
  <c r="A42" i="50"/>
  <c r="H39" i="50"/>
  <c r="I39" i="50" s="1"/>
  <c r="H38" i="50"/>
  <c r="I38" i="50" s="1"/>
  <c r="H36" i="50"/>
  <c r="H32" i="50"/>
  <c r="I32" i="50" s="1"/>
  <c r="G32" i="50"/>
  <c r="D32" i="50"/>
  <c r="A32" i="50"/>
  <c r="H31" i="50"/>
  <c r="G31" i="50"/>
  <c r="D31" i="50"/>
  <c r="A31" i="50"/>
  <c r="H30" i="50"/>
  <c r="I30" i="50" s="1"/>
  <c r="G30" i="50"/>
  <c r="D30" i="50"/>
  <c r="A30" i="50"/>
  <c r="H29" i="50"/>
  <c r="G29" i="50"/>
  <c r="D29" i="50"/>
  <c r="A29" i="50"/>
  <c r="H28" i="50"/>
  <c r="I28" i="50" s="1"/>
  <c r="G28" i="50"/>
  <c r="D28" i="50"/>
  <c r="A28" i="50"/>
  <c r="H27" i="50"/>
  <c r="G27" i="50"/>
  <c r="D27" i="50"/>
  <c r="A27" i="50"/>
  <c r="H26" i="50"/>
  <c r="I26" i="50" s="1"/>
  <c r="G26" i="50"/>
  <c r="D26" i="50"/>
  <c r="A26" i="50"/>
  <c r="H25" i="50"/>
  <c r="I25" i="50" s="1"/>
  <c r="G25" i="50"/>
  <c r="D25" i="50"/>
  <c r="A25" i="50"/>
  <c r="H24" i="50"/>
  <c r="I24" i="50" s="1"/>
  <c r="G24" i="50"/>
  <c r="H22" i="50"/>
  <c r="I22" i="50" s="1"/>
  <c r="D22" i="50"/>
  <c r="A22" i="50"/>
  <c r="K14" i="50"/>
  <c r="E8" i="50"/>
  <c r="H5" i="50"/>
  <c r="B6" i="50"/>
  <c r="B5" i="50"/>
  <c r="B4" i="50"/>
  <c r="J517" i="49"/>
  <c r="I517" i="49"/>
  <c r="H517" i="49"/>
  <c r="G517" i="49"/>
  <c r="F517" i="49"/>
  <c r="C526" i="49"/>
  <c r="I526" i="49" s="1"/>
  <c r="C500" i="49"/>
  <c r="K498" i="49"/>
  <c r="M498" i="49" s="1"/>
  <c r="K497" i="49"/>
  <c r="K496" i="49"/>
  <c r="K495" i="49"/>
  <c r="K490" i="49"/>
  <c r="M490" i="49" s="1"/>
  <c r="K489" i="49"/>
  <c r="K488" i="49"/>
  <c r="K487" i="49"/>
  <c r="K486" i="49"/>
  <c r="M486" i="49" s="1"/>
  <c r="K485" i="49"/>
  <c r="K484" i="49"/>
  <c r="K483" i="49"/>
  <c r="K482" i="49"/>
  <c r="M482" i="49" s="1"/>
  <c r="K481" i="49"/>
  <c r="K480" i="49"/>
  <c r="K479" i="49"/>
  <c r="K478" i="49"/>
  <c r="M478" i="49" s="1"/>
  <c r="K477" i="49"/>
  <c r="K476" i="49"/>
  <c r="K475" i="49"/>
  <c r="K474" i="49"/>
  <c r="M474" i="49" s="1"/>
  <c r="K473" i="49"/>
  <c r="K472" i="49"/>
  <c r="K471" i="49"/>
  <c r="K470" i="49"/>
  <c r="M470" i="49" s="1"/>
  <c r="K469" i="49"/>
  <c r="K468" i="49"/>
  <c r="K467" i="49"/>
  <c r="K466" i="49"/>
  <c r="M466" i="49" s="1"/>
  <c r="K465" i="49"/>
  <c r="K464" i="49"/>
  <c r="K463" i="49"/>
  <c r="K462" i="49"/>
  <c r="M462" i="49" s="1"/>
  <c r="K461" i="49"/>
  <c r="K460" i="49"/>
  <c r="K459" i="49"/>
  <c r="K458" i="49"/>
  <c r="M458" i="49" s="1"/>
  <c r="K457" i="49"/>
  <c r="K456" i="49"/>
  <c r="K455" i="49"/>
  <c r="K454" i="49"/>
  <c r="M454" i="49" s="1"/>
  <c r="K453" i="49"/>
  <c r="K452" i="49"/>
  <c r="K451" i="49"/>
  <c r="K450" i="49"/>
  <c r="M450" i="49" s="1"/>
  <c r="K449" i="49"/>
  <c r="K448" i="49"/>
  <c r="K447" i="49"/>
  <c r="K446" i="49"/>
  <c r="M446" i="49" s="1"/>
  <c r="K445" i="49"/>
  <c r="K444" i="49"/>
  <c r="K443" i="49"/>
  <c r="K442" i="49"/>
  <c r="M442" i="49" s="1"/>
  <c r="K441" i="49"/>
  <c r="K440" i="49"/>
  <c r="K439" i="49"/>
  <c r="K438" i="49"/>
  <c r="M438" i="49" s="1"/>
  <c r="K437" i="49"/>
  <c r="K436" i="49"/>
  <c r="K435" i="49"/>
  <c r="K434" i="49"/>
  <c r="M434" i="49" s="1"/>
  <c r="K433" i="49"/>
  <c r="K432" i="49"/>
  <c r="K431" i="49"/>
  <c r="K430" i="49"/>
  <c r="M430" i="49" s="1"/>
  <c r="K429" i="49"/>
  <c r="K428" i="49"/>
  <c r="K427" i="49"/>
  <c r="M427" i="49" s="1"/>
  <c r="K426" i="49"/>
  <c r="M426" i="49" s="1"/>
  <c r="K425" i="49"/>
  <c r="K424" i="49"/>
  <c r="K423" i="49"/>
  <c r="M423" i="49" s="1"/>
  <c r="K422" i="49"/>
  <c r="M422" i="49" s="1"/>
  <c r="K421" i="49"/>
  <c r="K420" i="49"/>
  <c r="K419" i="49"/>
  <c r="M419" i="49" s="1"/>
  <c r="K418" i="49"/>
  <c r="M418" i="49" s="1"/>
  <c r="K417" i="49"/>
  <c r="K416" i="49"/>
  <c r="K415" i="49"/>
  <c r="M415" i="49" s="1"/>
  <c r="K414" i="49"/>
  <c r="M414" i="49" s="1"/>
  <c r="K413" i="49"/>
  <c r="K412" i="49"/>
  <c r="K411" i="49"/>
  <c r="M411" i="49" s="1"/>
  <c r="K410" i="49"/>
  <c r="M410" i="49" s="1"/>
  <c r="K409" i="49"/>
  <c r="K408" i="49"/>
  <c r="K407" i="49"/>
  <c r="M407" i="49" s="1"/>
  <c r="K406" i="49"/>
  <c r="M406" i="49" s="1"/>
  <c r="K405" i="49"/>
  <c r="K404" i="49"/>
  <c r="K403" i="49"/>
  <c r="M403" i="49" s="1"/>
  <c r="K402" i="49"/>
  <c r="M402" i="49" s="1"/>
  <c r="K401" i="49"/>
  <c r="K400" i="49"/>
  <c r="K399" i="49"/>
  <c r="M399" i="49" s="1"/>
  <c r="K398" i="49"/>
  <c r="M398" i="49" s="1"/>
  <c r="K397" i="49"/>
  <c r="K396" i="49"/>
  <c r="K395" i="49"/>
  <c r="M395" i="49" s="1"/>
  <c r="K394" i="49"/>
  <c r="M394" i="49" s="1"/>
  <c r="K393" i="49"/>
  <c r="K392" i="49"/>
  <c r="K391" i="49"/>
  <c r="M391" i="49" s="1"/>
  <c r="K390" i="49"/>
  <c r="M390" i="49" s="1"/>
  <c r="K389" i="49"/>
  <c r="K388" i="49"/>
  <c r="K387" i="49"/>
  <c r="M387" i="49" s="1"/>
  <c r="K386" i="49"/>
  <c r="M386" i="49" s="1"/>
  <c r="K385" i="49"/>
  <c r="K384" i="49"/>
  <c r="K383" i="49"/>
  <c r="M383" i="49" s="1"/>
  <c r="K382" i="49"/>
  <c r="M382" i="49" s="1"/>
  <c r="K381" i="49"/>
  <c r="K380" i="49"/>
  <c r="K379" i="49"/>
  <c r="M379" i="49" s="1"/>
  <c r="K378" i="49"/>
  <c r="M378" i="49" s="1"/>
  <c r="K377" i="49"/>
  <c r="K376" i="49"/>
  <c r="K375" i="49"/>
  <c r="M375" i="49" s="1"/>
  <c r="K374" i="49"/>
  <c r="M374" i="49" s="1"/>
  <c r="K373" i="49"/>
  <c r="K372" i="49"/>
  <c r="K371" i="49"/>
  <c r="M371" i="49" s="1"/>
  <c r="K370" i="49"/>
  <c r="M370" i="49" s="1"/>
  <c r="K369" i="49"/>
  <c r="K368" i="49"/>
  <c r="K367" i="49"/>
  <c r="M367" i="49" s="1"/>
  <c r="K366" i="49"/>
  <c r="M366" i="49" s="1"/>
  <c r="K365" i="49"/>
  <c r="K364" i="49"/>
  <c r="K363" i="49"/>
  <c r="M363" i="49" s="1"/>
  <c r="K362" i="49"/>
  <c r="M362" i="49" s="1"/>
  <c r="K361" i="49"/>
  <c r="K360" i="49"/>
  <c r="K359" i="49"/>
  <c r="M359" i="49" s="1"/>
  <c r="K358" i="49"/>
  <c r="M358" i="49" s="1"/>
  <c r="K357" i="49"/>
  <c r="K356" i="49"/>
  <c r="K355" i="49"/>
  <c r="M355" i="49" s="1"/>
  <c r="K354" i="49"/>
  <c r="M354" i="49" s="1"/>
  <c r="K353" i="49"/>
  <c r="K352" i="49"/>
  <c r="K351" i="49"/>
  <c r="M351" i="49" s="1"/>
  <c r="K350" i="49"/>
  <c r="M350" i="49" s="1"/>
  <c r="K349" i="49"/>
  <c r="M349" i="49" s="1"/>
  <c r="K348" i="49"/>
  <c r="K347" i="49"/>
  <c r="M347" i="49" s="1"/>
  <c r="K346" i="49"/>
  <c r="M346" i="49" s="1"/>
  <c r="K345" i="49"/>
  <c r="K344" i="49"/>
  <c r="K343" i="49"/>
  <c r="M343" i="49" s="1"/>
  <c r="K342" i="49"/>
  <c r="M342" i="49" s="1"/>
  <c r="K341" i="49"/>
  <c r="K340" i="49"/>
  <c r="K339" i="49"/>
  <c r="M339" i="49" s="1"/>
  <c r="K338" i="49"/>
  <c r="M338" i="49" s="1"/>
  <c r="K337" i="49"/>
  <c r="K336" i="49"/>
  <c r="K335" i="49"/>
  <c r="M335" i="49" s="1"/>
  <c r="K334" i="49"/>
  <c r="M334" i="49" s="1"/>
  <c r="K333" i="49"/>
  <c r="K332" i="49"/>
  <c r="K331" i="49"/>
  <c r="M331" i="49" s="1"/>
  <c r="K330" i="49"/>
  <c r="M330" i="49" s="1"/>
  <c r="K329" i="49"/>
  <c r="K328" i="49"/>
  <c r="K327" i="49"/>
  <c r="M327" i="49" s="1"/>
  <c r="K326" i="49"/>
  <c r="M326" i="49" s="1"/>
  <c r="K325" i="49"/>
  <c r="K324" i="49"/>
  <c r="K323" i="49"/>
  <c r="M323" i="49" s="1"/>
  <c r="K322" i="49"/>
  <c r="M322" i="49" s="1"/>
  <c r="K321" i="49"/>
  <c r="K320" i="49"/>
  <c r="K319" i="49"/>
  <c r="M319" i="49" s="1"/>
  <c r="K318" i="49"/>
  <c r="M318" i="49" s="1"/>
  <c r="K317" i="49"/>
  <c r="K316" i="49"/>
  <c r="K315" i="49"/>
  <c r="M315" i="49" s="1"/>
  <c r="K314" i="49"/>
  <c r="M314" i="49" s="1"/>
  <c r="K313" i="49"/>
  <c r="K312" i="49"/>
  <c r="K311" i="49"/>
  <c r="M311" i="49" s="1"/>
  <c r="K310" i="49"/>
  <c r="M310" i="49" s="1"/>
  <c r="K309" i="49"/>
  <c r="K308" i="49"/>
  <c r="K307" i="49"/>
  <c r="M307" i="49" s="1"/>
  <c r="K306" i="49"/>
  <c r="M306" i="49" s="1"/>
  <c r="K305" i="49"/>
  <c r="K304" i="49"/>
  <c r="K303" i="49"/>
  <c r="M303" i="49" s="1"/>
  <c r="K302" i="49"/>
  <c r="M302" i="49" s="1"/>
  <c r="K301" i="49"/>
  <c r="K300" i="49"/>
  <c r="K299" i="49"/>
  <c r="M299" i="49" s="1"/>
  <c r="K298" i="49"/>
  <c r="M298" i="49" s="1"/>
  <c r="K297" i="49"/>
  <c r="K296" i="49"/>
  <c r="K295" i="49"/>
  <c r="M295" i="49" s="1"/>
  <c r="K294" i="49"/>
  <c r="M294" i="49" s="1"/>
  <c r="K293" i="49"/>
  <c r="K292" i="49"/>
  <c r="K291" i="49"/>
  <c r="M291" i="49" s="1"/>
  <c r="K290" i="49"/>
  <c r="M290" i="49" s="1"/>
  <c r="K289" i="49"/>
  <c r="K288" i="49"/>
  <c r="K287" i="49"/>
  <c r="M287" i="49" s="1"/>
  <c r="K286" i="49"/>
  <c r="M286" i="49" s="1"/>
  <c r="K285" i="49"/>
  <c r="K284" i="49"/>
  <c r="K283" i="49"/>
  <c r="M283" i="49" s="1"/>
  <c r="K282" i="49"/>
  <c r="M282" i="49" s="1"/>
  <c r="K281" i="49"/>
  <c r="K280" i="49"/>
  <c r="K279" i="49"/>
  <c r="M279" i="49" s="1"/>
  <c r="K278" i="49"/>
  <c r="M278" i="49" s="1"/>
  <c r="K277" i="49"/>
  <c r="K276" i="49"/>
  <c r="K275" i="49"/>
  <c r="M275" i="49" s="1"/>
  <c r="K274" i="49"/>
  <c r="M274" i="49" s="1"/>
  <c r="K273" i="49"/>
  <c r="K272" i="49"/>
  <c r="K271" i="49"/>
  <c r="M271" i="49" s="1"/>
  <c r="K270" i="49"/>
  <c r="M270" i="49" s="1"/>
  <c r="K269" i="49"/>
  <c r="K268" i="49"/>
  <c r="K267" i="49"/>
  <c r="M267" i="49" s="1"/>
  <c r="K266" i="49"/>
  <c r="M266" i="49" s="1"/>
  <c r="K265" i="49"/>
  <c r="K264" i="49"/>
  <c r="K263" i="49"/>
  <c r="M263" i="49" s="1"/>
  <c r="K262" i="49"/>
  <c r="M262" i="49" s="1"/>
  <c r="K261" i="49"/>
  <c r="K260" i="49"/>
  <c r="K259" i="49"/>
  <c r="M259" i="49" s="1"/>
  <c r="K258" i="49"/>
  <c r="M258" i="49" s="1"/>
  <c r="K257" i="49"/>
  <c r="K256" i="49"/>
  <c r="K255" i="49"/>
  <c r="M255" i="49" s="1"/>
  <c r="K254" i="49"/>
  <c r="M254" i="49" s="1"/>
  <c r="K253" i="49"/>
  <c r="K252" i="49"/>
  <c r="K251" i="49"/>
  <c r="M251" i="49" s="1"/>
  <c r="K250" i="49"/>
  <c r="M250" i="49" s="1"/>
  <c r="K249" i="49"/>
  <c r="K248" i="49"/>
  <c r="K247" i="49"/>
  <c r="M247" i="49" s="1"/>
  <c r="K246" i="49"/>
  <c r="M246" i="49" s="1"/>
  <c r="K245" i="49"/>
  <c r="K244" i="49"/>
  <c r="K243" i="49"/>
  <c r="M243" i="49" s="1"/>
  <c r="K242" i="49"/>
  <c r="M242" i="49" s="1"/>
  <c r="K241" i="49"/>
  <c r="K240" i="49"/>
  <c r="K239" i="49"/>
  <c r="M239" i="49" s="1"/>
  <c r="K238" i="49"/>
  <c r="M238" i="49" s="1"/>
  <c r="K237" i="49"/>
  <c r="K236" i="49"/>
  <c r="K235" i="49"/>
  <c r="M235" i="49" s="1"/>
  <c r="K234" i="49"/>
  <c r="M234" i="49" s="1"/>
  <c r="K233" i="49"/>
  <c r="K232" i="49"/>
  <c r="K231" i="49"/>
  <c r="M231" i="49" s="1"/>
  <c r="K230" i="49"/>
  <c r="M230" i="49" s="1"/>
  <c r="K229" i="49"/>
  <c r="K228" i="49"/>
  <c r="K227" i="49"/>
  <c r="M227" i="49" s="1"/>
  <c r="K226" i="49"/>
  <c r="M226" i="49" s="1"/>
  <c r="K225" i="49"/>
  <c r="K224" i="49"/>
  <c r="K223" i="49"/>
  <c r="M223" i="49" s="1"/>
  <c r="K222" i="49"/>
  <c r="M222" i="49" s="1"/>
  <c r="K221" i="49"/>
  <c r="K220" i="49"/>
  <c r="K219" i="49"/>
  <c r="M219" i="49" s="1"/>
  <c r="K218" i="49"/>
  <c r="M218" i="49" s="1"/>
  <c r="K217" i="49"/>
  <c r="K216" i="49"/>
  <c r="K215" i="49"/>
  <c r="M215" i="49" s="1"/>
  <c r="K214" i="49"/>
  <c r="M214" i="49" s="1"/>
  <c r="K213" i="49"/>
  <c r="K212" i="49"/>
  <c r="K211" i="49"/>
  <c r="M211" i="49" s="1"/>
  <c r="K210" i="49"/>
  <c r="M210" i="49" s="1"/>
  <c r="K209" i="49"/>
  <c r="K208" i="49"/>
  <c r="K207" i="49"/>
  <c r="M207" i="49" s="1"/>
  <c r="K206" i="49"/>
  <c r="M206" i="49" s="1"/>
  <c r="K205" i="49"/>
  <c r="K204" i="49"/>
  <c r="K203" i="49"/>
  <c r="M203" i="49" s="1"/>
  <c r="K202" i="49"/>
  <c r="M202" i="49" s="1"/>
  <c r="K201" i="49"/>
  <c r="K200" i="49"/>
  <c r="K199" i="49"/>
  <c r="M199" i="49" s="1"/>
  <c r="K198" i="49"/>
  <c r="M198" i="49" s="1"/>
  <c r="K197" i="49"/>
  <c r="K196" i="49"/>
  <c r="K195" i="49"/>
  <c r="M195" i="49" s="1"/>
  <c r="K194" i="49"/>
  <c r="M194" i="49" s="1"/>
  <c r="K193" i="49"/>
  <c r="K192" i="49"/>
  <c r="K191" i="49"/>
  <c r="M191" i="49" s="1"/>
  <c r="K190" i="49"/>
  <c r="M190" i="49" s="1"/>
  <c r="K189" i="49"/>
  <c r="K188" i="49"/>
  <c r="K187" i="49"/>
  <c r="M187" i="49" s="1"/>
  <c r="K186" i="49"/>
  <c r="M186" i="49" s="1"/>
  <c r="K185" i="49"/>
  <c r="K184" i="49"/>
  <c r="K183" i="49"/>
  <c r="M183" i="49" s="1"/>
  <c r="K182" i="49"/>
  <c r="M182" i="49" s="1"/>
  <c r="K181" i="49"/>
  <c r="K180" i="49"/>
  <c r="K179" i="49"/>
  <c r="M179" i="49" s="1"/>
  <c r="K178" i="49"/>
  <c r="M178" i="49" s="1"/>
  <c r="K177" i="49"/>
  <c r="K176" i="49"/>
  <c r="K175" i="49"/>
  <c r="M175" i="49" s="1"/>
  <c r="K174" i="49"/>
  <c r="M174" i="49" s="1"/>
  <c r="K173" i="49"/>
  <c r="K172" i="49"/>
  <c r="K171" i="49"/>
  <c r="M171" i="49" s="1"/>
  <c r="K170" i="49"/>
  <c r="M170" i="49" s="1"/>
  <c r="K169" i="49"/>
  <c r="K168" i="49"/>
  <c r="K167" i="49"/>
  <c r="M167" i="49" s="1"/>
  <c r="K166" i="49"/>
  <c r="M166" i="49" s="1"/>
  <c r="K165" i="49"/>
  <c r="K164" i="49"/>
  <c r="K163" i="49"/>
  <c r="M163" i="49" s="1"/>
  <c r="K162" i="49"/>
  <c r="M162" i="49" s="1"/>
  <c r="K161" i="49"/>
  <c r="K160" i="49"/>
  <c r="K159" i="49"/>
  <c r="M159" i="49" s="1"/>
  <c r="K158" i="49"/>
  <c r="M158" i="49" s="1"/>
  <c r="K157" i="49"/>
  <c r="K156" i="49"/>
  <c r="K155" i="49"/>
  <c r="M155" i="49" s="1"/>
  <c r="K154" i="49"/>
  <c r="M154" i="49" s="1"/>
  <c r="K153" i="49"/>
  <c r="K152" i="49"/>
  <c r="K151" i="49"/>
  <c r="M151" i="49" s="1"/>
  <c r="K150" i="49"/>
  <c r="M150" i="49" s="1"/>
  <c r="K149" i="49"/>
  <c r="K148" i="49"/>
  <c r="K147" i="49"/>
  <c r="M147" i="49" s="1"/>
  <c r="K146" i="49"/>
  <c r="M146" i="49" s="1"/>
  <c r="K145" i="49"/>
  <c r="K144" i="49"/>
  <c r="K143" i="49"/>
  <c r="M143" i="49" s="1"/>
  <c r="K142" i="49"/>
  <c r="M142" i="49" s="1"/>
  <c r="K141" i="49"/>
  <c r="K140" i="49"/>
  <c r="K139" i="49"/>
  <c r="M139" i="49" s="1"/>
  <c r="K138" i="49"/>
  <c r="M138" i="49" s="1"/>
  <c r="K137" i="49"/>
  <c r="K136" i="49"/>
  <c r="K135" i="49"/>
  <c r="M135" i="49" s="1"/>
  <c r="K134" i="49"/>
  <c r="M134" i="49" s="1"/>
  <c r="K133" i="49"/>
  <c r="K132" i="49"/>
  <c r="K131" i="49"/>
  <c r="M131" i="49" s="1"/>
  <c r="K130" i="49"/>
  <c r="M130" i="49" s="1"/>
  <c r="K129" i="49"/>
  <c r="K128" i="49"/>
  <c r="K127" i="49"/>
  <c r="M127" i="49" s="1"/>
  <c r="K126" i="49"/>
  <c r="M126" i="49" s="1"/>
  <c r="K125" i="49"/>
  <c r="K124" i="49"/>
  <c r="K123" i="49"/>
  <c r="M123" i="49" s="1"/>
  <c r="K122" i="49"/>
  <c r="M122" i="49" s="1"/>
  <c r="K121" i="49"/>
  <c r="K120" i="49"/>
  <c r="K119" i="49"/>
  <c r="M119" i="49" s="1"/>
  <c r="K118" i="49"/>
  <c r="M118" i="49" s="1"/>
  <c r="K117" i="49"/>
  <c r="K116" i="49"/>
  <c r="K115" i="49"/>
  <c r="M115" i="49" s="1"/>
  <c r="K114" i="49"/>
  <c r="M114" i="49" s="1"/>
  <c r="K113" i="49"/>
  <c r="K112" i="49"/>
  <c r="K111" i="49"/>
  <c r="M111" i="49" s="1"/>
  <c r="K110" i="49"/>
  <c r="M110" i="49" s="1"/>
  <c r="K109" i="49"/>
  <c r="K108" i="49"/>
  <c r="K107" i="49"/>
  <c r="M107" i="49" s="1"/>
  <c r="K106" i="49"/>
  <c r="M106" i="49" s="1"/>
  <c r="K105" i="49"/>
  <c r="K104" i="49"/>
  <c r="K103" i="49"/>
  <c r="M103" i="49" s="1"/>
  <c r="K102" i="49"/>
  <c r="M102" i="49" s="1"/>
  <c r="K101" i="49"/>
  <c r="K100" i="49"/>
  <c r="K99" i="49"/>
  <c r="M99" i="49" s="1"/>
  <c r="K98" i="49"/>
  <c r="M98" i="49" s="1"/>
  <c r="K97" i="49"/>
  <c r="K96" i="49"/>
  <c r="K95" i="49"/>
  <c r="M95" i="49" s="1"/>
  <c r="K94" i="49"/>
  <c r="M94" i="49" s="1"/>
  <c r="K93" i="49"/>
  <c r="K92" i="49"/>
  <c r="K91" i="49"/>
  <c r="M91" i="49" s="1"/>
  <c r="K90" i="49"/>
  <c r="M90" i="49" s="1"/>
  <c r="K89" i="49"/>
  <c r="K88" i="49"/>
  <c r="K87" i="49"/>
  <c r="M87" i="49" s="1"/>
  <c r="K86" i="49"/>
  <c r="M86" i="49" s="1"/>
  <c r="K85" i="49"/>
  <c r="K84" i="49"/>
  <c r="K83" i="49"/>
  <c r="M83" i="49" s="1"/>
  <c r="K82" i="49"/>
  <c r="M82" i="49" s="1"/>
  <c r="K81" i="49"/>
  <c r="K80" i="49"/>
  <c r="K79" i="49"/>
  <c r="M79" i="49" s="1"/>
  <c r="K78" i="49"/>
  <c r="M78" i="49" s="1"/>
  <c r="K77" i="49"/>
  <c r="K76" i="49"/>
  <c r="K75" i="49"/>
  <c r="M75" i="49" s="1"/>
  <c r="K74" i="49"/>
  <c r="M74" i="49" s="1"/>
  <c r="K73" i="49"/>
  <c r="K72" i="49"/>
  <c r="K71" i="49"/>
  <c r="M71" i="49" s="1"/>
  <c r="K70" i="49"/>
  <c r="M70" i="49" s="1"/>
  <c r="K69" i="49"/>
  <c r="K68" i="49"/>
  <c r="K67" i="49"/>
  <c r="M67" i="49" s="1"/>
  <c r="K66" i="49"/>
  <c r="M66" i="49" s="1"/>
  <c r="K65" i="49"/>
  <c r="K64" i="49"/>
  <c r="K63" i="49"/>
  <c r="M63" i="49" s="1"/>
  <c r="K62" i="49"/>
  <c r="M62" i="49" s="1"/>
  <c r="K61" i="49"/>
  <c r="K60" i="49"/>
  <c r="K59" i="49"/>
  <c r="M59" i="49" s="1"/>
  <c r="K58" i="49"/>
  <c r="M58" i="49" s="1"/>
  <c r="K57" i="49"/>
  <c r="K56" i="49"/>
  <c r="K55" i="49"/>
  <c r="M55" i="49" s="1"/>
  <c r="K54" i="49"/>
  <c r="M54" i="49" s="1"/>
  <c r="K53" i="49"/>
  <c r="K52" i="49"/>
  <c r="K51" i="49"/>
  <c r="M51" i="49" s="1"/>
  <c r="K50" i="49"/>
  <c r="M50" i="49" s="1"/>
  <c r="K49" i="49"/>
  <c r="K48" i="49"/>
  <c r="K47" i="49"/>
  <c r="M47" i="49" s="1"/>
  <c r="K46" i="49"/>
  <c r="M46" i="49" s="1"/>
  <c r="K45" i="49"/>
  <c r="K44" i="49"/>
  <c r="K43" i="49"/>
  <c r="M43" i="49" s="1"/>
  <c r="K42" i="49"/>
  <c r="M42" i="49" s="1"/>
  <c r="K41" i="49"/>
  <c r="K40" i="49"/>
  <c r="K39" i="49"/>
  <c r="M39" i="49" s="1"/>
  <c r="K38" i="49"/>
  <c r="M38" i="49" s="1"/>
  <c r="K37" i="49"/>
  <c r="K34" i="49"/>
  <c r="K33" i="49"/>
  <c r="M33" i="49" s="1"/>
  <c r="K32" i="49"/>
  <c r="K31" i="49"/>
  <c r="K30" i="49"/>
  <c r="M30" i="49" s="1"/>
  <c r="K29" i="49"/>
  <c r="K28" i="49"/>
  <c r="K27" i="49"/>
  <c r="M27" i="49" s="1"/>
  <c r="K26" i="49"/>
  <c r="M26" i="49" s="1"/>
  <c r="K25" i="49"/>
  <c r="M25" i="49" s="1"/>
  <c r="K24" i="49"/>
  <c r="K23" i="49"/>
  <c r="M23" i="49" s="1"/>
  <c r="K22" i="49"/>
  <c r="M22" i="49" s="1"/>
  <c r="K21" i="49"/>
  <c r="M21" i="49" s="1"/>
  <c r="K20" i="49"/>
  <c r="K19" i="49"/>
  <c r="K18" i="49"/>
  <c r="M18" i="49" s="1"/>
  <c r="K17" i="49"/>
  <c r="K16" i="49"/>
  <c r="K15" i="49"/>
  <c r="M15" i="49" s="1"/>
  <c r="K14" i="49"/>
  <c r="M14" i="49" s="1"/>
  <c r="K13" i="49"/>
  <c r="K12" i="49"/>
  <c r="M12" i="49" s="1"/>
  <c r="K11" i="49"/>
  <c r="K10" i="49"/>
  <c r="M10" i="49" s="1"/>
  <c r="K9" i="49"/>
  <c r="M9" i="49" s="1"/>
  <c r="I2" i="49"/>
  <c r="D2" i="49"/>
  <c r="D1" i="49"/>
  <c r="A81" i="48"/>
  <c r="H56" i="48"/>
  <c r="I56" i="48" s="1"/>
  <c r="A56" i="48"/>
  <c r="H55" i="48"/>
  <c r="I55" i="48" s="1"/>
  <c r="A55" i="48"/>
  <c r="H54" i="48"/>
  <c r="I54" i="48" s="1"/>
  <c r="A54" i="48"/>
  <c r="H53" i="48"/>
  <c r="I53" i="48" s="1"/>
  <c r="A53" i="48"/>
  <c r="H52" i="48"/>
  <c r="I52" i="48" s="1"/>
  <c r="A52" i="48"/>
  <c r="H51" i="48"/>
  <c r="I51" i="48" s="1"/>
  <c r="A51" i="48"/>
  <c r="H50" i="48"/>
  <c r="I50" i="48" s="1"/>
  <c r="A50" i="48"/>
  <c r="H49" i="48"/>
  <c r="A49" i="48"/>
  <c r="H48" i="48"/>
  <c r="A48" i="48"/>
  <c r="H47" i="48"/>
  <c r="A47" i="48"/>
  <c r="H43" i="48"/>
  <c r="I43" i="48" s="1"/>
  <c r="A43" i="48"/>
  <c r="H42" i="48"/>
  <c r="I42" i="48" s="1"/>
  <c r="A42" i="48"/>
  <c r="H39" i="48"/>
  <c r="I39" i="48" s="1"/>
  <c r="H38" i="48"/>
  <c r="I38" i="48" s="1"/>
  <c r="H36" i="48"/>
  <c r="H32" i="48"/>
  <c r="G32" i="48"/>
  <c r="D32" i="48"/>
  <c r="A32" i="48"/>
  <c r="H31" i="48"/>
  <c r="G31" i="48"/>
  <c r="D31" i="48"/>
  <c r="A31" i="48"/>
  <c r="H30" i="48"/>
  <c r="G30" i="48"/>
  <c r="D30" i="48"/>
  <c r="A30" i="48"/>
  <c r="H29" i="48"/>
  <c r="G29" i="48"/>
  <c r="D29" i="48"/>
  <c r="A29" i="48"/>
  <c r="H28" i="48"/>
  <c r="G28" i="48"/>
  <c r="D28" i="48"/>
  <c r="A28" i="48"/>
  <c r="H27" i="48"/>
  <c r="G27" i="48"/>
  <c r="D27" i="48"/>
  <c r="A27" i="48"/>
  <c r="H26" i="48"/>
  <c r="G26" i="48"/>
  <c r="D26" i="48"/>
  <c r="A26" i="48"/>
  <c r="H25" i="48"/>
  <c r="G25" i="48"/>
  <c r="D25" i="48"/>
  <c r="A25" i="48"/>
  <c r="H24" i="48"/>
  <c r="G24" i="48"/>
  <c r="H22" i="48"/>
  <c r="D22" i="48"/>
  <c r="A22" i="48"/>
  <c r="K14" i="48"/>
  <c r="E8" i="48"/>
  <c r="H5" i="48"/>
  <c r="B6" i="48"/>
  <c r="B5" i="48"/>
  <c r="B4" i="48"/>
  <c r="J517" i="47"/>
  <c r="I517" i="47"/>
  <c r="H517" i="47"/>
  <c r="G517" i="47"/>
  <c r="F517" i="47"/>
  <c r="C526" i="47"/>
  <c r="C505" i="47"/>
  <c r="C525" i="47" s="1"/>
  <c r="C504" i="47"/>
  <c r="C524" i="47" s="1"/>
  <c r="C503" i="47"/>
  <c r="C523" i="47" s="1"/>
  <c r="C502" i="47"/>
  <c r="C522" i="47" s="1"/>
  <c r="C501" i="47"/>
  <c r="C521" i="47" s="1"/>
  <c r="C500" i="47"/>
  <c r="C520" i="47" s="1"/>
  <c r="K498" i="47"/>
  <c r="K497" i="47"/>
  <c r="K496" i="47"/>
  <c r="K495" i="47"/>
  <c r="M495" i="47" s="1"/>
  <c r="K490" i="47"/>
  <c r="K489" i="47"/>
  <c r="K488" i="47"/>
  <c r="K487" i="47"/>
  <c r="M487" i="47" s="1"/>
  <c r="K486" i="47"/>
  <c r="K485" i="47"/>
  <c r="K484" i="47"/>
  <c r="K483" i="47"/>
  <c r="M483" i="47" s="1"/>
  <c r="K482" i="47"/>
  <c r="K481" i="47"/>
  <c r="K480" i="47"/>
  <c r="K479" i="47"/>
  <c r="M479" i="47" s="1"/>
  <c r="K478" i="47"/>
  <c r="K477" i="47"/>
  <c r="K476" i="47"/>
  <c r="K475" i="47"/>
  <c r="M475" i="47" s="1"/>
  <c r="K474" i="47"/>
  <c r="K473" i="47"/>
  <c r="K472" i="47"/>
  <c r="K471" i="47"/>
  <c r="M471" i="47" s="1"/>
  <c r="K470" i="47"/>
  <c r="K469" i="47"/>
  <c r="K468" i="47"/>
  <c r="K467" i="47"/>
  <c r="M467" i="47" s="1"/>
  <c r="K466" i="47"/>
  <c r="K465" i="47"/>
  <c r="K464" i="47"/>
  <c r="K463" i="47"/>
  <c r="M463" i="47" s="1"/>
  <c r="K462" i="47"/>
  <c r="K461" i="47"/>
  <c r="K460" i="47"/>
  <c r="K459" i="47"/>
  <c r="M459" i="47" s="1"/>
  <c r="K458" i="47"/>
  <c r="K457" i="47"/>
  <c r="K456" i="47"/>
  <c r="K455" i="47"/>
  <c r="M455" i="47" s="1"/>
  <c r="K454" i="47"/>
  <c r="K453" i="47"/>
  <c r="K452" i="47"/>
  <c r="K451" i="47"/>
  <c r="M451" i="47" s="1"/>
  <c r="K450" i="47"/>
  <c r="K449" i="47"/>
  <c r="K448" i="47"/>
  <c r="K447" i="47"/>
  <c r="M447" i="47" s="1"/>
  <c r="K446" i="47"/>
  <c r="K445" i="47"/>
  <c r="K444" i="47"/>
  <c r="K443" i="47"/>
  <c r="M443" i="47" s="1"/>
  <c r="K442" i="47"/>
  <c r="K441" i="47"/>
  <c r="K440" i="47"/>
  <c r="K439" i="47"/>
  <c r="M439" i="47" s="1"/>
  <c r="K438" i="47"/>
  <c r="K437" i="47"/>
  <c r="K436" i="47"/>
  <c r="K435" i="47"/>
  <c r="M435" i="47" s="1"/>
  <c r="K434" i="47"/>
  <c r="K433" i="47"/>
  <c r="K432" i="47"/>
  <c r="K431" i="47"/>
  <c r="M431" i="47" s="1"/>
  <c r="K430" i="47"/>
  <c r="K429" i="47"/>
  <c r="K428" i="47"/>
  <c r="K427" i="47"/>
  <c r="M427" i="47" s="1"/>
  <c r="K426" i="47"/>
  <c r="K425" i="47"/>
  <c r="K424" i="47"/>
  <c r="K423" i="47"/>
  <c r="M423" i="47" s="1"/>
  <c r="K422" i="47"/>
  <c r="K421" i="47"/>
  <c r="K420" i="47"/>
  <c r="K419" i="47"/>
  <c r="M419" i="47" s="1"/>
  <c r="K418" i="47"/>
  <c r="K417" i="47"/>
  <c r="K416" i="47"/>
  <c r="K415" i="47"/>
  <c r="M415" i="47" s="1"/>
  <c r="K414" i="47"/>
  <c r="K413" i="47"/>
  <c r="K412" i="47"/>
  <c r="K411" i="47"/>
  <c r="M411" i="47" s="1"/>
  <c r="K410" i="47"/>
  <c r="K409" i="47"/>
  <c r="K408" i="47"/>
  <c r="K407" i="47"/>
  <c r="M407" i="47" s="1"/>
  <c r="K406" i="47"/>
  <c r="K405" i="47"/>
  <c r="K404" i="47"/>
  <c r="K403" i="47"/>
  <c r="M403" i="47" s="1"/>
  <c r="K402" i="47"/>
  <c r="K401" i="47"/>
  <c r="K400" i="47"/>
  <c r="K399" i="47"/>
  <c r="M399" i="47" s="1"/>
  <c r="K398" i="47"/>
  <c r="K397" i="47"/>
  <c r="K396" i="47"/>
  <c r="K395" i="47"/>
  <c r="M395" i="47" s="1"/>
  <c r="K394" i="47"/>
  <c r="K393" i="47"/>
  <c r="K392" i="47"/>
  <c r="K391" i="47"/>
  <c r="M391" i="47" s="1"/>
  <c r="K390" i="47"/>
  <c r="K389" i="47"/>
  <c r="K388" i="47"/>
  <c r="K387" i="47"/>
  <c r="M387" i="47" s="1"/>
  <c r="K386" i="47"/>
  <c r="K385" i="47"/>
  <c r="K384" i="47"/>
  <c r="K383" i="47"/>
  <c r="M383" i="47" s="1"/>
  <c r="K382" i="47"/>
  <c r="K381" i="47"/>
  <c r="K380" i="47"/>
  <c r="K379" i="47"/>
  <c r="M379" i="47" s="1"/>
  <c r="K378" i="47"/>
  <c r="K377" i="47"/>
  <c r="K376" i="47"/>
  <c r="K375" i="47"/>
  <c r="M375" i="47" s="1"/>
  <c r="K374" i="47"/>
  <c r="K373" i="47"/>
  <c r="K372" i="47"/>
  <c r="K371" i="47"/>
  <c r="M371" i="47" s="1"/>
  <c r="K370" i="47"/>
  <c r="K369" i="47"/>
  <c r="K368" i="47"/>
  <c r="K367" i="47"/>
  <c r="M367" i="47" s="1"/>
  <c r="K366" i="47"/>
  <c r="K365" i="47"/>
  <c r="K364" i="47"/>
  <c r="K363" i="47"/>
  <c r="M363" i="47" s="1"/>
  <c r="K362" i="47"/>
  <c r="K361" i="47"/>
  <c r="K360" i="47"/>
  <c r="K359" i="47"/>
  <c r="M359" i="47" s="1"/>
  <c r="K358" i="47"/>
  <c r="K357" i="47"/>
  <c r="K356" i="47"/>
  <c r="K355" i="47"/>
  <c r="M355" i="47" s="1"/>
  <c r="K354" i="47"/>
  <c r="K353" i="47"/>
  <c r="K352" i="47"/>
  <c r="K351" i="47"/>
  <c r="M351" i="47" s="1"/>
  <c r="K350" i="47"/>
  <c r="K349" i="47"/>
  <c r="K348" i="47"/>
  <c r="K347" i="47"/>
  <c r="M347" i="47" s="1"/>
  <c r="K346" i="47"/>
  <c r="K345" i="47"/>
  <c r="K344" i="47"/>
  <c r="K343" i="47"/>
  <c r="M343" i="47" s="1"/>
  <c r="K342" i="47"/>
  <c r="K341" i="47"/>
  <c r="K340" i="47"/>
  <c r="K339" i="47"/>
  <c r="M339" i="47" s="1"/>
  <c r="K338" i="47"/>
  <c r="K337" i="47"/>
  <c r="K336" i="47"/>
  <c r="K335" i="47"/>
  <c r="M335" i="47" s="1"/>
  <c r="K334" i="47"/>
  <c r="K333" i="47"/>
  <c r="K332" i="47"/>
  <c r="K331" i="47"/>
  <c r="M331" i="47" s="1"/>
  <c r="K330" i="47"/>
  <c r="K329" i="47"/>
  <c r="K328" i="47"/>
  <c r="K327" i="47"/>
  <c r="M327" i="47" s="1"/>
  <c r="K326" i="47"/>
  <c r="K325" i="47"/>
  <c r="K324" i="47"/>
  <c r="K323" i="47"/>
  <c r="M323" i="47" s="1"/>
  <c r="K322" i="47"/>
  <c r="K321" i="47"/>
  <c r="K320" i="47"/>
  <c r="K319" i="47"/>
  <c r="M319" i="47" s="1"/>
  <c r="K318" i="47"/>
  <c r="K317" i="47"/>
  <c r="K316" i="47"/>
  <c r="K315" i="47"/>
  <c r="M315" i="47" s="1"/>
  <c r="K314" i="47"/>
  <c r="K313" i="47"/>
  <c r="K312" i="47"/>
  <c r="K311" i="47"/>
  <c r="M311" i="47" s="1"/>
  <c r="K310" i="47"/>
  <c r="K309" i="47"/>
  <c r="K308" i="47"/>
  <c r="K307" i="47"/>
  <c r="M307" i="47" s="1"/>
  <c r="K306" i="47"/>
  <c r="K305" i="47"/>
  <c r="K304" i="47"/>
  <c r="K303" i="47"/>
  <c r="M303" i="47" s="1"/>
  <c r="K302" i="47"/>
  <c r="K301" i="47"/>
  <c r="K300" i="47"/>
  <c r="K299" i="47"/>
  <c r="M299" i="47" s="1"/>
  <c r="K298" i="47"/>
  <c r="K297" i="47"/>
  <c r="K296" i="47"/>
  <c r="K295" i="47"/>
  <c r="M295" i="47" s="1"/>
  <c r="K294" i="47"/>
  <c r="K293" i="47"/>
  <c r="K292" i="47"/>
  <c r="K291" i="47"/>
  <c r="M291" i="47" s="1"/>
  <c r="K290" i="47"/>
  <c r="K289" i="47"/>
  <c r="K288" i="47"/>
  <c r="K287" i="47"/>
  <c r="M287" i="47" s="1"/>
  <c r="K286" i="47"/>
  <c r="K285" i="47"/>
  <c r="K284" i="47"/>
  <c r="K283" i="47"/>
  <c r="M283" i="47" s="1"/>
  <c r="K282" i="47"/>
  <c r="K281" i="47"/>
  <c r="K280" i="47"/>
  <c r="K279" i="47"/>
  <c r="M279" i="47" s="1"/>
  <c r="K278" i="47"/>
  <c r="K277" i="47"/>
  <c r="K276" i="47"/>
  <c r="K275" i="47"/>
  <c r="M275" i="47" s="1"/>
  <c r="K274" i="47"/>
  <c r="K273" i="47"/>
  <c r="K272" i="47"/>
  <c r="K271" i="47"/>
  <c r="M271" i="47" s="1"/>
  <c r="K270" i="47"/>
  <c r="K269" i="47"/>
  <c r="K268" i="47"/>
  <c r="K267" i="47"/>
  <c r="M267" i="47" s="1"/>
  <c r="K266" i="47"/>
  <c r="K265" i="47"/>
  <c r="K264" i="47"/>
  <c r="K263" i="47"/>
  <c r="M263" i="47" s="1"/>
  <c r="K262" i="47"/>
  <c r="K261" i="47"/>
  <c r="K260" i="47"/>
  <c r="K259" i="47"/>
  <c r="M259" i="47" s="1"/>
  <c r="K258" i="47"/>
  <c r="K257" i="47"/>
  <c r="K256" i="47"/>
  <c r="K255" i="47"/>
  <c r="M255" i="47" s="1"/>
  <c r="K254" i="47"/>
  <c r="K253" i="47"/>
  <c r="K252" i="47"/>
  <c r="K251" i="47"/>
  <c r="M251" i="47" s="1"/>
  <c r="K250" i="47"/>
  <c r="K249" i="47"/>
  <c r="K248" i="47"/>
  <c r="K247" i="47"/>
  <c r="M247" i="47" s="1"/>
  <c r="K246" i="47"/>
  <c r="K245" i="47"/>
  <c r="K244" i="47"/>
  <c r="K243" i="47"/>
  <c r="M243" i="47" s="1"/>
  <c r="K242" i="47"/>
  <c r="K241" i="47"/>
  <c r="K240" i="47"/>
  <c r="K239" i="47"/>
  <c r="M239" i="47" s="1"/>
  <c r="K238" i="47"/>
  <c r="K237" i="47"/>
  <c r="K236" i="47"/>
  <c r="K235" i="47"/>
  <c r="M235" i="47" s="1"/>
  <c r="K234" i="47"/>
  <c r="K233" i="47"/>
  <c r="K232" i="47"/>
  <c r="K231" i="47"/>
  <c r="M231" i="47" s="1"/>
  <c r="K230" i="47"/>
  <c r="K229" i="47"/>
  <c r="K228" i="47"/>
  <c r="K227" i="47"/>
  <c r="M227" i="47" s="1"/>
  <c r="K226" i="47"/>
  <c r="K225" i="47"/>
  <c r="K224" i="47"/>
  <c r="K223" i="47"/>
  <c r="M223" i="47" s="1"/>
  <c r="K222" i="47"/>
  <c r="K221" i="47"/>
  <c r="K220" i="47"/>
  <c r="K219" i="47"/>
  <c r="M219" i="47" s="1"/>
  <c r="K218" i="47"/>
  <c r="K217" i="47"/>
  <c r="K216" i="47"/>
  <c r="K215" i="47"/>
  <c r="M215" i="47" s="1"/>
  <c r="K214" i="47"/>
  <c r="K213" i="47"/>
  <c r="K212" i="47"/>
  <c r="K211" i="47"/>
  <c r="M211" i="47" s="1"/>
  <c r="K210" i="47"/>
  <c r="K209" i="47"/>
  <c r="K208" i="47"/>
  <c r="K207" i="47"/>
  <c r="M207" i="47" s="1"/>
  <c r="K206" i="47"/>
  <c r="K205" i="47"/>
  <c r="K204" i="47"/>
  <c r="K203" i="47"/>
  <c r="M203" i="47" s="1"/>
  <c r="K202" i="47"/>
  <c r="K201" i="47"/>
  <c r="K200" i="47"/>
  <c r="K199" i="47"/>
  <c r="M199" i="47" s="1"/>
  <c r="K198" i="47"/>
  <c r="K197" i="47"/>
  <c r="K196" i="47"/>
  <c r="K195" i="47"/>
  <c r="M195" i="47" s="1"/>
  <c r="K194" i="47"/>
  <c r="K193" i="47"/>
  <c r="K192" i="47"/>
  <c r="K191" i="47"/>
  <c r="M191" i="47" s="1"/>
  <c r="K190" i="47"/>
  <c r="K189" i="47"/>
  <c r="K188" i="47"/>
  <c r="K187" i="47"/>
  <c r="M187" i="47" s="1"/>
  <c r="K186" i="47"/>
  <c r="K185" i="47"/>
  <c r="K184" i="47"/>
  <c r="K183" i="47"/>
  <c r="M183" i="47" s="1"/>
  <c r="K182" i="47"/>
  <c r="K181" i="47"/>
  <c r="K180" i="47"/>
  <c r="K179" i="47"/>
  <c r="M179" i="47" s="1"/>
  <c r="K178" i="47"/>
  <c r="K177" i="47"/>
  <c r="K176" i="47"/>
  <c r="K175" i="47"/>
  <c r="M175" i="47" s="1"/>
  <c r="K174" i="47"/>
  <c r="K173" i="47"/>
  <c r="K172" i="47"/>
  <c r="K171" i="47"/>
  <c r="M171" i="47" s="1"/>
  <c r="K170" i="47"/>
  <c r="K169" i="47"/>
  <c r="K168" i="47"/>
  <c r="K167" i="47"/>
  <c r="M167" i="47" s="1"/>
  <c r="K166" i="47"/>
  <c r="K165" i="47"/>
  <c r="K164" i="47"/>
  <c r="K163" i="47"/>
  <c r="M163" i="47" s="1"/>
  <c r="K162" i="47"/>
  <c r="K161" i="47"/>
  <c r="K160" i="47"/>
  <c r="K159" i="47"/>
  <c r="M159" i="47" s="1"/>
  <c r="K158" i="47"/>
  <c r="K157" i="47"/>
  <c r="K156" i="47"/>
  <c r="K155" i="47"/>
  <c r="M155" i="47" s="1"/>
  <c r="K154" i="47"/>
  <c r="K153" i="47"/>
  <c r="M153" i="47" s="1"/>
  <c r="K152" i="47"/>
  <c r="K151" i="47"/>
  <c r="M151" i="47" s="1"/>
  <c r="K150" i="47"/>
  <c r="K149" i="47"/>
  <c r="M149" i="47" s="1"/>
  <c r="K148" i="47"/>
  <c r="K147" i="47"/>
  <c r="M147" i="47" s="1"/>
  <c r="K146" i="47"/>
  <c r="K145" i="47"/>
  <c r="M145" i="47" s="1"/>
  <c r="K144" i="47"/>
  <c r="K143" i="47"/>
  <c r="M143" i="47" s="1"/>
  <c r="K142" i="47"/>
  <c r="K141" i="47"/>
  <c r="M141" i="47" s="1"/>
  <c r="K140" i="47"/>
  <c r="K139" i="47"/>
  <c r="M139" i="47" s="1"/>
  <c r="K138" i="47"/>
  <c r="K137" i="47"/>
  <c r="M137" i="47" s="1"/>
  <c r="K136" i="47"/>
  <c r="K135" i="47"/>
  <c r="M135" i="47" s="1"/>
  <c r="K134" i="47"/>
  <c r="K133" i="47"/>
  <c r="M133" i="47" s="1"/>
  <c r="K132" i="47"/>
  <c r="K131" i="47"/>
  <c r="M131" i="47" s="1"/>
  <c r="K130" i="47"/>
  <c r="K129" i="47"/>
  <c r="M129" i="47" s="1"/>
  <c r="K128" i="47"/>
  <c r="K127" i="47"/>
  <c r="M127" i="47" s="1"/>
  <c r="K126" i="47"/>
  <c r="K125" i="47"/>
  <c r="M125" i="47" s="1"/>
  <c r="K124" i="47"/>
  <c r="K123" i="47"/>
  <c r="M123" i="47" s="1"/>
  <c r="K122" i="47"/>
  <c r="K121" i="47"/>
  <c r="M121" i="47" s="1"/>
  <c r="K120" i="47"/>
  <c r="K119" i="47"/>
  <c r="M119" i="47" s="1"/>
  <c r="K118" i="47"/>
  <c r="K117" i="47"/>
  <c r="M117" i="47" s="1"/>
  <c r="K116" i="47"/>
  <c r="K115" i="47"/>
  <c r="M115" i="47" s="1"/>
  <c r="K114" i="47"/>
  <c r="K113" i="47"/>
  <c r="M113" i="47" s="1"/>
  <c r="K112" i="47"/>
  <c r="K111" i="47"/>
  <c r="M111" i="47" s="1"/>
  <c r="K110" i="47"/>
  <c r="K109" i="47"/>
  <c r="M109" i="47" s="1"/>
  <c r="K108" i="47"/>
  <c r="K107" i="47"/>
  <c r="M107" i="47" s="1"/>
  <c r="K106" i="47"/>
  <c r="K105" i="47"/>
  <c r="M105" i="47" s="1"/>
  <c r="K104" i="47"/>
  <c r="K103" i="47"/>
  <c r="M103" i="47" s="1"/>
  <c r="K102" i="47"/>
  <c r="K101" i="47"/>
  <c r="M101" i="47" s="1"/>
  <c r="K100" i="47"/>
  <c r="K99" i="47"/>
  <c r="M99" i="47" s="1"/>
  <c r="K98" i="47"/>
  <c r="K97" i="47"/>
  <c r="M97" i="47" s="1"/>
  <c r="K96" i="47"/>
  <c r="K95" i="47"/>
  <c r="M95" i="47" s="1"/>
  <c r="K94" i="47"/>
  <c r="K93" i="47"/>
  <c r="M93" i="47" s="1"/>
  <c r="K92" i="47"/>
  <c r="K91" i="47"/>
  <c r="M91" i="47" s="1"/>
  <c r="K90" i="47"/>
  <c r="K89" i="47"/>
  <c r="M89" i="47" s="1"/>
  <c r="K88" i="47"/>
  <c r="K87" i="47"/>
  <c r="M87" i="47" s="1"/>
  <c r="K86" i="47"/>
  <c r="K85" i="47"/>
  <c r="M85" i="47" s="1"/>
  <c r="K84" i="47"/>
  <c r="K83" i="47"/>
  <c r="M83" i="47" s="1"/>
  <c r="K82" i="47"/>
  <c r="K81" i="47"/>
  <c r="M81" i="47" s="1"/>
  <c r="K80" i="47"/>
  <c r="K79" i="47"/>
  <c r="M79" i="47" s="1"/>
  <c r="K78" i="47"/>
  <c r="K77" i="47"/>
  <c r="M77" i="47" s="1"/>
  <c r="K76" i="47"/>
  <c r="K75" i="47"/>
  <c r="M75" i="47" s="1"/>
  <c r="K74" i="47"/>
  <c r="K73" i="47"/>
  <c r="M73" i="47" s="1"/>
  <c r="K72" i="47"/>
  <c r="K71" i="47"/>
  <c r="M71" i="47" s="1"/>
  <c r="K70" i="47"/>
  <c r="K69" i="47"/>
  <c r="M69" i="47" s="1"/>
  <c r="K68" i="47"/>
  <c r="K67" i="47"/>
  <c r="M67" i="47" s="1"/>
  <c r="K66" i="47"/>
  <c r="K65" i="47"/>
  <c r="M65" i="47" s="1"/>
  <c r="K64" i="47"/>
  <c r="K63" i="47"/>
  <c r="M63" i="47" s="1"/>
  <c r="K62" i="47"/>
  <c r="K61" i="47"/>
  <c r="M61" i="47" s="1"/>
  <c r="K60" i="47"/>
  <c r="K59" i="47"/>
  <c r="M59" i="47" s="1"/>
  <c r="K58" i="47"/>
  <c r="K57" i="47"/>
  <c r="M57" i="47" s="1"/>
  <c r="K56" i="47"/>
  <c r="K55" i="47"/>
  <c r="M55" i="47" s="1"/>
  <c r="K54" i="47"/>
  <c r="K53" i="47"/>
  <c r="M53" i="47" s="1"/>
  <c r="K52" i="47"/>
  <c r="K51" i="47"/>
  <c r="M51" i="47" s="1"/>
  <c r="K50" i="47"/>
  <c r="K49" i="47"/>
  <c r="M49" i="47" s="1"/>
  <c r="K48" i="47"/>
  <c r="K47" i="47"/>
  <c r="M47" i="47" s="1"/>
  <c r="K46" i="47"/>
  <c r="K45" i="47"/>
  <c r="M45" i="47" s="1"/>
  <c r="K44" i="47"/>
  <c r="K43" i="47"/>
  <c r="M43" i="47" s="1"/>
  <c r="K42" i="47"/>
  <c r="K41" i="47"/>
  <c r="M41" i="47" s="1"/>
  <c r="K40" i="47"/>
  <c r="K39" i="47"/>
  <c r="M39" i="47" s="1"/>
  <c r="K38" i="47"/>
  <c r="K37" i="47"/>
  <c r="M37" i="47" s="1"/>
  <c r="K36" i="47"/>
  <c r="K32" i="47"/>
  <c r="M32" i="47" s="1"/>
  <c r="K31" i="47"/>
  <c r="M31" i="47" s="1"/>
  <c r="K30" i="47"/>
  <c r="M30" i="47" s="1"/>
  <c r="K29" i="47"/>
  <c r="M29" i="47" s="1"/>
  <c r="K28" i="47"/>
  <c r="K27" i="47"/>
  <c r="M27" i="47" s="1"/>
  <c r="K26" i="47"/>
  <c r="M26" i="47" s="1"/>
  <c r="K25" i="47"/>
  <c r="M25" i="47" s="1"/>
  <c r="K24" i="47"/>
  <c r="K23" i="47"/>
  <c r="M23" i="47" s="1"/>
  <c r="K22" i="47"/>
  <c r="K21" i="47"/>
  <c r="M21" i="47" s="1"/>
  <c r="K20" i="47"/>
  <c r="K19" i="47"/>
  <c r="M19" i="47" s="1"/>
  <c r="K18" i="47"/>
  <c r="M18" i="47" s="1"/>
  <c r="K17" i="47"/>
  <c r="M17" i="47" s="1"/>
  <c r="K16" i="47"/>
  <c r="K15" i="47"/>
  <c r="M15" i="47" s="1"/>
  <c r="K14" i="47"/>
  <c r="K13" i="47"/>
  <c r="M13" i="47" s="1"/>
  <c r="K12" i="47"/>
  <c r="K11" i="47"/>
  <c r="M11" i="47" s="1"/>
  <c r="K10" i="47"/>
  <c r="K9" i="47"/>
  <c r="M9" i="47" s="1"/>
  <c r="I2" i="47"/>
  <c r="D2" i="47"/>
  <c r="D1" i="47"/>
  <c r="A81" i="46"/>
  <c r="H56" i="46"/>
  <c r="I56" i="46" s="1"/>
  <c r="A56" i="46"/>
  <c r="H55" i="46"/>
  <c r="I55" i="46" s="1"/>
  <c r="A55" i="46"/>
  <c r="H54" i="46"/>
  <c r="I54" i="46" s="1"/>
  <c r="A54" i="46"/>
  <c r="H53" i="46"/>
  <c r="I53" i="46" s="1"/>
  <c r="A53" i="46"/>
  <c r="H52" i="46"/>
  <c r="I52" i="46" s="1"/>
  <c r="A52" i="46"/>
  <c r="H51" i="46"/>
  <c r="I51" i="46" s="1"/>
  <c r="A51" i="46"/>
  <c r="H50" i="46"/>
  <c r="I50" i="46" s="1"/>
  <c r="A50" i="46"/>
  <c r="H49" i="46"/>
  <c r="I49" i="46" s="1"/>
  <c r="A49" i="46"/>
  <c r="H48" i="46"/>
  <c r="I48" i="46" s="1"/>
  <c r="A48" i="46"/>
  <c r="H47" i="46"/>
  <c r="I47" i="46" s="1"/>
  <c r="A47" i="46"/>
  <c r="H43" i="46"/>
  <c r="I43" i="46" s="1"/>
  <c r="A43" i="46"/>
  <c r="H42" i="46"/>
  <c r="I42" i="46" s="1"/>
  <c r="A42" i="46"/>
  <c r="H39" i="46"/>
  <c r="I39" i="46" s="1"/>
  <c r="H38" i="46"/>
  <c r="I38" i="46" s="1"/>
  <c r="H36" i="46"/>
  <c r="H32" i="46"/>
  <c r="I32" i="46" s="1"/>
  <c r="G32" i="46"/>
  <c r="D32" i="46"/>
  <c r="A32" i="46"/>
  <c r="H31" i="46"/>
  <c r="I31" i="46" s="1"/>
  <c r="G31" i="46"/>
  <c r="D31" i="46"/>
  <c r="A31" i="46"/>
  <c r="H30" i="46"/>
  <c r="I30" i="46" s="1"/>
  <c r="G30" i="46"/>
  <c r="D30" i="46"/>
  <c r="A30" i="46"/>
  <c r="H29" i="46"/>
  <c r="I29" i="46" s="1"/>
  <c r="G29" i="46"/>
  <c r="D29" i="46"/>
  <c r="A29" i="46"/>
  <c r="H28" i="46"/>
  <c r="I28" i="46" s="1"/>
  <c r="G28" i="46"/>
  <c r="D28" i="46"/>
  <c r="A28" i="46"/>
  <c r="H27" i="46"/>
  <c r="I27" i="46" s="1"/>
  <c r="G27" i="46"/>
  <c r="D27" i="46"/>
  <c r="A27" i="46"/>
  <c r="H26" i="46"/>
  <c r="I26" i="46" s="1"/>
  <c r="G26" i="46"/>
  <c r="D26" i="46"/>
  <c r="A26" i="46"/>
  <c r="H25" i="46"/>
  <c r="I25" i="46" s="1"/>
  <c r="G25" i="46"/>
  <c r="D25" i="46"/>
  <c r="A25" i="46"/>
  <c r="H24" i="46"/>
  <c r="I24" i="46" s="1"/>
  <c r="G24" i="46"/>
  <c r="H22" i="46"/>
  <c r="I22" i="46" s="1"/>
  <c r="D22" i="46"/>
  <c r="A22" i="46"/>
  <c r="K14" i="46"/>
  <c r="E8" i="46"/>
  <c r="H5" i="46"/>
  <c r="B6" i="46"/>
  <c r="B5" i="46"/>
  <c r="B4" i="46"/>
  <c r="J517" i="45"/>
  <c r="I517" i="45"/>
  <c r="H517" i="45"/>
  <c r="G517" i="45"/>
  <c r="F517" i="45"/>
  <c r="C526" i="45"/>
  <c r="C505" i="45"/>
  <c r="C525" i="45"/>
  <c r="C504" i="45"/>
  <c r="C524" i="45" s="1"/>
  <c r="C503" i="45"/>
  <c r="C523" i="45" s="1"/>
  <c r="C502" i="45"/>
  <c r="C522" i="45" s="1"/>
  <c r="C501" i="45"/>
  <c r="C521" i="45"/>
  <c r="C500" i="45"/>
  <c r="C520" i="45" s="1"/>
  <c r="K498" i="45"/>
  <c r="M498" i="45" s="1"/>
  <c r="K497" i="45"/>
  <c r="K496" i="45"/>
  <c r="M496" i="45" s="1"/>
  <c r="K495" i="45"/>
  <c r="K490" i="45"/>
  <c r="M490" i="45" s="1"/>
  <c r="K489" i="45"/>
  <c r="K488" i="45"/>
  <c r="M488" i="45" s="1"/>
  <c r="K487" i="45"/>
  <c r="K486" i="45"/>
  <c r="M486" i="45" s="1"/>
  <c r="K485" i="45"/>
  <c r="K484" i="45"/>
  <c r="M484" i="45" s="1"/>
  <c r="K483" i="45"/>
  <c r="K482" i="45"/>
  <c r="M482" i="45" s="1"/>
  <c r="K481" i="45"/>
  <c r="K480" i="45"/>
  <c r="M480" i="45" s="1"/>
  <c r="K479" i="45"/>
  <c r="K478" i="45"/>
  <c r="M478" i="45" s="1"/>
  <c r="K477" i="45"/>
  <c r="K476" i="45"/>
  <c r="M476" i="45" s="1"/>
  <c r="K475" i="45"/>
  <c r="K474" i="45"/>
  <c r="M474" i="45" s="1"/>
  <c r="K473" i="45"/>
  <c r="K472" i="45"/>
  <c r="M472" i="45" s="1"/>
  <c r="K471" i="45"/>
  <c r="K470" i="45"/>
  <c r="M470" i="45" s="1"/>
  <c r="K469" i="45"/>
  <c r="K468" i="45"/>
  <c r="M468" i="45" s="1"/>
  <c r="K467" i="45"/>
  <c r="K466" i="45"/>
  <c r="M466" i="45" s="1"/>
  <c r="K465" i="45"/>
  <c r="K464" i="45"/>
  <c r="M464" i="45" s="1"/>
  <c r="K463" i="45"/>
  <c r="K462" i="45"/>
  <c r="M462" i="45" s="1"/>
  <c r="K461" i="45"/>
  <c r="K460" i="45"/>
  <c r="M460" i="45" s="1"/>
  <c r="K459" i="45"/>
  <c r="K458" i="45"/>
  <c r="M458" i="45" s="1"/>
  <c r="K457" i="45"/>
  <c r="K456" i="45"/>
  <c r="M456" i="45" s="1"/>
  <c r="K455" i="45"/>
  <c r="K454" i="45"/>
  <c r="M454" i="45" s="1"/>
  <c r="K453" i="45"/>
  <c r="K452" i="45"/>
  <c r="M452" i="45" s="1"/>
  <c r="K451" i="45"/>
  <c r="K450" i="45"/>
  <c r="M450" i="45" s="1"/>
  <c r="K449" i="45"/>
  <c r="K448" i="45"/>
  <c r="M448" i="45" s="1"/>
  <c r="K447" i="45"/>
  <c r="K446" i="45"/>
  <c r="M446" i="45" s="1"/>
  <c r="K445" i="45"/>
  <c r="K444" i="45"/>
  <c r="M444" i="45" s="1"/>
  <c r="K443" i="45"/>
  <c r="K442" i="45"/>
  <c r="M442" i="45" s="1"/>
  <c r="K441" i="45"/>
  <c r="K440" i="45"/>
  <c r="M440" i="45" s="1"/>
  <c r="K439" i="45"/>
  <c r="K438" i="45"/>
  <c r="M438" i="45" s="1"/>
  <c r="K437" i="45"/>
  <c r="K436" i="45"/>
  <c r="M436" i="45" s="1"/>
  <c r="K435" i="45"/>
  <c r="K434" i="45"/>
  <c r="M434" i="45" s="1"/>
  <c r="K433" i="45"/>
  <c r="K432" i="45"/>
  <c r="M432" i="45" s="1"/>
  <c r="K431" i="45"/>
  <c r="K430" i="45"/>
  <c r="M430" i="45" s="1"/>
  <c r="K429" i="45"/>
  <c r="K428" i="45"/>
  <c r="M428" i="45" s="1"/>
  <c r="K427" i="45"/>
  <c r="K426" i="45"/>
  <c r="M426" i="45" s="1"/>
  <c r="K425" i="45"/>
  <c r="K424" i="45"/>
  <c r="M424" i="45" s="1"/>
  <c r="K423" i="45"/>
  <c r="K422" i="45"/>
  <c r="M422" i="45" s="1"/>
  <c r="K421" i="45"/>
  <c r="K420" i="45"/>
  <c r="M420" i="45" s="1"/>
  <c r="K419" i="45"/>
  <c r="K418" i="45"/>
  <c r="M418" i="45" s="1"/>
  <c r="K417" i="45"/>
  <c r="K416" i="45"/>
  <c r="M416" i="45" s="1"/>
  <c r="K415" i="45"/>
  <c r="K414" i="45"/>
  <c r="M414" i="45" s="1"/>
  <c r="K413" i="45"/>
  <c r="K412" i="45"/>
  <c r="M412" i="45" s="1"/>
  <c r="K411" i="45"/>
  <c r="K410" i="45"/>
  <c r="M410" i="45" s="1"/>
  <c r="K409" i="45"/>
  <c r="K408" i="45"/>
  <c r="M408" i="45" s="1"/>
  <c r="K407" i="45"/>
  <c r="K406" i="45"/>
  <c r="M406" i="45" s="1"/>
  <c r="K405" i="45"/>
  <c r="K404" i="45"/>
  <c r="M404" i="45" s="1"/>
  <c r="K403" i="45"/>
  <c r="K402" i="45"/>
  <c r="M402" i="45" s="1"/>
  <c r="K401" i="45"/>
  <c r="K400" i="45"/>
  <c r="M400" i="45" s="1"/>
  <c r="K399" i="45"/>
  <c r="K398" i="45"/>
  <c r="M398" i="45" s="1"/>
  <c r="K397" i="45"/>
  <c r="K396" i="45"/>
  <c r="M396" i="45" s="1"/>
  <c r="K395" i="45"/>
  <c r="K394" i="45"/>
  <c r="M394" i="45" s="1"/>
  <c r="K393" i="45"/>
  <c r="K392" i="45"/>
  <c r="M392" i="45" s="1"/>
  <c r="K391" i="45"/>
  <c r="K390" i="45"/>
  <c r="M390" i="45" s="1"/>
  <c r="K389" i="45"/>
  <c r="K388" i="45"/>
  <c r="M388" i="45" s="1"/>
  <c r="K387" i="45"/>
  <c r="K386" i="45"/>
  <c r="M386" i="45" s="1"/>
  <c r="K385" i="45"/>
  <c r="K384" i="45"/>
  <c r="M384" i="45" s="1"/>
  <c r="K383" i="45"/>
  <c r="K382" i="45"/>
  <c r="M382" i="45" s="1"/>
  <c r="K381" i="45"/>
  <c r="K380" i="45"/>
  <c r="M380" i="45" s="1"/>
  <c r="K379" i="45"/>
  <c r="K378" i="45"/>
  <c r="M378" i="45" s="1"/>
  <c r="K377" i="45"/>
  <c r="K376" i="45"/>
  <c r="M376" i="45" s="1"/>
  <c r="K375" i="45"/>
  <c r="K374" i="45"/>
  <c r="M374" i="45" s="1"/>
  <c r="K373" i="45"/>
  <c r="K372" i="45"/>
  <c r="M372" i="45" s="1"/>
  <c r="K371" i="45"/>
  <c r="K370" i="45"/>
  <c r="M370" i="45" s="1"/>
  <c r="K369" i="45"/>
  <c r="K368" i="45"/>
  <c r="M368" i="45" s="1"/>
  <c r="K367" i="45"/>
  <c r="K366" i="45"/>
  <c r="M366" i="45" s="1"/>
  <c r="K365" i="45"/>
  <c r="K364" i="45"/>
  <c r="M364" i="45" s="1"/>
  <c r="K363" i="45"/>
  <c r="K362" i="45"/>
  <c r="M362" i="45" s="1"/>
  <c r="K361" i="45"/>
  <c r="K360" i="45"/>
  <c r="M360" i="45" s="1"/>
  <c r="K359" i="45"/>
  <c r="K358" i="45"/>
  <c r="M358" i="45" s="1"/>
  <c r="K357" i="45"/>
  <c r="K356" i="45"/>
  <c r="M356" i="45" s="1"/>
  <c r="K355" i="45"/>
  <c r="K354" i="45"/>
  <c r="M354" i="45" s="1"/>
  <c r="K353" i="45"/>
  <c r="K352" i="45"/>
  <c r="M352" i="45" s="1"/>
  <c r="K351" i="45"/>
  <c r="K350" i="45"/>
  <c r="M350" i="45" s="1"/>
  <c r="K349" i="45"/>
  <c r="K348" i="45"/>
  <c r="M348" i="45" s="1"/>
  <c r="K347" i="45"/>
  <c r="K346" i="45"/>
  <c r="M346" i="45" s="1"/>
  <c r="K345" i="45"/>
  <c r="K344" i="45"/>
  <c r="M344" i="45" s="1"/>
  <c r="K343" i="45"/>
  <c r="K342" i="45"/>
  <c r="M342" i="45" s="1"/>
  <c r="K341" i="45"/>
  <c r="K340" i="45"/>
  <c r="M340" i="45" s="1"/>
  <c r="K339" i="45"/>
  <c r="K338" i="45"/>
  <c r="M338" i="45" s="1"/>
  <c r="K337" i="45"/>
  <c r="K336" i="45"/>
  <c r="M336" i="45" s="1"/>
  <c r="K335" i="45"/>
  <c r="K334" i="45"/>
  <c r="M334" i="45" s="1"/>
  <c r="K333" i="45"/>
  <c r="K332" i="45"/>
  <c r="M332" i="45" s="1"/>
  <c r="K331" i="45"/>
  <c r="K330" i="45"/>
  <c r="M330" i="45" s="1"/>
  <c r="K329" i="45"/>
  <c r="K328" i="45"/>
  <c r="M328" i="45" s="1"/>
  <c r="K327" i="45"/>
  <c r="K326" i="45"/>
  <c r="M326" i="45" s="1"/>
  <c r="K325" i="45"/>
  <c r="K324" i="45"/>
  <c r="M324" i="45" s="1"/>
  <c r="K323" i="45"/>
  <c r="K322" i="45"/>
  <c r="M322" i="45" s="1"/>
  <c r="K321" i="45"/>
  <c r="K320" i="45"/>
  <c r="M320" i="45" s="1"/>
  <c r="K319" i="45"/>
  <c r="K318" i="45"/>
  <c r="M318" i="45" s="1"/>
  <c r="K317" i="45"/>
  <c r="K316" i="45"/>
  <c r="M316" i="45" s="1"/>
  <c r="K315" i="45"/>
  <c r="K314" i="45"/>
  <c r="M314" i="45" s="1"/>
  <c r="K313" i="45"/>
  <c r="K312" i="45"/>
  <c r="M312" i="45" s="1"/>
  <c r="K311" i="45"/>
  <c r="K310" i="45"/>
  <c r="M310" i="45" s="1"/>
  <c r="K309" i="45"/>
  <c r="K308" i="45"/>
  <c r="M308" i="45" s="1"/>
  <c r="K307" i="45"/>
  <c r="K306" i="45"/>
  <c r="M306" i="45" s="1"/>
  <c r="K305" i="45"/>
  <c r="K304" i="45"/>
  <c r="M304" i="45" s="1"/>
  <c r="K303" i="45"/>
  <c r="K302" i="45"/>
  <c r="M302" i="45" s="1"/>
  <c r="K301" i="45"/>
  <c r="K300" i="45"/>
  <c r="M300" i="45" s="1"/>
  <c r="K299" i="45"/>
  <c r="K298" i="45"/>
  <c r="M298" i="45" s="1"/>
  <c r="K297" i="45"/>
  <c r="K296" i="45"/>
  <c r="M296" i="45" s="1"/>
  <c r="K295" i="45"/>
  <c r="K294" i="45"/>
  <c r="M294" i="45" s="1"/>
  <c r="K293" i="45"/>
  <c r="K292" i="45"/>
  <c r="M292" i="45" s="1"/>
  <c r="K291" i="45"/>
  <c r="K290" i="45"/>
  <c r="M290" i="45" s="1"/>
  <c r="K289" i="45"/>
  <c r="K288" i="45"/>
  <c r="M288" i="45" s="1"/>
  <c r="K287" i="45"/>
  <c r="K286" i="45"/>
  <c r="M286" i="45" s="1"/>
  <c r="K285" i="45"/>
  <c r="K284" i="45"/>
  <c r="M284" i="45" s="1"/>
  <c r="K283" i="45"/>
  <c r="K282" i="45"/>
  <c r="M282" i="45" s="1"/>
  <c r="K281" i="45"/>
  <c r="K280" i="45"/>
  <c r="M280" i="45" s="1"/>
  <c r="K279" i="45"/>
  <c r="K278" i="45"/>
  <c r="M278" i="45" s="1"/>
  <c r="K277" i="45"/>
  <c r="K276" i="45"/>
  <c r="M276" i="45" s="1"/>
  <c r="K275" i="45"/>
  <c r="K274" i="45"/>
  <c r="M274" i="45" s="1"/>
  <c r="K273" i="45"/>
  <c r="K272" i="45"/>
  <c r="M272" i="45" s="1"/>
  <c r="K271" i="45"/>
  <c r="K270" i="45"/>
  <c r="M270" i="45" s="1"/>
  <c r="K269" i="45"/>
  <c r="K268" i="45"/>
  <c r="M268" i="45" s="1"/>
  <c r="K267" i="45"/>
  <c r="K266" i="45"/>
  <c r="M266" i="45" s="1"/>
  <c r="K265" i="45"/>
  <c r="K264" i="45"/>
  <c r="M264" i="45" s="1"/>
  <c r="K263" i="45"/>
  <c r="K262" i="45"/>
  <c r="M262" i="45" s="1"/>
  <c r="K261" i="45"/>
  <c r="K260" i="45"/>
  <c r="M260" i="45" s="1"/>
  <c r="K259" i="45"/>
  <c r="K258" i="45"/>
  <c r="M258" i="45" s="1"/>
  <c r="K257" i="45"/>
  <c r="K256" i="45"/>
  <c r="M256" i="45" s="1"/>
  <c r="K255" i="45"/>
  <c r="K254" i="45"/>
  <c r="M254" i="45" s="1"/>
  <c r="K253" i="45"/>
  <c r="K252" i="45"/>
  <c r="M252" i="45" s="1"/>
  <c r="K251" i="45"/>
  <c r="K250" i="45"/>
  <c r="M250" i="45" s="1"/>
  <c r="K249" i="45"/>
  <c r="K248" i="45"/>
  <c r="M248" i="45" s="1"/>
  <c r="K247" i="45"/>
  <c r="K246" i="45"/>
  <c r="M246" i="45" s="1"/>
  <c r="K245" i="45"/>
  <c r="K244" i="45"/>
  <c r="M244" i="45" s="1"/>
  <c r="K243" i="45"/>
  <c r="K242" i="45"/>
  <c r="M242" i="45" s="1"/>
  <c r="K241" i="45"/>
  <c r="K240" i="45"/>
  <c r="M240" i="45" s="1"/>
  <c r="K239" i="45"/>
  <c r="K238" i="45"/>
  <c r="M238" i="45" s="1"/>
  <c r="K237" i="45"/>
  <c r="K236" i="45"/>
  <c r="M236" i="45" s="1"/>
  <c r="K235" i="45"/>
  <c r="K234" i="45"/>
  <c r="M234" i="45" s="1"/>
  <c r="K233" i="45"/>
  <c r="K232" i="45"/>
  <c r="M232" i="45" s="1"/>
  <c r="K231" i="45"/>
  <c r="K230" i="45"/>
  <c r="M230" i="45" s="1"/>
  <c r="K229" i="45"/>
  <c r="K228" i="45"/>
  <c r="M228" i="45" s="1"/>
  <c r="K227" i="45"/>
  <c r="K226" i="45"/>
  <c r="M226" i="45" s="1"/>
  <c r="K225" i="45"/>
  <c r="K224" i="45"/>
  <c r="M224" i="45" s="1"/>
  <c r="K223" i="45"/>
  <c r="K222" i="45"/>
  <c r="M222" i="45" s="1"/>
  <c r="K221" i="45"/>
  <c r="K220" i="45"/>
  <c r="M220" i="45" s="1"/>
  <c r="K219" i="45"/>
  <c r="K218" i="45"/>
  <c r="M218" i="45" s="1"/>
  <c r="K217" i="45"/>
  <c r="K216" i="45"/>
  <c r="M216" i="45" s="1"/>
  <c r="K215" i="45"/>
  <c r="K214" i="45"/>
  <c r="M214" i="45" s="1"/>
  <c r="K213" i="45"/>
  <c r="K212" i="45"/>
  <c r="M212" i="45" s="1"/>
  <c r="K211" i="45"/>
  <c r="K210" i="45"/>
  <c r="M210" i="45" s="1"/>
  <c r="K209" i="45"/>
  <c r="K208" i="45"/>
  <c r="M208" i="45" s="1"/>
  <c r="K207" i="45"/>
  <c r="K206" i="45"/>
  <c r="M206" i="45" s="1"/>
  <c r="K205" i="45"/>
  <c r="K204" i="45"/>
  <c r="M204" i="45" s="1"/>
  <c r="K203" i="45"/>
  <c r="K202" i="45"/>
  <c r="M202" i="45" s="1"/>
  <c r="K201" i="45"/>
  <c r="K200" i="45"/>
  <c r="M200" i="45" s="1"/>
  <c r="K199" i="45"/>
  <c r="K198" i="45"/>
  <c r="M198" i="45" s="1"/>
  <c r="K197" i="45"/>
  <c r="K196" i="45"/>
  <c r="M196" i="45" s="1"/>
  <c r="K195" i="45"/>
  <c r="K194" i="45"/>
  <c r="M194" i="45" s="1"/>
  <c r="K193" i="45"/>
  <c r="K192" i="45"/>
  <c r="M192" i="45" s="1"/>
  <c r="K191" i="45"/>
  <c r="K190" i="45"/>
  <c r="M190" i="45" s="1"/>
  <c r="K189" i="45"/>
  <c r="K188" i="45"/>
  <c r="M188" i="45" s="1"/>
  <c r="K187" i="45"/>
  <c r="K186" i="45"/>
  <c r="M186" i="45" s="1"/>
  <c r="K185" i="45"/>
  <c r="K184" i="45"/>
  <c r="M184" i="45" s="1"/>
  <c r="K183" i="45"/>
  <c r="K182" i="45"/>
  <c r="M182" i="45" s="1"/>
  <c r="K181" i="45"/>
  <c r="K180" i="45"/>
  <c r="M180" i="45" s="1"/>
  <c r="K179" i="45"/>
  <c r="K178" i="45"/>
  <c r="M178" i="45" s="1"/>
  <c r="K177" i="45"/>
  <c r="K176" i="45"/>
  <c r="M176" i="45" s="1"/>
  <c r="K175" i="45"/>
  <c r="K174" i="45"/>
  <c r="M174" i="45" s="1"/>
  <c r="K173" i="45"/>
  <c r="K172" i="45"/>
  <c r="M172" i="45" s="1"/>
  <c r="K171" i="45"/>
  <c r="K170" i="45"/>
  <c r="M170" i="45" s="1"/>
  <c r="K169" i="45"/>
  <c r="K168" i="45"/>
  <c r="M168" i="45" s="1"/>
  <c r="K167" i="45"/>
  <c r="K166" i="45"/>
  <c r="M166" i="45" s="1"/>
  <c r="K165" i="45"/>
  <c r="K164" i="45"/>
  <c r="M164" i="45" s="1"/>
  <c r="K163" i="45"/>
  <c r="K162" i="45"/>
  <c r="M162" i="45" s="1"/>
  <c r="K161" i="45"/>
  <c r="K160" i="45"/>
  <c r="M160" i="45" s="1"/>
  <c r="K159" i="45"/>
  <c r="K158" i="45"/>
  <c r="M158" i="45" s="1"/>
  <c r="K157" i="45"/>
  <c r="K156" i="45"/>
  <c r="M156" i="45" s="1"/>
  <c r="K155" i="45"/>
  <c r="K154" i="45"/>
  <c r="M154" i="45" s="1"/>
  <c r="K153" i="45"/>
  <c r="K152" i="45"/>
  <c r="M152" i="45" s="1"/>
  <c r="K151" i="45"/>
  <c r="K150" i="45"/>
  <c r="M150" i="45" s="1"/>
  <c r="K149" i="45"/>
  <c r="K148" i="45"/>
  <c r="M148" i="45" s="1"/>
  <c r="K147" i="45"/>
  <c r="K146" i="45"/>
  <c r="M146" i="45" s="1"/>
  <c r="K145" i="45"/>
  <c r="K144" i="45"/>
  <c r="M144" i="45" s="1"/>
  <c r="K143" i="45"/>
  <c r="K142" i="45"/>
  <c r="M142" i="45" s="1"/>
  <c r="K141" i="45"/>
  <c r="K140" i="45"/>
  <c r="M140" i="45" s="1"/>
  <c r="K139" i="45"/>
  <c r="K138" i="45"/>
  <c r="M138" i="45" s="1"/>
  <c r="K137" i="45"/>
  <c r="K136" i="45"/>
  <c r="M136" i="45" s="1"/>
  <c r="K135" i="45"/>
  <c r="K134" i="45"/>
  <c r="M134" i="45" s="1"/>
  <c r="K133" i="45"/>
  <c r="K132" i="45"/>
  <c r="M132" i="45" s="1"/>
  <c r="K131" i="45"/>
  <c r="K130" i="45"/>
  <c r="M130" i="45" s="1"/>
  <c r="K129" i="45"/>
  <c r="K128" i="45"/>
  <c r="M128" i="45" s="1"/>
  <c r="K127" i="45"/>
  <c r="K126" i="45"/>
  <c r="M126" i="45" s="1"/>
  <c r="K125" i="45"/>
  <c r="K124" i="45"/>
  <c r="M124" i="45" s="1"/>
  <c r="K123" i="45"/>
  <c r="K122" i="45"/>
  <c r="M122" i="45" s="1"/>
  <c r="K121" i="45"/>
  <c r="K120" i="45"/>
  <c r="M120" i="45" s="1"/>
  <c r="K119" i="45"/>
  <c r="K118" i="45"/>
  <c r="M118" i="45" s="1"/>
  <c r="K117" i="45"/>
  <c r="K116" i="45"/>
  <c r="M116" i="45" s="1"/>
  <c r="K115" i="45"/>
  <c r="K114" i="45"/>
  <c r="M114" i="45" s="1"/>
  <c r="K113" i="45"/>
  <c r="K112" i="45"/>
  <c r="M112" i="45" s="1"/>
  <c r="K111" i="45"/>
  <c r="K110" i="45"/>
  <c r="M110" i="45" s="1"/>
  <c r="K109" i="45"/>
  <c r="K108" i="45"/>
  <c r="M108" i="45" s="1"/>
  <c r="K107" i="45"/>
  <c r="K106" i="45"/>
  <c r="M106" i="45" s="1"/>
  <c r="K105" i="45"/>
  <c r="K104" i="45"/>
  <c r="M104" i="45" s="1"/>
  <c r="K103" i="45"/>
  <c r="K102" i="45"/>
  <c r="M102" i="45" s="1"/>
  <c r="K101" i="45"/>
  <c r="K100" i="45"/>
  <c r="M100" i="45" s="1"/>
  <c r="K99" i="45"/>
  <c r="K98" i="45"/>
  <c r="M98" i="45" s="1"/>
  <c r="K97" i="45"/>
  <c r="K96" i="45"/>
  <c r="M96" i="45" s="1"/>
  <c r="K95" i="45"/>
  <c r="K94" i="45"/>
  <c r="M94" i="45" s="1"/>
  <c r="K93" i="45"/>
  <c r="K92" i="45"/>
  <c r="M92" i="45" s="1"/>
  <c r="K91" i="45"/>
  <c r="K90" i="45"/>
  <c r="M90" i="45" s="1"/>
  <c r="K89" i="45"/>
  <c r="K88" i="45"/>
  <c r="M88" i="45" s="1"/>
  <c r="K87" i="45"/>
  <c r="K86" i="45"/>
  <c r="M86" i="45" s="1"/>
  <c r="K85" i="45"/>
  <c r="K84" i="45"/>
  <c r="M84" i="45" s="1"/>
  <c r="K83" i="45"/>
  <c r="K82" i="45"/>
  <c r="M82" i="45" s="1"/>
  <c r="K81" i="45"/>
  <c r="K80" i="45"/>
  <c r="M80" i="45" s="1"/>
  <c r="K79" i="45"/>
  <c r="K78" i="45"/>
  <c r="M78" i="45" s="1"/>
  <c r="K77" i="45"/>
  <c r="K76" i="45"/>
  <c r="M76" i="45" s="1"/>
  <c r="K75" i="45"/>
  <c r="K74" i="45"/>
  <c r="M74" i="45" s="1"/>
  <c r="K73" i="45"/>
  <c r="K72" i="45"/>
  <c r="M72" i="45" s="1"/>
  <c r="K71" i="45"/>
  <c r="K70" i="45"/>
  <c r="M70" i="45" s="1"/>
  <c r="K69" i="45"/>
  <c r="K68" i="45"/>
  <c r="M68" i="45" s="1"/>
  <c r="K67" i="45"/>
  <c r="K66" i="45"/>
  <c r="M66" i="45" s="1"/>
  <c r="K65" i="45"/>
  <c r="K64" i="45"/>
  <c r="M64" i="45" s="1"/>
  <c r="K63" i="45"/>
  <c r="K62" i="45"/>
  <c r="M62" i="45" s="1"/>
  <c r="K61" i="45"/>
  <c r="K60" i="45"/>
  <c r="M60" i="45" s="1"/>
  <c r="K59" i="45"/>
  <c r="K58" i="45"/>
  <c r="M58" i="45" s="1"/>
  <c r="K57" i="45"/>
  <c r="K56" i="45"/>
  <c r="M56" i="45" s="1"/>
  <c r="K55" i="45"/>
  <c r="K54" i="45"/>
  <c r="M54" i="45" s="1"/>
  <c r="K53" i="45"/>
  <c r="K52" i="45"/>
  <c r="M52" i="45" s="1"/>
  <c r="K51" i="45"/>
  <c r="K50" i="45"/>
  <c r="M50" i="45" s="1"/>
  <c r="K49" i="45"/>
  <c r="K48" i="45"/>
  <c r="M48" i="45" s="1"/>
  <c r="K47" i="45"/>
  <c r="K46" i="45"/>
  <c r="M46" i="45" s="1"/>
  <c r="K45" i="45"/>
  <c r="K44" i="45"/>
  <c r="M44" i="45" s="1"/>
  <c r="K43" i="45"/>
  <c r="K42" i="45"/>
  <c r="M42" i="45" s="1"/>
  <c r="K41" i="45"/>
  <c r="K40" i="45"/>
  <c r="M40" i="45" s="1"/>
  <c r="K39" i="45"/>
  <c r="K38" i="45"/>
  <c r="M38" i="45" s="1"/>
  <c r="K37" i="45"/>
  <c r="K36" i="45"/>
  <c r="M36" i="45" s="1"/>
  <c r="K35" i="45"/>
  <c r="K34" i="45"/>
  <c r="M34" i="45" s="1"/>
  <c r="K31" i="45"/>
  <c r="M31" i="45" s="1"/>
  <c r="K30" i="45"/>
  <c r="M30" i="45" s="1"/>
  <c r="K29" i="45"/>
  <c r="M29" i="45" s="1"/>
  <c r="K28" i="45"/>
  <c r="M28" i="45" s="1"/>
  <c r="K27" i="45"/>
  <c r="M27" i="45" s="1"/>
  <c r="K26" i="45"/>
  <c r="M26" i="45" s="1"/>
  <c r="K25" i="45"/>
  <c r="M25" i="45" s="1"/>
  <c r="K24" i="45"/>
  <c r="M24" i="45" s="1"/>
  <c r="K23" i="45"/>
  <c r="K22" i="45"/>
  <c r="M22" i="45" s="1"/>
  <c r="K21" i="45"/>
  <c r="M21" i="45" s="1"/>
  <c r="K20" i="45"/>
  <c r="M20" i="45" s="1"/>
  <c r="K19" i="45"/>
  <c r="K18" i="45"/>
  <c r="M18" i="45" s="1"/>
  <c r="K17" i="45"/>
  <c r="K16" i="45"/>
  <c r="M16" i="45" s="1"/>
  <c r="K15" i="45"/>
  <c r="K14" i="45"/>
  <c r="M14" i="45" s="1"/>
  <c r="K13" i="45"/>
  <c r="M13" i="45" s="1"/>
  <c r="K12" i="45"/>
  <c r="M12" i="45" s="1"/>
  <c r="K11" i="45"/>
  <c r="M11" i="45" s="1"/>
  <c r="K10" i="45"/>
  <c r="M10" i="45" s="1"/>
  <c r="K9" i="45"/>
  <c r="I2" i="45"/>
  <c r="D2" i="45"/>
  <c r="D1" i="45"/>
  <c r="A81" i="44"/>
  <c r="H56" i="44"/>
  <c r="I56" i="44" s="1"/>
  <c r="A56" i="44"/>
  <c r="H55" i="44"/>
  <c r="I55" i="44" s="1"/>
  <c r="A55" i="44"/>
  <c r="H54" i="44"/>
  <c r="I54" i="44" s="1"/>
  <c r="A54" i="44"/>
  <c r="H53" i="44"/>
  <c r="I53" i="44" s="1"/>
  <c r="A53" i="44"/>
  <c r="H52" i="44"/>
  <c r="I52" i="44" s="1"/>
  <c r="A52" i="44"/>
  <c r="H51" i="44"/>
  <c r="I51" i="44" s="1"/>
  <c r="A51" i="44"/>
  <c r="H50" i="44"/>
  <c r="I50" i="44" s="1"/>
  <c r="A50" i="44"/>
  <c r="H49" i="44"/>
  <c r="A49" i="44"/>
  <c r="H48" i="44"/>
  <c r="I48" i="44" s="1"/>
  <c r="A48" i="44"/>
  <c r="H47" i="44"/>
  <c r="I47" i="44" s="1"/>
  <c r="A47" i="44"/>
  <c r="H43" i="44"/>
  <c r="I43" i="44" s="1"/>
  <c r="A43" i="44"/>
  <c r="H42" i="44"/>
  <c r="I42" i="44" s="1"/>
  <c r="A42" i="44"/>
  <c r="H39" i="44"/>
  <c r="I39" i="44" s="1"/>
  <c r="H38" i="44"/>
  <c r="I38" i="44" s="1"/>
  <c r="H36" i="44"/>
  <c r="H32" i="44"/>
  <c r="G32" i="44"/>
  <c r="D32" i="44"/>
  <c r="A32" i="44"/>
  <c r="H31" i="44"/>
  <c r="G31" i="44"/>
  <c r="D31" i="44"/>
  <c r="A31" i="44"/>
  <c r="H30" i="44"/>
  <c r="G30" i="44"/>
  <c r="D30" i="44"/>
  <c r="A30" i="44"/>
  <c r="H29" i="44"/>
  <c r="G29" i="44"/>
  <c r="D29" i="44"/>
  <c r="A29" i="44"/>
  <c r="H28" i="44"/>
  <c r="G28" i="44"/>
  <c r="D28" i="44"/>
  <c r="A28" i="44"/>
  <c r="H27" i="44"/>
  <c r="G27" i="44"/>
  <c r="D27" i="44"/>
  <c r="A27" i="44"/>
  <c r="H26" i="44"/>
  <c r="G26" i="44"/>
  <c r="D26" i="44"/>
  <c r="A26" i="44"/>
  <c r="H25" i="44"/>
  <c r="G25" i="44"/>
  <c r="D25" i="44"/>
  <c r="A25" i="44"/>
  <c r="H24" i="44"/>
  <c r="G24" i="44"/>
  <c r="H22" i="44"/>
  <c r="D22" i="44"/>
  <c r="A22" i="44"/>
  <c r="K14" i="44"/>
  <c r="E8" i="44"/>
  <c r="H5" i="44"/>
  <c r="B6" i="44"/>
  <c r="B5" i="44"/>
  <c r="B4" i="44"/>
  <c r="J517" i="43"/>
  <c r="I517" i="43"/>
  <c r="H517" i="43"/>
  <c r="G517" i="43"/>
  <c r="F517" i="43"/>
  <c r="C526" i="43"/>
  <c r="C505" i="43"/>
  <c r="C525" i="43"/>
  <c r="C504" i="43"/>
  <c r="C524" i="43" s="1"/>
  <c r="C503" i="43"/>
  <c r="C523" i="43"/>
  <c r="C502" i="43"/>
  <c r="C522" i="43" s="1"/>
  <c r="C501" i="43"/>
  <c r="C521" i="43" s="1"/>
  <c r="C500" i="43"/>
  <c r="C520" i="43" s="1"/>
  <c r="K498" i="43"/>
  <c r="K497" i="43"/>
  <c r="M497" i="43" s="1"/>
  <c r="K496" i="43"/>
  <c r="M496" i="43" s="1"/>
  <c r="K495" i="43"/>
  <c r="M495" i="43" s="1"/>
  <c r="K490" i="43"/>
  <c r="K489" i="43"/>
  <c r="M489" i="43" s="1"/>
  <c r="K488" i="43"/>
  <c r="M488" i="43" s="1"/>
  <c r="K487" i="43"/>
  <c r="M487" i="43" s="1"/>
  <c r="K486" i="43"/>
  <c r="K485" i="43"/>
  <c r="M485" i="43" s="1"/>
  <c r="K484" i="43"/>
  <c r="M484" i="43" s="1"/>
  <c r="K483" i="43"/>
  <c r="M483" i="43" s="1"/>
  <c r="K482" i="43"/>
  <c r="K481" i="43"/>
  <c r="M481" i="43" s="1"/>
  <c r="K480" i="43"/>
  <c r="M480" i="43" s="1"/>
  <c r="K479" i="43"/>
  <c r="M479" i="43" s="1"/>
  <c r="K478" i="43"/>
  <c r="K477" i="43"/>
  <c r="M477" i="43" s="1"/>
  <c r="K476" i="43"/>
  <c r="M476" i="43" s="1"/>
  <c r="K475" i="43"/>
  <c r="M475" i="43" s="1"/>
  <c r="K474" i="43"/>
  <c r="K473" i="43"/>
  <c r="M473" i="43" s="1"/>
  <c r="K472" i="43"/>
  <c r="M472" i="43" s="1"/>
  <c r="K471" i="43"/>
  <c r="M471" i="43" s="1"/>
  <c r="K470" i="43"/>
  <c r="K469" i="43"/>
  <c r="M469" i="43" s="1"/>
  <c r="K468" i="43"/>
  <c r="M468" i="43" s="1"/>
  <c r="K467" i="43"/>
  <c r="M467" i="43" s="1"/>
  <c r="K466" i="43"/>
  <c r="K465" i="43"/>
  <c r="M465" i="43" s="1"/>
  <c r="K464" i="43"/>
  <c r="M464" i="43" s="1"/>
  <c r="K463" i="43"/>
  <c r="M463" i="43" s="1"/>
  <c r="K462" i="43"/>
  <c r="K461" i="43"/>
  <c r="M461" i="43" s="1"/>
  <c r="K460" i="43"/>
  <c r="M460" i="43" s="1"/>
  <c r="K459" i="43"/>
  <c r="M459" i="43" s="1"/>
  <c r="K458" i="43"/>
  <c r="K457" i="43"/>
  <c r="M457" i="43" s="1"/>
  <c r="K456" i="43"/>
  <c r="M456" i="43" s="1"/>
  <c r="K455" i="43"/>
  <c r="M455" i="43" s="1"/>
  <c r="K454" i="43"/>
  <c r="K453" i="43"/>
  <c r="M453" i="43" s="1"/>
  <c r="K452" i="43"/>
  <c r="M452" i="43" s="1"/>
  <c r="K451" i="43"/>
  <c r="M451" i="43" s="1"/>
  <c r="K450" i="43"/>
  <c r="K449" i="43"/>
  <c r="M449" i="43" s="1"/>
  <c r="K448" i="43"/>
  <c r="M448" i="43" s="1"/>
  <c r="K447" i="43"/>
  <c r="M447" i="43" s="1"/>
  <c r="K446" i="43"/>
  <c r="K445" i="43"/>
  <c r="M445" i="43" s="1"/>
  <c r="K444" i="43"/>
  <c r="M444" i="43" s="1"/>
  <c r="K443" i="43"/>
  <c r="M443" i="43" s="1"/>
  <c r="K442" i="43"/>
  <c r="K441" i="43"/>
  <c r="M441" i="43" s="1"/>
  <c r="K440" i="43"/>
  <c r="M440" i="43" s="1"/>
  <c r="K439" i="43"/>
  <c r="M439" i="43" s="1"/>
  <c r="K438" i="43"/>
  <c r="K437" i="43"/>
  <c r="M437" i="43" s="1"/>
  <c r="K436" i="43"/>
  <c r="M436" i="43" s="1"/>
  <c r="K435" i="43"/>
  <c r="M435" i="43" s="1"/>
  <c r="K434" i="43"/>
  <c r="K433" i="43"/>
  <c r="M433" i="43" s="1"/>
  <c r="K432" i="43"/>
  <c r="M432" i="43" s="1"/>
  <c r="K431" i="43"/>
  <c r="M431" i="43" s="1"/>
  <c r="K430" i="43"/>
  <c r="K429" i="43"/>
  <c r="M429" i="43" s="1"/>
  <c r="K428" i="43"/>
  <c r="M428" i="43" s="1"/>
  <c r="K427" i="43"/>
  <c r="M427" i="43" s="1"/>
  <c r="K426" i="43"/>
  <c r="K425" i="43"/>
  <c r="M425" i="43" s="1"/>
  <c r="K424" i="43"/>
  <c r="M424" i="43" s="1"/>
  <c r="K423" i="43"/>
  <c r="M423" i="43" s="1"/>
  <c r="K422" i="43"/>
  <c r="K421" i="43"/>
  <c r="M421" i="43" s="1"/>
  <c r="K420" i="43"/>
  <c r="M420" i="43" s="1"/>
  <c r="K419" i="43"/>
  <c r="M419" i="43" s="1"/>
  <c r="K418" i="43"/>
  <c r="K417" i="43"/>
  <c r="M417" i="43" s="1"/>
  <c r="K416" i="43"/>
  <c r="M416" i="43" s="1"/>
  <c r="K415" i="43"/>
  <c r="M415" i="43" s="1"/>
  <c r="K414" i="43"/>
  <c r="K413" i="43"/>
  <c r="M413" i="43" s="1"/>
  <c r="K412" i="43"/>
  <c r="M412" i="43" s="1"/>
  <c r="K411" i="43"/>
  <c r="M411" i="43" s="1"/>
  <c r="K410" i="43"/>
  <c r="K409" i="43"/>
  <c r="M409" i="43" s="1"/>
  <c r="K408" i="43"/>
  <c r="M408" i="43" s="1"/>
  <c r="K407" i="43"/>
  <c r="M407" i="43" s="1"/>
  <c r="K406" i="43"/>
  <c r="K405" i="43"/>
  <c r="M405" i="43" s="1"/>
  <c r="K404" i="43"/>
  <c r="M404" i="43" s="1"/>
  <c r="K403" i="43"/>
  <c r="M403" i="43" s="1"/>
  <c r="K402" i="43"/>
  <c r="K401" i="43"/>
  <c r="M401" i="43" s="1"/>
  <c r="K400" i="43"/>
  <c r="M400" i="43" s="1"/>
  <c r="K399" i="43"/>
  <c r="M399" i="43" s="1"/>
  <c r="K398" i="43"/>
  <c r="K397" i="43"/>
  <c r="M397" i="43" s="1"/>
  <c r="K396" i="43"/>
  <c r="M396" i="43" s="1"/>
  <c r="K395" i="43"/>
  <c r="M395" i="43" s="1"/>
  <c r="K394" i="43"/>
  <c r="K393" i="43"/>
  <c r="M393" i="43" s="1"/>
  <c r="K392" i="43"/>
  <c r="M392" i="43" s="1"/>
  <c r="K391" i="43"/>
  <c r="M391" i="43" s="1"/>
  <c r="K390" i="43"/>
  <c r="K389" i="43"/>
  <c r="M389" i="43" s="1"/>
  <c r="K388" i="43"/>
  <c r="M388" i="43" s="1"/>
  <c r="K387" i="43"/>
  <c r="M387" i="43" s="1"/>
  <c r="K386" i="43"/>
  <c r="K385" i="43"/>
  <c r="M385" i="43" s="1"/>
  <c r="K384" i="43"/>
  <c r="M384" i="43" s="1"/>
  <c r="K383" i="43"/>
  <c r="M383" i="43" s="1"/>
  <c r="K382" i="43"/>
  <c r="K381" i="43"/>
  <c r="M381" i="43" s="1"/>
  <c r="K380" i="43"/>
  <c r="M380" i="43" s="1"/>
  <c r="K379" i="43"/>
  <c r="M379" i="43" s="1"/>
  <c r="K378" i="43"/>
  <c r="K377" i="43"/>
  <c r="M377" i="43" s="1"/>
  <c r="K376" i="43"/>
  <c r="M376" i="43" s="1"/>
  <c r="K375" i="43"/>
  <c r="M375" i="43" s="1"/>
  <c r="K374" i="43"/>
  <c r="K373" i="43"/>
  <c r="M373" i="43" s="1"/>
  <c r="K372" i="43"/>
  <c r="M372" i="43" s="1"/>
  <c r="K371" i="43"/>
  <c r="M371" i="43" s="1"/>
  <c r="K370" i="43"/>
  <c r="K369" i="43"/>
  <c r="M369" i="43" s="1"/>
  <c r="K368" i="43"/>
  <c r="M368" i="43" s="1"/>
  <c r="K367" i="43"/>
  <c r="M367" i="43" s="1"/>
  <c r="K366" i="43"/>
  <c r="K365" i="43"/>
  <c r="M365" i="43" s="1"/>
  <c r="K364" i="43"/>
  <c r="M364" i="43" s="1"/>
  <c r="K363" i="43"/>
  <c r="M363" i="43" s="1"/>
  <c r="K362" i="43"/>
  <c r="K361" i="43"/>
  <c r="M361" i="43" s="1"/>
  <c r="K360" i="43"/>
  <c r="M360" i="43" s="1"/>
  <c r="K359" i="43"/>
  <c r="M359" i="43" s="1"/>
  <c r="K358" i="43"/>
  <c r="K357" i="43"/>
  <c r="M357" i="43" s="1"/>
  <c r="K356" i="43"/>
  <c r="M356" i="43" s="1"/>
  <c r="K355" i="43"/>
  <c r="M355" i="43" s="1"/>
  <c r="K354" i="43"/>
  <c r="K353" i="43"/>
  <c r="M353" i="43" s="1"/>
  <c r="K352" i="43"/>
  <c r="M352" i="43" s="1"/>
  <c r="K351" i="43"/>
  <c r="M351" i="43" s="1"/>
  <c r="K350" i="43"/>
  <c r="K349" i="43"/>
  <c r="M349" i="43" s="1"/>
  <c r="K348" i="43"/>
  <c r="M348" i="43" s="1"/>
  <c r="K347" i="43"/>
  <c r="M347" i="43" s="1"/>
  <c r="K346" i="43"/>
  <c r="K345" i="43"/>
  <c r="M345" i="43" s="1"/>
  <c r="K344" i="43"/>
  <c r="M344" i="43" s="1"/>
  <c r="K343" i="43"/>
  <c r="M343" i="43" s="1"/>
  <c r="K342" i="43"/>
  <c r="K341" i="43"/>
  <c r="M341" i="43" s="1"/>
  <c r="K340" i="43"/>
  <c r="M340" i="43" s="1"/>
  <c r="K339" i="43"/>
  <c r="M339" i="43" s="1"/>
  <c r="K338" i="43"/>
  <c r="K337" i="43"/>
  <c r="M337" i="43" s="1"/>
  <c r="K336" i="43"/>
  <c r="M336" i="43" s="1"/>
  <c r="K335" i="43"/>
  <c r="M335" i="43" s="1"/>
  <c r="K334" i="43"/>
  <c r="K333" i="43"/>
  <c r="M333" i="43" s="1"/>
  <c r="K332" i="43"/>
  <c r="M332" i="43" s="1"/>
  <c r="K331" i="43"/>
  <c r="M331" i="43" s="1"/>
  <c r="K330" i="43"/>
  <c r="K329" i="43"/>
  <c r="M329" i="43" s="1"/>
  <c r="K328" i="43"/>
  <c r="M328" i="43" s="1"/>
  <c r="K327" i="43"/>
  <c r="M327" i="43" s="1"/>
  <c r="K326" i="43"/>
  <c r="K325" i="43"/>
  <c r="M325" i="43" s="1"/>
  <c r="K324" i="43"/>
  <c r="M324" i="43" s="1"/>
  <c r="K323" i="43"/>
  <c r="M323" i="43" s="1"/>
  <c r="K322" i="43"/>
  <c r="K321" i="43"/>
  <c r="M321" i="43" s="1"/>
  <c r="K320" i="43"/>
  <c r="M320" i="43" s="1"/>
  <c r="K319" i="43"/>
  <c r="M319" i="43" s="1"/>
  <c r="K318" i="43"/>
  <c r="K317" i="43"/>
  <c r="M317" i="43" s="1"/>
  <c r="K316" i="43"/>
  <c r="M316" i="43" s="1"/>
  <c r="K315" i="43"/>
  <c r="M315" i="43" s="1"/>
  <c r="K314" i="43"/>
  <c r="K313" i="43"/>
  <c r="M313" i="43" s="1"/>
  <c r="K312" i="43"/>
  <c r="M312" i="43" s="1"/>
  <c r="K311" i="43"/>
  <c r="M311" i="43" s="1"/>
  <c r="K310" i="43"/>
  <c r="K309" i="43"/>
  <c r="M309" i="43" s="1"/>
  <c r="K308" i="43"/>
  <c r="M308" i="43" s="1"/>
  <c r="K307" i="43"/>
  <c r="M307" i="43" s="1"/>
  <c r="K306" i="43"/>
  <c r="K305" i="43"/>
  <c r="M305" i="43" s="1"/>
  <c r="K304" i="43"/>
  <c r="M304" i="43" s="1"/>
  <c r="K303" i="43"/>
  <c r="M303" i="43" s="1"/>
  <c r="K302" i="43"/>
  <c r="K301" i="43"/>
  <c r="M301" i="43" s="1"/>
  <c r="K300" i="43"/>
  <c r="M300" i="43" s="1"/>
  <c r="K299" i="43"/>
  <c r="M299" i="43" s="1"/>
  <c r="K298" i="43"/>
  <c r="K297" i="43"/>
  <c r="M297" i="43" s="1"/>
  <c r="K296" i="43"/>
  <c r="M296" i="43" s="1"/>
  <c r="K295" i="43"/>
  <c r="M295" i="43" s="1"/>
  <c r="K294" i="43"/>
  <c r="K293" i="43"/>
  <c r="M293" i="43" s="1"/>
  <c r="K292" i="43"/>
  <c r="M292" i="43" s="1"/>
  <c r="K291" i="43"/>
  <c r="M291" i="43" s="1"/>
  <c r="K290" i="43"/>
  <c r="K289" i="43"/>
  <c r="M289" i="43" s="1"/>
  <c r="K288" i="43"/>
  <c r="M288" i="43" s="1"/>
  <c r="K287" i="43"/>
  <c r="M287" i="43" s="1"/>
  <c r="K286" i="43"/>
  <c r="K285" i="43"/>
  <c r="M285" i="43" s="1"/>
  <c r="K284" i="43"/>
  <c r="M284" i="43" s="1"/>
  <c r="K283" i="43"/>
  <c r="M283" i="43" s="1"/>
  <c r="K282" i="43"/>
  <c r="K281" i="43"/>
  <c r="M281" i="43" s="1"/>
  <c r="K280" i="43"/>
  <c r="M280" i="43" s="1"/>
  <c r="K279" i="43"/>
  <c r="M279" i="43" s="1"/>
  <c r="K278" i="43"/>
  <c r="K277" i="43"/>
  <c r="M277" i="43" s="1"/>
  <c r="K276" i="43"/>
  <c r="M276" i="43" s="1"/>
  <c r="K275" i="43"/>
  <c r="M275" i="43" s="1"/>
  <c r="K274" i="43"/>
  <c r="K273" i="43"/>
  <c r="M273" i="43" s="1"/>
  <c r="K272" i="43"/>
  <c r="M272" i="43" s="1"/>
  <c r="K271" i="43"/>
  <c r="M271" i="43" s="1"/>
  <c r="K270" i="43"/>
  <c r="K269" i="43"/>
  <c r="M269" i="43" s="1"/>
  <c r="K268" i="43"/>
  <c r="M268" i="43" s="1"/>
  <c r="K267" i="43"/>
  <c r="M267" i="43" s="1"/>
  <c r="K266" i="43"/>
  <c r="K265" i="43"/>
  <c r="M265" i="43" s="1"/>
  <c r="K264" i="43"/>
  <c r="M264" i="43" s="1"/>
  <c r="K263" i="43"/>
  <c r="M263" i="43" s="1"/>
  <c r="K262" i="43"/>
  <c r="K261" i="43"/>
  <c r="M261" i="43" s="1"/>
  <c r="K260" i="43"/>
  <c r="M260" i="43" s="1"/>
  <c r="K259" i="43"/>
  <c r="M259" i="43" s="1"/>
  <c r="K258" i="43"/>
  <c r="K257" i="43"/>
  <c r="M257" i="43" s="1"/>
  <c r="K256" i="43"/>
  <c r="M256" i="43" s="1"/>
  <c r="K255" i="43"/>
  <c r="M255" i="43" s="1"/>
  <c r="K254" i="43"/>
  <c r="K253" i="43"/>
  <c r="M253" i="43" s="1"/>
  <c r="K252" i="43"/>
  <c r="M252" i="43" s="1"/>
  <c r="K251" i="43"/>
  <c r="M251" i="43" s="1"/>
  <c r="K250" i="43"/>
  <c r="K249" i="43"/>
  <c r="M249" i="43" s="1"/>
  <c r="K248" i="43"/>
  <c r="M248" i="43" s="1"/>
  <c r="K247" i="43"/>
  <c r="M247" i="43" s="1"/>
  <c r="K246" i="43"/>
  <c r="K245" i="43"/>
  <c r="M245" i="43" s="1"/>
  <c r="K244" i="43"/>
  <c r="M244" i="43" s="1"/>
  <c r="K243" i="43"/>
  <c r="M243" i="43" s="1"/>
  <c r="K242" i="43"/>
  <c r="K241" i="43"/>
  <c r="M241" i="43" s="1"/>
  <c r="K240" i="43"/>
  <c r="M240" i="43" s="1"/>
  <c r="K239" i="43"/>
  <c r="M239" i="43" s="1"/>
  <c r="K238" i="43"/>
  <c r="K237" i="43"/>
  <c r="M237" i="43" s="1"/>
  <c r="K236" i="43"/>
  <c r="M236" i="43" s="1"/>
  <c r="K235" i="43"/>
  <c r="M235" i="43" s="1"/>
  <c r="K234" i="43"/>
  <c r="K233" i="43"/>
  <c r="M233" i="43" s="1"/>
  <c r="K232" i="43"/>
  <c r="M232" i="43" s="1"/>
  <c r="K231" i="43"/>
  <c r="M231" i="43" s="1"/>
  <c r="K230" i="43"/>
  <c r="K229" i="43"/>
  <c r="M229" i="43" s="1"/>
  <c r="K228" i="43"/>
  <c r="M228" i="43" s="1"/>
  <c r="K227" i="43"/>
  <c r="M227" i="43" s="1"/>
  <c r="K226" i="43"/>
  <c r="K225" i="43"/>
  <c r="M225" i="43" s="1"/>
  <c r="K224" i="43"/>
  <c r="M224" i="43" s="1"/>
  <c r="K223" i="43"/>
  <c r="M223" i="43" s="1"/>
  <c r="K222" i="43"/>
  <c r="K221" i="43"/>
  <c r="M221" i="43" s="1"/>
  <c r="K220" i="43"/>
  <c r="M220" i="43" s="1"/>
  <c r="K219" i="43"/>
  <c r="M219" i="43" s="1"/>
  <c r="K218" i="43"/>
  <c r="K217" i="43"/>
  <c r="M217" i="43" s="1"/>
  <c r="K216" i="43"/>
  <c r="M216" i="43" s="1"/>
  <c r="K215" i="43"/>
  <c r="M215" i="43" s="1"/>
  <c r="K214" i="43"/>
  <c r="K213" i="43"/>
  <c r="M213" i="43" s="1"/>
  <c r="K212" i="43"/>
  <c r="M212" i="43" s="1"/>
  <c r="K211" i="43"/>
  <c r="M211" i="43" s="1"/>
  <c r="K210" i="43"/>
  <c r="K209" i="43"/>
  <c r="M209" i="43" s="1"/>
  <c r="K208" i="43"/>
  <c r="M208" i="43" s="1"/>
  <c r="K207" i="43"/>
  <c r="M207" i="43" s="1"/>
  <c r="K206" i="43"/>
  <c r="K205" i="43"/>
  <c r="M205" i="43" s="1"/>
  <c r="K204" i="43"/>
  <c r="M204" i="43" s="1"/>
  <c r="K203" i="43"/>
  <c r="M203" i="43" s="1"/>
  <c r="K202" i="43"/>
  <c r="K201" i="43"/>
  <c r="M201" i="43" s="1"/>
  <c r="K200" i="43"/>
  <c r="M200" i="43" s="1"/>
  <c r="K199" i="43"/>
  <c r="M199" i="43" s="1"/>
  <c r="K198" i="43"/>
  <c r="K197" i="43"/>
  <c r="M197" i="43" s="1"/>
  <c r="K196" i="43"/>
  <c r="M196" i="43" s="1"/>
  <c r="K195" i="43"/>
  <c r="M195" i="43" s="1"/>
  <c r="K194" i="43"/>
  <c r="K193" i="43"/>
  <c r="M193" i="43" s="1"/>
  <c r="K192" i="43"/>
  <c r="M192" i="43" s="1"/>
  <c r="K191" i="43"/>
  <c r="M191" i="43" s="1"/>
  <c r="K190" i="43"/>
  <c r="K189" i="43"/>
  <c r="M189" i="43" s="1"/>
  <c r="K188" i="43"/>
  <c r="M188" i="43" s="1"/>
  <c r="K187" i="43"/>
  <c r="M187" i="43" s="1"/>
  <c r="K186" i="43"/>
  <c r="K185" i="43"/>
  <c r="M185" i="43" s="1"/>
  <c r="K184" i="43"/>
  <c r="M184" i="43" s="1"/>
  <c r="K183" i="43"/>
  <c r="M183" i="43" s="1"/>
  <c r="K182" i="43"/>
  <c r="K181" i="43"/>
  <c r="M181" i="43" s="1"/>
  <c r="K180" i="43"/>
  <c r="M180" i="43" s="1"/>
  <c r="K179" i="43"/>
  <c r="M179" i="43" s="1"/>
  <c r="K178" i="43"/>
  <c r="K177" i="43"/>
  <c r="M177" i="43" s="1"/>
  <c r="K176" i="43"/>
  <c r="M176" i="43" s="1"/>
  <c r="K175" i="43"/>
  <c r="M175" i="43" s="1"/>
  <c r="K174" i="43"/>
  <c r="K173" i="43"/>
  <c r="M173" i="43" s="1"/>
  <c r="K172" i="43"/>
  <c r="M172" i="43" s="1"/>
  <c r="K171" i="43"/>
  <c r="M171" i="43" s="1"/>
  <c r="K170" i="43"/>
  <c r="K169" i="43"/>
  <c r="M169" i="43" s="1"/>
  <c r="K168" i="43"/>
  <c r="M168" i="43" s="1"/>
  <c r="K167" i="43"/>
  <c r="M167" i="43" s="1"/>
  <c r="K166" i="43"/>
  <c r="K165" i="43"/>
  <c r="M165" i="43" s="1"/>
  <c r="K164" i="43"/>
  <c r="M164" i="43" s="1"/>
  <c r="K163" i="43"/>
  <c r="M163" i="43" s="1"/>
  <c r="K162" i="43"/>
  <c r="K161" i="43"/>
  <c r="M161" i="43" s="1"/>
  <c r="K160" i="43"/>
  <c r="M160" i="43" s="1"/>
  <c r="K159" i="43"/>
  <c r="M159" i="43" s="1"/>
  <c r="K158" i="43"/>
  <c r="K157" i="43"/>
  <c r="M157" i="43" s="1"/>
  <c r="K156" i="43"/>
  <c r="M156" i="43" s="1"/>
  <c r="K155" i="43"/>
  <c r="M155" i="43" s="1"/>
  <c r="K154" i="43"/>
  <c r="K153" i="43"/>
  <c r="M153" i="43" s="1"/>
  <c r="K152" i="43"/>
  <c r="M152" i="43" s="1"/>
  <c r="K151" i="43"/>
  <c r="M151" i="43" s="1"/>
  <c r="K150" i="43"/>
  <c r="K149" i="43"/>
  <c r="M149" i="43" s="1"/>
  <c r="K148" i="43"/>
  <c r="M148" i="43" s="1"/>
  <c r="K147" i="43"/>
  <c r="M147" i="43" s="1"/>
  <c r="K146" i="43"/>
  <c r="K145" i="43"/>
  <c r="M145" i="43" s="1"/>
  <c r="K144" i="43"/>
  <c r="M144" i="43" s="1"/>
  <c r="K143" i="43"/>
  <c r="M143" i="43" s="1"/>
  <c r="K142" i="43"/>
  <c r="K141" i="43"/>
  <c r="M141" i="43" s="1"/>
  <c r="K140" i="43"/>
  <c r="M140" i="43" s="1"/>
  <c r="K139" i="43"/>
  <c r="M139" i="43" s="1"/>
  <c r="K138" i="43"/>
  <c r="K137" i="43"/>
  <c r="M137" i="43" s="1"/>
  <c r="K136" i="43"/>
  <c r="M136" i="43" s="1"/>
  <c r="K135" i="43"/>
  <c r="M135" i="43" s="1"/>
  <c r="K134" i="43"/>
  <c r="K133" i="43"/>
  <c r="M133" i="43" s="1"/>
  <c r="K132" i="43"/>
  <c r="M132" i="43" s="1"/>
  <c r="K131" i="43"/>
  <c r="M131" i="43" s="1"/>
  <c r="K130" i="43"/>
  <c r="K129" i="43"/>
  <c r="M129" i="43" s="1"/>
  <c r="K128" i="43"/>
  <c r="M128" i="43" s="1"/>
  <c r="K127" i="43"/>
  <c r="M127" i="43" s="1"/>
  <c r="K126" i="43"/>
  <c r="K125" i="43"/>
  <c r="M125" i="43" s="1"/>
  <c r="K124" i="43"/>
  <c r="M124" i="43" s="1"/>
  <c r="K123" i="43"/>
  <c r="M123" i="43" s="1"/>
  <c r="K122" i="43"/>
  <c r="K121" i="43"/>
  <c r="M121" i="43" s="1"/>
  <c r="K120" i="43"/>
  <c r="M120" i="43" s="1"/>
  <c r="K119" i="43"/>
  <c r="M119" i="43" s="1"/>
  <c r="K118" i="43"/>
  <c r="K117" i="43"/>
  <c r="M117" i="43" s="1"/>
  <c r="K116" i="43"/>
  <c r="M116" i="43" s="1"/>
  <c r="K115" i="43"/>
  <c r="M115" i="43" s="1"/>
  <c r="K114" i="43"/>
  <c r="K113" i="43"/>
  <c r="M113" i="43" s="1"/>
  <c r="K112" i="43"/>
  <c r="M112" i="43" s="1"/>
  <c r="K111" i="43"/>
  <c r="M111" i="43" s="1"/>
  <c r="K110" i="43"/>
  <c r="K109" i="43"/>
  <c r="M109" i="43" s="1"/>
  <c r="K108" i="43"/>
  <c r="M108" i="43" s="1"/>
  <c r="K107" i="43"/>
  <c r="M107" i="43" s="1"/>
  <c r="K106" i="43"/>
  <c r="K105" i="43"/>
  <c r="M105" i="43" s="1"/>
  <c r="K104" i="43"/>
  <c r="M104" i="43" s="1"/>
  <c r="K103" i="43"/>
  <c r="M103" i="43" s="1"/>
  <c r="K102" i="43"/>
  <c r="K101" i="43"/>
  <c r="M101" i="43" s="1"/>
  <c r="K100" i="43"/>
  <c r="M100" i="43" s="1"/>
  <c r="K99" i="43"/>
  <c r="M99" i="43" s="1"/>
  <c r="K98" i="43"/>
  <c r="K97" i="43"/>
  <c r="M97" i="43" s="1"/>
  <c r="K96" i="43"/>
  <c r="M96" i="43" s="1"/>
  <c r="K95" i="43"/>
  <c r="M95" i="43" s="1"/>
  <c r="K94" i="43"/>
  <c r="K93" i="43"/>
  <c r="M93" i="43" s="1"/>
  <c r="K92" i="43"/>
  <c r="M92" i="43" s="1"/>
  <c r="K91" i="43"/>
  <c r="M91" i="43" s="1"/>
  <c r="K90" i="43"/>
  <c r="K89" i="43"/>
  <c r="M89" i="43" s="1"/>
  <c r="K88" i="43"/>
  <c r="M88" i="43" s="1"/>
  <c r="K87" i="43"/>
  <c r="M87" i="43" s="1"/>
  <c r="K86" i="43"/>
  <c r="K85" i="43"/>
  <c r="M85" i="43" s="1"/>
  <c r="K84" i="43"/>
  <c r="M84" i="43" s="1"/>
  <c r="K83" i="43"/>
  <c r="M83" i="43" s="1"/>
  <c r="K82" i="43"/>
  <c r="K81" i="43"/>
  <c r="M81" i="43" s="1"/>
  <c r="K80" i="43"/>
  <c r="M80" i="43" s="1"/>
  <c r="K79" i="43"/>
  <c r="M79" i="43" s="1"/>
  <c r="K78" i="43"/>
  <c r="K77" i="43"/>
  <c r="M77" i="43" s="1"/>
  <c r="K76" i="43"/>
  <c r="M76" i="43" s="1"/>
  <c r="K75" i="43"/>
  <c r="M75" i="43" s="1"/>
  <c r="K74" i="43"/>
  <c r="K73" i="43"/>
  <c r="M73" i="43" s="1"/>
  <c r="K72" i="43"/>
  <c r="M72" i="43" s="1"/>
  <c r="K71" i="43"/>
  <c r="M71" i="43" s="1"/>
  <c r="K70" i="43"/>
  <c r="K69" i="43"/>
  <c r="M69" i="43" s="1"/>
  <c r="K68" i="43"/>
  <c r="M68" i="43" s="1"/>
  <c r="K67" i="43"/>
  <c r="M67" i="43" s="1"/>
  <c r="K66" i="43"/>
  <c r="K65" i="43"/>
  <c r="M65" i="43" s="1"/>
  <c r="K64" i="43"/>
  <c r="M64" i="43" s="1"/>
  <c r="K63" i="43"/>
  <c r="M63" i="43" s="1"/>
  <c r="K62" i="43"/>
  <c r="K61" i="43"/>
  <c r="M61" i="43" s="1"/>
  <c r="K60" i="43"/>
  <c r="M60" i="43" s="1"/>
  <c r="K59" i="43"/>
  <c r="M59" i="43" s="1"/>
  <c r="K58" i="43"/>
  <c r="K57" i="43"/>
  <c r="M57" i="43" s="1"/>
  <c r="K56" i="43"/>
  <c r="M56" i="43" s="1"/>
  <c r="K55" i="43"/>
  <c r="M55" i="43" s="1"/>
  <c r="K54" i="43"/>
  <c r="K53" i="43"/>
  <c r="M53" i="43" s="1"/>
  <c r="K52" i="43"/>
  <c r="M52" i="43" s="1"/>
  <c r="K51" i="43"/>
  <c r="M51" i="43" s="1"/>
  <c r="K50" i="43"/>
  <c r="K49" i="43"/>
  <c r="M49" i="43" s="1"/>
  <c r="K48" i="43"/>
  <c r="M48" i="43" s="1"/>
  <c r="K47" i="43"/>
  <c r="M47" i="43" s="1"/>
  <c r="K46" i="43"/>
  <c r="K45" i="43"/>
  <c r="M45" i="43" s="1"/>
  <c r="K44" i="43"/>
  <c r="M44" i="43" s="1"/>
  <c r="K43" i="43"/>
  <c r="M43" i="43" s="1"/>
  <c r="K42" i="43"/>
  <c r="K41" i="43"/>
  <c r="M41" i="43" s="1"/>
  <c r="K40" i="43"/>
  <c r="M40" i="43" s="1"/>
  <c r="K39" i="43"/>
  <c r="M39" i="43" s="1"/>
  <c r="K38" i="43"/>
  <c r="K34" i="43"/>
  <c r="K33" i="43"/>
  <c r="M33" i="43" s="1"/>
  <c r="K32" i="43"/>
  <c r="M32" i="43" s="1"/>
  <c r="K31" i="43"/>
  <c r="M31" i="43" s="1"/>
  <c r="K30" i="43"/>
  <c r="K29" i="43"/>
  <c r="M29" i="43" s="1"/>
  <c r="K28" i="43"/>
  <c r="M28" i="43" s="1"/>
  <c r="K27" i="43"/>
  <c r="M27" i="43" s="1"/>
  <c r="K26" i="43"/>
  <c r="K25" i="43"/>
  <c r="M25" i="43" s="1"/>
  <c r="K24" i="43"/>
  <c r="M24" i="43" s="1"/>
  <c r="K23" i="43"/>
  <c r="M23" i="43" s="1"/>
  <c r="K22" i="43"/>
  <c r="K21" i="43"/>
  <c r="M21" i="43" s="1"/>
  <c r="K20" i="43"/>
  <c r="M20" i="43" s="1"/>
  <c r="K19" i="43"/>
  <c r="M19" i="43" s="1"/>
  <c r="K18" i="43"/>
  <c r="K17" i="43"/>
  <c r="M17" i="43" s="1"/>
  <c r="K16" i="43"/>
  <c r="M16" i="43" s="1"/>
  <c r="K15" i="43"/>
  <c r="M15" i="43" s="1"/>
  <c r="K14" i="43"/>
  <c r="K13" i="43"/>
  <c r="M13" i="43" s="1"/>
  <c r="K12" i="43"/>
  <c r="M12" i="43" s="1"/>
  <c r="K11" i="43"/>
  <c r="M11" i="43" s="1"/>
  <c r="K10" i="43"/>
  <c r="K9" i="43"/>
  <c r="M9" i="43" s="1"/>
  <c r="I2" i="43"/>
  <c r="D2" i="43"/>
  <c r="D1" i="43"/>
  <c r="A81" i="42"/>
  <c r="K14" i="42"/>
  <c r="H5" i="42"/>
  <c r="K517" i="57"/>
  <c r="K517" i="61"/>
  <c r="I526" i="71"/>
  <c r="G526" i="71"/>
  <c r="J526" i="71"/>
  <c r="H526" i="71"/>
  <c r="F526" i="71"/>
  <c r="J527" i="71"/>
  <c r="H527" i="71"/>
  <c r="F527" i="71"/>
  <c r="I527" i="71"/>
  <c r="G527" i="71"/>
  <c r="J533" i="71"/>
  <c r="H533" i="71"/>
  <c r="F533" i="71"/>
  <c r="I533" i="71"/>
  <c r="G533" i="71"/>
  <c r="I534" i="71"/>
  <c r="G534" i="71"/>
  <c r="J534" i="71"/>
  <c r="H534" i="71"/>
  <c r="F534" i="71"/>
  <c r="A99" i="70"/>
  <c r="I526" i="69"/>
  <c r="G526" i="69"/>
  <c r="J526" i="69"/>
  <c r="H526" i="69"/>
  <c r="F526" i="69"/>
  <c r="J527" i="69"/>
  <c r="H527" i="69"/>
  <c r="F527" i="69"/>
  <c r="I527" i="69"/>
  <c r="G527" i="69"/>
  <c r="J533" i="69"/>
  <c r="H533" i="69"/>
  <c r="F533" i="69"/>
  <c r="I533" i="69"/>
  <c r="G533" i="69"/>
  <c r="I534" i="69"/>
  <c r="G534" i="69"/>
  <c r="J534" i="69"/>
  <c r="H534" i="69"/>
  <c r="F534" i="69"/>
  <c r="A99" i="68"/>
  <c r="I526" i="67"/>
  <c r="G526" i="67"/>
  <c r="J526" i="67"/>
  <c r="H526" i="67"/>
  <c r="F526" i="67"/>
  <c r="J527" i="67"/>
  <c r="H527" i="67"/>
  <c r="F527" i="67"/>
  <c r="I527" i="67"/>
  <c r="G527" i="67"/>
  <c r="J533" i="67"/>
  <c r="H533" i="67"/>
  <c r="F533" i="67"/>
  <c r="I533" i="67"/>
  <c r="G533" i="67"/>
  <c r="I534" i="67"/>
  <c r="G534" i="67"/>
  <c r="J534" i="67"/>
  <c r="H534" i="67"/>
  <c r="F534" i="67"/>
  <c r="A99" i="66"/>
  <c r="I524" i="65"/>
  <c r="G524" i="65"/>
  <c r="J524" i="65"/>
  <c r="H524" i="65"/>
  <c r="F524" i="65"/>
  <c r="H525" i="65"/>
  <c r="I526" i="65"/>
  <c r="G526" i="65"/>
  <c r="J526" i="65"/>
  <c r="H526" i="65"/>
  <c r="F526" i="65"/>
  <c r="J527" i="65"/>
  <c r="H527" i="65"/>
  <c r="F527" i="65"/>
  <c r="I527" i="65"/>
  <c r="G527" i="65"/>
  <c r="J533" i="65"/>
  <c r="H533" i="65"/>
  <c r="F533" i="65"/>
  <c r="I533" i="65"/>
  <c r="G533" i="65"/>
  <c r="I534" i="65"/>
  <c r="G534" i="65"/>
  <c r="J534" i="65"/>
  <c r="H534" i="65"/>
  <c r="F534" i="65"/>
  <c r="A99" i="64"/>
  <c r="I526" i="63"/>
  <c r="G526" i="63"/>
  <c r="J526" i="63"/>
  <c r="H526" i="63"/>
  <c r="F526" i="63"/>
  <c r="J527" i="63"/>
  <c r="H527" i="63"/>
  <c r="F527" i="63"/>
  <c r="I527" i="63"/>
  <c r="G527" i="63"/>
  <c r="J533" i="63"/>
  <c r="H533" i="63"/>
  <c r="F533" i="63"/>
  <c r="I533" i="63"/>
  <c r="G533" i="63"/>
  <c r="I534" i="63"/>
  <c r="G534" i="63"/>
  <c r="J534" i="63"/>
  <c r="H534" i="63"/>
  <c r="F534" i="63"/>
  <c r="A99" i="62"/>
  <c r="I526" i="61"/>
  <c r="G526" i="61"/>
  <c r="J526" i="61"/>
  <c r="H526" i="61"/>
  <c r="F526" i="61"/>
  <c r="J527" i="61"/>
  <c r="H527" i="61"/>
  <c r="F527" i="61"/>
  <c r="I527" i="61"/>
  <c r="G527" i="61"/>
  <c r="J533" i="61"/>
  <c r="H533" i="61"/>
  <c r="F533" i="61"/>
  <c r="I533" i="61"/>
  <c r="G533" i="61"/>
  <c r="I534" i="61"/>
  <c r="G534" i="61"/>
  <c r="J534" i="61"/>
  <c r="H534" i="61"/>
  <c r="F534" i="61"/>
  <c r="A99" i="60"/>
  <c r="A92" i="60"/>
  <c r="A94" i="60"/>
  <c r="A96" i="60"/>
  <c r="A98" i="60"/>
  <c r="I526" i="59"/>
  <c r="G526" i="59"/>
  <c r="J526" i="59"/>
  <c r="H526" i="59"/>
  <c r="F526" i="59"/>
  <c r="J527" i="59"/>
  <c r="H527" i="59"/>
  <c r="F527" i="59"/>
  <c r="I527" i="59"/>
  <c r="G527" i="59"/>
  <c r="J533" i="59"/>
  <c r="H533" i="59"/>
  <c r="F533" i="59"/>
  <c r="I533" i="59"/>
  <c r="G533" i="59"/>
  <c r="I534" i="59"/>
  <c r="G534" i="59"/>
  <c r="J534" i="59"/>
  <c r="H534" i="59"/>
  <c r="F534" i="59"/>
  <c r="A99" i="58"/>
  <c r="I526" i="57"/>
  <c r="G526" i="57"/>
  <c r="J526" i="57"/>
  <c r="H526" i="57"/>
  <c r="F526" i="57"/>
  <c r="J527" i="57"/>
  <c r="H527" i="57"/>
  <c r="F527" i="57"/>
  <c r="I527" i="57"/>
  <c r="G527" i="57"/>
  <c r="J533" i="57"/>
  <c r="H533" i="57"/>
  <c r="F533" i="57"/>
  <c r="I533" i="57"/>
  <c r="G533" i="57"/>
  <c r="I534" i="57"/>
  <c r="G534" i="57"/>
  <c r="J534" i="57"/>
  <c r="H534" i="57"/>
  <c r="F534" i="57"/>
  <c r="A99" i="56"/>
  <c r="C520" i="55"/>
  <c r="C521" i="55"/>
  <c r="C522" i="55"/>
  <c r="C523" i="55"/>
  <c r="C524" i="55"/>
  <c r="C525" i="55"/>
  <c r="C526" i="55"/>
  <c r="J533" i="55"/>
  <c r="H533" i="55"/>
  <c r="F533" i="55"/>
  <c r="G533" i="55"/>
  <c r="I533" i="55"/>
  <c r="J529" i="55"/>
  <c r="H529" i="55"/>
  <c r="F529" i="55"/>
  <c r="I529" i="55"/>
  <c r="F530" i="55"/>
  <c r="I528" i="55"/>
  <c r="G528" i="55"/>
  <c r="I530" i="55"/>
  <c r="G530" i="55"/>
  <c r="I532" i="55"/>
  <c r="G532" i="55"/>
  <c r="F528" i="55"/>
  <c r="J528" i="55"/>
  <c r="G529" i="55"/>
  <c r="H530" i="55"/>
  <c r="J531" i="55"/>
  <c r="H531" i="55"/>
  <c r="F531" i="55"/>
  <c r="I531" i="55"/>
  <c r="F532" i="55"/>
  <c r="J532" i="55"/>
  <c r="A99" i="54"/>
  <c r="I526" i="51"/>
  <c r="H526" i="51"/>
  <c r="F526" i="51"/>
  <c r="J527" i="51"/>
  <c r="H527" i="51"/>
  <c r="F527" i="51"/>
  <c r="I527" i="51"/>
  <c r="G527" i="51"/>
  <c r="J533" i="51"/>
  <c r="H533" i="51"/>
  <c r="F533" i="51"/>
  <c r="I533" i="51"/>
  <c r="G533" i="51"/>
  <c r="I534" i="51"/>
  <c r="G534" i="51"/>
  <c r="J534" i="51"/>
  <c r="H534" i="51"/>
  <c r="F534" i="51"/>
  <c r="A99" i="50"/>
  <c r="H526" i="49"/>
  <c r="J527" i="49"/>
  <c r="H527" i="49"/>
  <c r="F527" i="49"/>
  <c r="I527" i="49"/>
  <c r="G527" i="49"/>
  <c r="J533" i="49"/>
  <c r="H533" i="49"/>
  <c r="F533" i="49"/>
  <c r="I533" i="49"/>
  <c r="G533" i="49"/>
  <c r="I534" i="49"/>
  <c r="G534" i="49"/>
  <c r="J534" i="49"/>
  <c r="H534" i="49"/>
  <c r="F534" i="49"/>
  <c r="A99" i="48"/>
  <c r="I526" i="47"/>
  <c r="G526" i="47"/>
  <c r="J526" i="47"/>
  <c r="H526" i="47"/>
  <c r="F526" i="47"/>
  <c r="J527" i="47"/>
  <c r="H527" i="47"/>
  <c r="F527" i="47"/>
  <c r="I527" i="47"/>
  <c r="G527" i="47"/>
  <c r="J533" i="47"/>
  <c r="H533" i="47"/>
  <c r="F533" i="47"/>
  <c r="I533" i="47"/>
  <c r="G533" i="47"/>
  <c r="I534" i="47"/>
  <c r="G534" i="47"/>
  <c r="J534" i="47"/>
  <c r="H534" i="47"/>
  <c r="F534" i="47"/>
  <c r="A99" i="46"/>
  <c r="I526" i="45"/>
  <c r="G526" i="45"/>
  <c r="J526" i="45"/>
  <c r="H526" i="45"/>
  <c r="F526" i="45"/>
  <c r="J527" i="45"/>
  <c r="H527" i="45"/>
  <c r="F527" i="45"/>
  <c r="I527" i="45"/>
  <c r="G527" i="45"/>
  <c r="J533" i="45"/>
  <c r="H533" i="45"/>
  <c r="F533" i="45"/>
  <c r="I533" i="45"/>
  <c r="G533" i="45"/>
  <c r="I534" i="45"/>
  <c r="G534" i="45"/>
  <c r="J534" i="45"/>
  <c r="H534" i="45"/>
  <c r="F534" i="45"/>
  <c r="A99" i="44"/>
  <c r="H523" i="43"/>
  <c r="J525" i="43"/>
  <c r="F525" i="43"/>
  <c r="G525" i="43"/>
  <c r="I526" i="43"/>
  <c r="G526" i="43"/>
  <c r="J526" i="43"/>
  <c r="H526" i="43"/>
  <c r="F526" i="43"/>
  <c r="J527" i="43"/>
  <c r="H527" i="43"/>
  <c r="F527" i="43"/>
  <c r="I527" i="43"/>
  <c r="G527" i="43"/>
  <c r="J533" i="43"/>
  <c r="H533" i="43"/>
  <c r="F533" i="43"/>
  <c r="I533" i="43"/>
  <c r="G533" i="43"/>
  <c r="I534" i="43"/>
  <c r="G534" i="43"/>
  <c r="J534" i="43"/>
  <c r="H534" i="43"/>
  <c r="F534" i="43"/>
  <c r="H56" i="42"/>
  <c r="I56" i="42" s="1"/>
  <c r="H55" i="42"/>
  <c r="I55" i="42" s="1"/>
  <c r="H54" i="42"/>
  <c r="I54" i="42" s="1"/>
  <c r="H53" i="42"/>
  <c r="I53" i="42" s="1"/>
  <c r="H52" i="42"/>
  <c r="I52" i="42" s="1"/>
  <c r="H51" i="42"/>
  <c r="I51" i="42" s="1"/>
  <c r="H50" i="42"/>
  <c r="I50" i="42" s="1"/>
  <c r="H49" i="42"/>
  <c r="I49" i="42" s="1"/>
  <c r="H48" i="42"/>
  <c r="I48" i="42" s="1"/>
  <c r="H47" i="42"/>
  <c r="I47" i="42" s="1"/>
  <c r="H43" i="42"/>
  <c r="I43" i="42" s="1"/>
  <c r="H42" i="42"/>
  <c r="I42" i="42" s="1"/>
  <c r="H39" i="42"/>
  <c r="I39" i="42" s="1"/>
  <c r="H38" i="42"/>
  <c r="I38" i="42" s="1"/>
  <c r="H36" i="42"/>
  <c r="H32" i="42"/>
  <c r="D32" i="42"/>
  <c r="G31" i="42"/>
  <c r="A31" i="42"/>
  <c r="H30" i="42"/>
  <c r="D30" i="42"/>
  <c r="G29" i="42"/>
  <c r="A29" i="42"/>
  <c r="H28" i="42"/>
  <c r="D28" i="42"/>
  <c r="G27" i="42"/>
  <c r="A27" i="42"/>
  <c r="H26" i="42"/>
  <c r="D26" i="42"/>
  <c r="G25" i="42"/>
  <c r="A25" i="42"/>
  <c r="H24" i="42"/>
  <c r="H22" i="42"/>
  <c r="I22" i="42" s="1"/>
  <c r="D22" i="42"/>
  <c r="A56" i="42"/>
  <c r="A55" i="42"/>
  <c r="A54" i="42"/>
  <c r="A53" i="42"/>
  <c r="A52" i="42"/>
  <c r="A51" i="42"/>
  <c r="A50" i="42"/>
  <c r="A49" i="42"/>
  <c r="A48" i="42"/>
  <c r="A47" i="42"/>
  <c r="A43" i="42"/>
  <c r="A42" i="42"/>
  <c r="G32" i="42"/>
  <c r="A32" i="42"/>
  <c r="H31" i="42"/>
  <c r="D31" i="42"/>
  <c r="G30" i="42"/>
  <c r="A30" i="42"/>
  <c r="H29" i="42"/>
  <c r="D29" i="42"/>
  <c r="G28" i="42"/>
  <c r="A28" i="42"/>
  <c r="H27" i="42"/>
  <c r="D27" i="42"/>
  <c r="G26" i="42"/>
  <c r="A26" i="42"/>
  <c r="H25" i="42"/>
  <c r="D25" i="42"/>
  <c r="G24" i="42"/>
  <c r="E8" i="42"/>
  <c r="B6" i="42"/>
  <c r="B5" i="42"/>
  <c r="B4" i="42"/>
  <c r="J517" i="41"/>
  <c r="I517" i="41"/>
  <c r="H517" i="41"/>
  <c r="G517" i="41"/>
  <c r="F517" i="41"/>
  <c r="C505" i="41"/>
  <c r="C504" i="41"/>
  <c r="C503" i="41"/>
  <c r="C502" i="41"/>
  <c r="C501" i="41"/>
  <c r="C500" i="41"/>
  <c r="K498" i="41"/>
  <c r="M498" i="41" s="1"/>
  <c r="K497" i="41"/>
  <c r="M497" i="41" s="1"/>
  <c r="K496" i="41"/>
  <c r="K495" i="41"/>
  <c r="M495" i="41" s="1"/>
  <c r="K490" i="41"/>
  <c r="M490" i="41" s="1"/>
  <c r="K489" i="41"/>
  <c r="M489" i="41" s="1"/>
  <c r="K488" i="41"/>
  <c r="K487" i="41"/>
  <c r="M487" i="41" s="1"/>
  <c r="K486" i="41"/>
  <c r="M486" i="41" s="1"/>
  <c r="K485" i="41"/>
  <c r="M485" i="41" s="1"/>
  <c r="K484" i="41"/>
  <c r="K483" i="41"/>
  <c r="M483" i="41" s="1"/>
  <c r="K482" i="41"/>
  <c r="M482" i="41" s="1"/>
  <c r="K481" i="41"/>
  <c r="M481" i="41" s="1"/>
  <c r="K480" i="41"/>
  <c r="K479" i="41"/>
  <c r="M479" i="41" s="1"/>
  <c r="K478" i="41"/>
  <c r="M478" i="41" s="1"/>
  <c r="K477" i="41"/>
  <c r="M477" i="41" s="1"/>
  <c r="K476" i="41"/>
  <c r="K475" i="41"/>
  <c r="M475" i="41" s="1"/>
  <c r="K474" i="41"/>
  <c r="M474" i="41" s="1"/>
  <c r="K473" i="41"/>
  <c r="M473" i="41" s="1"/>
  <c r="K472" i="41"/>
  <c r="K471" i="41"/>
  <c r="M471" i="41" s="1"/>
  <c r="K470" i="41"/>
  <c r="M470" i="41" s="1"/>
  <c r="K469" i="41"/>
  <c r="M469" i="41" s="1"/>
  <c r="K468" i="41"/>
  <c r="K467" i="41"/>
  <c r="M467" i="41" s="1"/>
  <c r="K466" i="41"/>
  <c r="M466" i="41" s="1"/>
  <c r="K465" i="41"/>
  <c r="M465" i="41" s="1"/>
  <c r="K464" i="41"/>
  <c r="K463" i="41"/>
  <c r="M463" i="41" s="1"/>
  <c r="K462" i="41"/>
  <c r="M462" i="41" s="1"/>
  <c r="K461" i="41"/>
  <c r="M461" i="41" s="1"/>
  <c r="K460" i="41"/>
  <c r="K459" i="41"/>
  <c r="M459" i="41" s="1"/>
  <c r="K458" i="41"/>
  <c r="M458" i="41" s="1"/>
  <c r="K457" i="41"/>
  <c r="M457" i="41" s="1"/>
  <c r="K456" i="41"/>
  <c r="K455" i="41"/>
  <c r="M455" i="41" s="1"/>
  <c r="K454" i="41"/>
  <c r="M454" i="41" s="1"/>
  <c r="K453" i="41"/>
  <c r="M453" i="41" s="1"/>
  <c r="K452" i="41"/>
  <c r="K451" i="41"/>
  <c r="M451" i="41" s="1"/>
  <c r="K450" i="41"/>
  <c r="M450" i="41" s="1"/>
  <c r="K449" i="41"/>
  <c r="M449" i="41" s="1"/>
  <c r="K448" i="41"/>
  <c r="K447" i="41"/>
  <c r="M447" i="41" s="1"/>
  <c r="K446" i="41"/>
  <c r="M446" i="41" s="1"/>
  <c r="K445" i="41"/>
  <c r="M445" i="41" s="1"/>
  <c r="K444" i="41"/>
  <c r="K443" i="41"/>
  <c r="M443" i="41" s="1"/>
  <c r="K442" i="41"/>
  <c r="M442" i="41" s="1"/>
  <c r="K441" i="41"/>
  <c r="M441" i="41" s="1"/>
  <c r="K440" i="41"/>
  <c r="K439" i="41"/>
  <c r="M439" i="41" s="1"/>
  <c r="K438" i="41"/>
  <c r="M438" i="41" s="1"/>
  <c r="K437" i="41"/>
  <c r="M437" i="41" s="1"/>
  <c r="K436" i="41"/>
  <c r="K435" i="41"/>
  <c r="M435" i="41" s="1"/>
  <c r="K434" i="41"/>
  <c r="M434" i="41" s="1"/>
  <c r="K433" i="41"/>
  <c r="M433" i="41" s="1"/>
  <c r="K432" i="41"/>
  <c r="K431" i="41"/>
  <c r="M431" i="41" s="1"/>
  <c r="K430" i="41"/>
  <c r="M430" i="41" s="1"/>
  <c r="K429" i="41"/>
  <c r="M429" i="41" s="1"/>
  <c r="K428" i="41"/>
  <c r="K427" i="41"/>
  <c r="M427" i="41" s="1"/>
  <c r="K426" i="41"/>
  <c r="M426" i="41" s="1"/>
  <c r="K425" i="41"/>
  <c r="M425" i="41" s="1"/>
  <c r="K424" i="41"/>
  <c r="K423" i="41"/>
  <c r="M423" i="41" s="1"/>
  <c r="K422" i="41"/>
  <c r="M422" i="41" s="1"/>
  <c r="K421" i="41"/>
  <c r="M421" i="41" s="1"/>
  <c r="K420" i="41"/>
  <c r="K419" i="41"/>
  <c r="M419" i="41" s="1"/>
  <c r="K418" i="41"/>
  <c r="M418" i="41" s="1"/>
  <c r="K417" i="41"/>
  <c r="M417" i="41" s="1"/>
  <c r="K416" i="41"/>
  <c r="K415" i="41"/>
  <c r="M415" i="41" s="1"/>
  <c r="K414" i="41"/>
  <c r="M414" i="41" s="1"/>
  <c r="K413" i="41"/>
  <c r="M413" i="41" s="1"/>
  <c r="K412" i="41"/>
  <c r="K411" i="41"/>
  <c r="M411" i="41" s="1"/>
  <c r="K410" i="41"/>
  <c r="M410" i="41" s="1"/>
  <c r="K409" i="41"/>
  <c r="M409" i="41" s="1"/>
  <c r="K408" i="41"/>
  <c r="K407" i="41"/>
  <c r="M407" i="41" s="1"/>
  <c r="K406" i="41"/>
  <c r="M406" i="41" s="1"/>
  <c r="K405" i="41"/>
  <c r="M405" i="41" s="1"/>
  <c r="K404" i="41"/>
  <c r="K403" i="41"/>
  <c r="M403" i="41" s="1"/>
  <c r="K402" i="41"/>
  <c r="M402" i="41" s="1"/>
  <c r="K401" i="41"/>
  <c r="M401" i="41" s="1"/>
  <c r="K400" i="41"/>
  <c r="K399" i="41"/>
  <c r="M399" i="41" s="1"/>
  <c r="K398" i="41"/>
  <c r="M398" i="41" s="1"/>
  <c r="K397" i="41"/>
  <c r="M397" i="41" s="1"/>
  <c r="K396" i="41"/>
  <c r="K395" i="41"/>
  <c r="M395" i="41" s="1"/>
  <c r="K394" i="41"/>
  <c r="M394" i="41" s="1"/>
  <c r="K393" i="41"/>
  <c r="M393" i="41" s="1"/>
  <c r="K392" i="41"/>
  <c r="K391" i="41"/>
  <c r="M391" i="41" s="1"/>
  <c r="K390" i="41"/>
  <c r="M390" i="41" s="1"/>
  <c r="K389" i="41"/>
  <c r="M389" i="41" s="1"/>
  <c r="K388" i="41"/>
  <c r="K387" i="41"/>
  <c r="M387" i="41" s="1"/>
  <c r="K386" i="41"/>
  <c r="M386" i="41" s="1"/>
  <c r="K385" i="41"/>
  <c r="M385" i="41" s="1"/>
  <c r="K384" i="41"/>
  <c r="K383" i="41"/>
  <c r="M383" i="41" s="1"/>
  <c r="K382" i="41"/>
  <c r="M382" i="41" s="1"/>
  <c r="K381" i="41"/>
  <c r="M381" i="41" s="1"/>
  <c r="K380" i="41"/>
  <c r="K379" i="41"/>
  <c r="M379" i="41" s="1"/>
  <c r="K378" i="41"/>
  <c r="M378" i="41" s="1"/>
  <c r="K377" i="41"/>
  <c r="M377" i="41" s="1"/>
  <c r="K376" i="41"/>
  <c r="K375" i="41"/>
  <c r="M375" i="41" s="1"/>
  <c r="K374" i="41"/>
  <c r="M374" i="41" s="1"/>
  <c r="K373" i="41"/>
  <c r="M373" i="41" s="1"/>
  <c r="K372" i="41"/>
  <c r="K371" i="41"/>
  <c r="M371" i="41" s="1"/>
  <c r="K370" i="41"/>
  <c r="M370" i="41" s="1"/>
  <c r="K369" i="41"/>
  <c r="M369" i="41" s="1"/>
  <c r="K368" i="41"/>
  <c r="K367" i="41"/>
  <c r="M367" i="41" s="1"/>
  <c r="K366" i="41"/>
  <c r="M366" i="41" s="1"/>
  <c r="K365" i="41"/>
  <c r="M365" i="41" s="1"/>
  <c r="K364" i="41"/>
  <c r="K363" i="41"/>
  <c r="M363" i="41" s="1"/>
  <c r="K362" i="41"/>
  <c r="M362" i="41" s="1"/>
  <c r="K361" i="41"/>
  <c r="M361" i="41" s="1"/>
  <c r="K360" i="41"/>
  <c r="K359" i="41"/>
  <c r="M359" i="41" s="1"/>
  <c r="K358" i="41"/>
  <c r="M358" i="41" s="1"/>
  <c r="K357" i="41"/>
  <c r="M357" i="41" s="1"/>
  <c r="K356" i="41"/>
  <c r="K355" i="41"/>
  <c r="M355" i="41" s="1"/>
  <c r="K354" i="41"/>
  <c r="M354" i="41" s="1"/>
  <c r="K353" i="41"/>
  <c r="M353" i="41" s="1"/>
  <c r="K352" i="41"/>
  <c r="K351" i="41"/>
  <c r="M351" i="41" s="1"/>
  <c r="K350" i="41"/>
  <c r="M350" i="41" s="1"/>
  <c r="K349" i="41"/>
  <c r="M349" i="41" s="1"/>
  <c r="K348" i="41"/>
  <c r="K347" i="41"/>
  <c r="M347" i="41" s="1"/>
  <c r="K346" i="41"/>
  <c r="M346" i="41" s="1"/>
  <c r="K345" i="41"/>
  <c r="M345" i="41" s="1"/>
  <c r="K344" i="41"/>
  <c r="K343" i="41"/>
  <c r="M343" i="41" s="1"/>
  <c r="K342" i="41"/>
  <c r="M342" i="41" s="1"/>
  <c r="K341" i="41"/>
  <c r="M341" i="41" s="1"/>
  <c r="K340" i="41"/>
  <c r="K339" i="41"/>
  <c r="M339" i="41" s="1"/>
  <c r="K338" i="41"/>
  <c r="M338" i="41" s="1"/>
  <c r="K337" i="41"/>
  <c r="M337" i="41" s="1"/>
  <c r="K336" i="41"/>
  <c r="K335" i="41"/>
  <c r="M335" i="41" s="1"/>
  <c r="K334" i="41"/>
  <c r="M334" i="41" s="1"/>
  <c r="K333" i="41"/>
  <c r="M333" i="41" s="1"/>
  <c r="K332" i="41"/>
  <c r="K331" i="41"/>
  <c r="M331" i="41" s="1"/>
  <c r="K330" i="41"/>
  <c r="M330" i="41" s="1"/>
  <c r="K329" i="41"/>
  <c r="M329" i="41" s="1"/>
  <c r="K328" i="41"/>
  <c r="K327" i="41"/>
  <c r="M327" i="41" s="1"/>
  <c r="K326" i="41"/>
  <c r="M326" i="41" s="1"/>
  <c r="K325" i="41"/>
  <c r="M325" i="41" s="1"/>
  <c r="K324" i="41"/>
  <c r="K323" i="41"/>
  <c r="M323" i="41" s="1"/>
  <c r="K322" i="41"/>
  <c r="M322" i="41" s="1"/>
  <c r="K321" i="41"/>
  <c r="M321" i="41" s="1"/>
  <c r="K320" i="41"/>
  <c r="K319" i="41"/>
  <c r="M319" i="41" s="1"/>
  <c r="K318" i="41"/>
  <c r="M318" i="41" s="1"/>
  <c r="K317" i="41"/>
  <c r="M317" i="41" s="1"/>
  <c r="K316" i="41"/>
  <c r="K315" i="41"/>
  <c r="M315" i="41" s="1"/>
  <c r="K314" i="41"/>
  <c r="M314" i="41" s="1"/>
  <c r="K313" i="41"/>
  <c r="M313" i="41" s="1"/>
  <c r="K312" i="41"/>
  <c r="K311" i="41"/>
  <c r="M311" i="41" s="1"/>
  <c r="K310" i="41"/>
  <c r="M310" i="41" s="1"/>
  <c r="K309" i="41"/>
  <c r="M309" i="41" s="1"/>
  <c r="K308" i="41"/>
  <c r="K307" i="41"/>
  <c r="M307" i="41" s="1"/>
  <c r="K306" i="41"/>
  <c r="M306" i="41" s="1"/>
  <c r="K305" i="41"/>
  <c r="M305" i="41" s="1"/>
  <c r="K304" i="41"/>
  <c r="K303" i="41"/>
  <c r="M303" i="41" s="1"/>
  <c r="K302" i="41"/>
  <c r="M302" i="41" s="1"/>
  <c r="K301" i="41"/>
  <c r="M301" i="41" s="1"/>
  <c r="K300" i="41"/>
  <c r="K299" i="41"/>
  <c r="M299" i="41" s="1"/>
  <c r="K298" i="41"/>
  <c r="M298" i="41" s="1"/>
  <c r="K297" i="41"/>
  <c r="M297" i="41" s="1"/>
  <c r="K296" i="41"/>
  <c r="K295" i="41"/>
  <c r="M295" i="41" s="1"/>
  <c r="K294" i="41"/>
  <c r="M294" i="41" s="1"/>
  <c r="K293" i="41"/>
  <c r="M293" i="41" s="1"/>
  <c r="K292" i="41"/>
  <c r="K291" i="41"/>
  <c r="M291" i="41" s="1"/>
  <c r="K290" i="41"/>
  <c r="M290" i="41" s="1"/>
  <c r="K289" i="41"/>
  <c r="M289" i="41" s="1"/>
  <c r="K288" i="41"/>
  <c r="K287" i="41"/>
  <c r="M287" i="41" s="1"/>
  <c r="K286" i="41"/>
  <c r="M286" i="41" s="1"/>
  <c r="K285" i="41"/>
  <c r="M285" i="41" s="1"/>
  <c r="K284" i="41"/>
  <c r="K283" i="41"/>
  <c r="M283" i="41" s="1"/>
  <c r="K282" i="41"/>
  <c r="M282" i="41" s="1"/>
  <c r="K281" i="41"/>
  <c r="M281" i="41" s="1"/>
  <c r="K280" i="41"/>
  <c r="K279" i="41"/>
  <c r="M279" i="41" s="1"/>
  <c r="K278" i="41"/>
  <c r="M278" i="41" s="1"/>
  <c r="K277" i="41"/>
  <c r="M277" i="41" s="1"/>
  <c r="K276" i="41"/>
  <c r="K275" i="41"/>
  <c r="M275" i="41" s="1"/>
  <c r="K274" i="41"/>
  <c r="M274" i="41" s="1"/>
  <c r="K273" i="41"/>
  <c r="M273" i="41" s="1"/>
  <c r="K272" i="41"/>
  <c r="K271" i="41"/>
  <c r="M271" i="41" s="1"/>
  <c r="K270" i="41"/>
  <c r="M270" i="41" s="1"/>
  <c r="K269" i="41"/>
  <c r="M269" i="41" s="1"/>
  <c r="K268" i="41"/>
  <c r="K267" i="41"/>
  <c r="M267" i="41" s="1"/>
  <c r="K266" i="41"/>
  <c r="M266" i="41" s="1"/>
  <c r="K265" i="41"/>
  <c r="M265" i="41" s="1"/>
  <c r="K264" i="41"/>
  <c r="K263" i="41"/>
  <c r="M263" i="41" s="1"/>
  <c r="K262" i="41"/>
  <c r="M262" i="41" s="1"/>
  <c r="K261" i="41"/>
  <c r="M261" i="41" s="1"/>
  <c r="K260" i="41"/>
  <c r="K259" i="41"/>
  <c r="M259" i="41" s="1"/>
  <c r="K258" i="41"/>
  <c r="M258" i="41" s="1"/>
  <c r="K257" i="41"/>
  <c r="M257" i="41" s="1"/>
  <c r="K256" i="41"/>
  <c r="K255" i="41"/>
  <c r="M255" i="41" s="1"/>
  <c r="K254" i="41"/>
  <c r="M254" i="41" s="1"/>
  <c r="K253" i="41"/>
  <c r="M253" i="41" s="1"/>
  <c r="K252" i="41"/>
  <c r="K251" i="41"/>
  <c r="M251" i="41" s="1"/>
  <c r="K250" i="41"/>
  <c r="M250" i="41" s="1"/>
  <c r="K249" i="41"/>
  <c r="M249" i="41" s="1"/>
  <c r="K248" i="41"/>
  <c r="K247" i="41"/>
  <c r="M247" i="41" s="1"/>
  <c r="K246" i="41"/>
  <c r="M246" i="41" s="1"/>
  <c r="K245" i="41"/>
  <c r="M245" i="41" s="1"/>
  <c r="K244" i="41"/>
  <c r="K243" i="41"/>
  <c r="M243" i="41" s="1"/>
  <c r="K242" i="41"/>
  <c r="M242" i="41" s="1"/>
  <c r="K241" i="41"/>
  <c r="M241" i="41" s="1"/>
  <c r="K240" i="41"/>
  <c r="K239" i="41"/>
  <c r="M239" i="41" s="1"/>
  <c r="K238" i="41"/>
  <c r="M238" i="41" s="1"/>
  <c r="K237" i="41"/>
  <c r="M237" i="41" s="1"/>
  <c r="K236" i="41"/>
  <c r="K235" i="41"/>
  <c r="M235" i="41" s="1"/>
  <c r="K234" i="41"/>
  <c r="M234" i="41" s="1"/>
  <c r="K233" i="41"/>
  <c r="M233" i="41" s="1"/>
  <c r="K232" i="41"/>
  <c r="K231" i="41"/>
  <c r="M231" i="41" s="1"/>
  <c r="K230" i="41"/>
  <c r="M230" i="41" s="1"/>
  <c r="K229" i="41"/>
  <c r="M229" i="41" s="1"/>
  <c r="K228" i="41"/>
  <c r="K227" i="41"/>
  <c r="M227" i="41" s="1"/>
  <c r="K226" i="41"/>
  <c r="M226" i="41" s="1"/>
  <c r="K225" i="41"/>
  <c r="M225" i="41" s="1"/>
  <c r="K224" i="41"/>
  <c r="K223" i="41"/>
  <c r="M223" i="41" s="1"/>
  <c r="K222" i="41"/>
  <c r="M222" i="41" s="1"/>
  <c r="K221" i="41"/>
  <c r="M221" i="41" s="1"/>
  <c r="K220" i="41"/>
  <c r="K219" i="41"/>
  <c r="M219" i="41" s="1"/>
  <c r="K218" i="41"/>
  <c r="M218" i="41" s="1"/>
  <c r="K217" i="41"/>
  <c r="M217" i="41" s="1"/>
  <c r="K216" i="41"/>
  <c r="K215" i="41"/>
  <c r="M215" i="41" s="1"/>
  <c r="K214" i="41"/>
  <c r="M214" i="41" s="1"/>
  <c r="K213" i="41"/>
  <c r="M213" i="41" s="1"/>
  <c r="K212" i="41"/>
  <c r="K211" i="41"/>
  <c r="M211" i="41" s="1"/>
  <c r="K210" i="41"/>
  <c r="M210" i="41" s="1"/>
  <c r="K209" i="41"/>
  <c r="M209" i="41" s="1"/>
  <c r="K208" i="41"/>
  <c r="K207" i="41"/>
  <c r="M207" i="41" s="1"/>
  <c r="K206" i="41"/>
  <c r="M206" i="41" s="1"/>
  <c r="K205" i="41"/>
  <c r="M205" i="41" s="1"/>
  <c r="K204" i="41"/>
  <c r="K203" i="41"/>
  <c r="M203" i="41" s="1"/>
  <c r="K202" i="41"/>
  <c r="M202" i="41" s="1"/>
  <c r="K201" i="41"/>
  <c r="M201" i="41" s="1"/>
  <c r="K200" i="41"/>
  <c r="K199" i="41"/>
  <c r="M199" i="41" s="1"/>
  <c r="K198" i="41"/>
  <c r="M198" i="41" s="1"/>
  <c r="K197" i="41"/>
  <c r="M197" i="41" s="1"/>
  <c r="K196" i="41"/>
  <c r="K195" i="41"/>
  <c r="M195" i="41" s="1"/>
  <c r="K194" i="41"/>
  <c r="M194" i="41" s="1"/>
  <c r="K193" i="41"/>
  <c r="M193" i="41" s="1"/>
  <c r="K192" i="41"/>
  <c r="K191" i="41"/>
  <c r="M191" i="41" s="1"/>
  <c r="K190" i="41"/>
  <c r="M190" i="41" s="1"/>
  <c r="K189" i="41"/>
  <c r="M189" i="41" s="1"/>
  <c r="K188" i="41"/>
  <c r="K187" i="41"/>
  <c r="M187" i="41" s="1"/>
  <c r="K186" i="41"/>
  <c r="M186" i="41" s="1"/>
  <c r="K185" i="41"/>
  <c r="M185" i="41" s="1"/>
  <c r="K184" i="41"/>
  <c r="K183" i="41"/>
  <c r="M183" i="41" s="1"/>
  <c r="K182" i="41"/>
  <c r="M182" i="41" s="1"/>
  <c r="K181" i="41"/>
  <c r="M181" i="41" s="1"/>
  <c r="K180" i="41"/>
  <c r="K179" i="41"/>
  <c r="M179" i="41" s="1"/>
  <c r="K178" i="41"/>
  <c r="M178" i="41" s="1"/>
  <c r="K177" i="41"/>
  <c r="M177" i="41" s="1"/>
  <c r="K176" i="41"/>
  <c r="K175" i="41"/>
  <c r="M175" i="41" s="1"/>
  <c r="K174" i="41"/>
  <c r="M174" i="41" s="1"/>
  <c r="K173" i="41"/>
  <c r="M173" i="41" s="1"/>
  <c r="K172" i="41"/>
  <c r="K171" i="41"/>
  <c r="M171" i="41" s="1"/>
  <c r="K170" i="41"/>
  <c r="M170" i="41" s="1"/>
  <c r="K169" i="41"/>
  <c r="M169" i="41" s="1"/>
  <c r="K168" i="41"/>
  <c r="K167" i="41"/>
  <c r="M167" i="41" s="1"/>
  <c r="K166" i="41"/>
  <c r="M166" i="41" s="1"/>
  <c r="K165" i="41"/>
  <c r="M165" i="41" s="1"/>
  <c r="K164" i="41"/>
  <c r="K163" i="41"/>
  <c r="M163" i="41" s="1"/>
  <c r="K162" i="41"/>
  <c r="M162" i="41" s="1"/>
  <c r="K161" i="41"/>
  <c r="M161" i="41" s="1"/>
  <c r="K160" i="41"/>
  <c r="K159" i="41"/>
  <c r="M159" i="41" s="1"/>
  <c r="K158" i="41"/>
  <c r="M158" i="41" s="1"/>
  <c r="K157" i="41"/>
  <c r="M157" i="41" s="1"/>
  <c r="K156" i="41"/>
  <c r="K155" i="41"/>
  <c r="M155" i="41" s="1"/>
  <c r="K154" i="41"/>
  <c r="M154" i="41" s="1"/>
  <c r="K153" i="41"/>
  <c r="M153" i="41" s="1"/>
  <c r="K152" i="41"/>
  <c r="K151" i="41"/>
  <c r="M151" i="41" s="1"/>
  <c r="K150" i="41"/>
  <c r="M150" i="41" s="1"/>
  <c r="K149" i="41"/>
  <c r="M149" i="41" s="1"/>
  <c r="K148" i="41"/>
  <c r="K147" i="41"/>
  <c r="M147" i="41" s="1"/>
  <c r="K146" i="41"/>
  <c r="M146" i="41" s="1"/>
  <c r="K145" i="41"/>
  <c r="M145" i="41" s="1"/>
  <c r="K144" i="41"/>
  <c r="K143" i="41"/>
  <c r="M143" i="41" s="1"/>
  <c r="K142" i="41"/>
  <c r="M142" i="41" s="1"/>
  <c r="K141" i="41"/>
  <c r="M141" i="41" s="1"/>
  <c r="K140" i="41"/>
  <c r="K139" i="41"/>
  <c r="M139" i="41" s="1"/>
  <c r="K138" i="41"/>
  <c r="M138" i="41" s="1"/>
  <c r="K137" i="41"/>
  <c r="M137" i="41" s="1"/>
  <c r="K136" i="41"/>
  <c r="K135" i="41"/>
  <c r="M135" i="41" s="1"/>
  <c r="K134" i="41"/>
  <c r="M134" i="41" s="1"/>
  <c r="K133" i="41"/>
  <c r="M133" i="41" s="1"/>
  <c r="K132" i="41"/>
  <c r="K131" i="41"/>
  <c r="M131" i="41" s="1"/>
  <c r="K130" i="41"/>
  <c r="M130" i="41" s="1"/>
  <c r="K129" i="41"/>
  <c r="M129" i="41" s="1"/>
  <c r="K128" i="41"/>
  <c r="K127" i="41"/>
  <c r="M127" i="41" s="1"/>
  <c r="K126" i="41"/>
  <c r="M126" i="41" s="1"/>
  <c r="K125" i="41"/>
  <c r="M125" i="41" s="1"/>
  <c r="K124" i="41"/>
  <c r="K123" i="41"/>
  <c r="M123" i="41" s="1"/>
  <c r="K122" i="41"/>
  <c r="M122" i="41" s="1"/>
  <c r="K121" i="41"/>
  <c r="M121" i="41" s="1"/>
  <c r="K120" i="41"/>
  <c r="K119" i="41"/>
  <c r="M119" i="41" s="1"/>
  <c r="K118" i="41"/>
  <c r="M118" i="41" s="1"/>
  <c r="K117" i="41"/>
  <c r="M117" i="41" s="1"/>
  <c r="K116" i="41"/>
  <c r="K115" i="41"/>
  <c r="M115" i="41" s="1"/>
  <c r="K114" i="41"/>
  <c r="M114" i="41" s="1"/>
  <c r="K113" i="41"/>
  <c r="M113" i="41" s="1"/>
  <c r="K112" i="41"/>
  <c r="K111" i="41"/>
  <c r="M111" i="41" s="1"/>
  <c r="K110" i="41"/>
  <c r="M110" i="41" s="1"/>
  <c r="K109" i="41"/>
  <c r="M109" i="41" s="1"/>
  <c r="K108" i="41"/>
  <c r="K107" i="41"/>
  <c r="M107" i="41" s="1"/>
  <c r="K106" i="41"/>
  <c r="M106" i="41" s="1"/>
  <c r="K105" i="41"/>
  <c r="M105" i="41" s="1"/>
  <c r="K104" i="41"/>
  <c r="K103" i="41"/>
  <c r="M103" i="41" s="1"/>
  <c r="K102" i="41"/>
  <c r="M102" i="41" s="1"/>
  <c r="K101" i="41"/>
  <c r="M101" i="41" s="1"/>
  <c r="K100" i="41"/>
  <c r="K99" i="41"/>
  <c r="M99" i="41" s="1"/>
  <c r="K98" i="41"/>
  <c r="M98" i="41" s="1"/>
  <c r="K97" i="41"/>
  <c r="M97" i="41" s="1"/>
  <c r="K96" i="41"/>
  <c r="K95" i="41"/>
  <c r="M95" i="41" s="1"/>
  <c r="K94" i="41"/>
  <c r="M94" i="41" s="1"/>
  <c r="K93" i="41"/>
  <c r="M93" i="41" s="1"/>
  <c r="K92" i="41"/>
  <c r="K91" i="41"/>
  <c r="M91" i="41" s="1"/>
  <c r="K90" i="41"/>
  <c r="M90" i="41" s="1"/>
  <c r="K89" i="41"/>
  <c r="M89" i="41" s="1"/>
  <c r="K88" i="41"/>
  <c r="K87" i="41"/>
  <c r="M87" i="41" s="1"/>
  <c r="K86" i="41"/>
  <c r="M86" i="41" s="1"/>
  <c r="K85" i="41"/>
  <c r="M85" i="41" s="1"/>
  <c r="K84" i="41"/>
  <c r="K83" i="41"/>
  <c r="M83" i="41" s="1"/>
  <c r="K82" i="41"/>
  <c r="M82" i="41" s="1"/>
  <c r="K81" i="41"/>
  <c r="M81" i="41" s="1"/>
  <c r="K80" i="41"/>
  <c r="K79" i="41"/>
  <c r="M79" i="41" s="1"/>
  <c r="K78" i="41"/>
  <c r="M78" i="41" s="1"/>
  <c r="K74" i="41"/>
  <c r="K73" i="41"/>
  <c r="M73" i="41" s="1"/>
  <c r="K72" i="41"/>
  <c r="K71" i="41"/>
  <c r="M71" i="41" s="1"/>
  <c r="K70" i="41"/>
  <c r="K69" i="41"/>
  <c r="M69" i="41" s="1"/>
  <c r="K68" i="41"/>
  <c r="K67" i="41"/>
  <c r="M67" i="41" s="1"/>
  <c r="K66" i="41"/>
  <c r="M66" i="41" s="1"/>
  <c r="K65" i="41"/>
  <c r="M65" i="41" s="1"/>
  <c r="K64" i="41"/>
  <c r="K63" i="41"/>
  <c r="M63" i="41" s="1"/>
  <c r="K62" i="41"/>
  <c r="K61" i="41"/>
  <c r="M61" i="41" s="1"/>
  <c r="K60" i="41"/>
  <c r="K59" i="41"/>
  <c r="M59" i="41" s="1"/>
  <c r="K58" i="41"/>
  <c r="K57" i="41"/>
  <c r="M57" i="41" s="1"/>
  <c r="K56" i="41"/>
  <c r="K55" i="41"/>
  <c r="M55" i="41" s="1"/>
  <c r="K54" i="41"/>
  <c r="K53" i="41"/>
  <c r="K52" i="41"/>
  <c r="K51" i="41"/>
  <c r="M51" i="41" s="1"/>
  <c r="K50" i="41"/>
  <c r="K49" i="41"/>
  <c r="K48" i="41"/>
  <c r="K47" i="41"/>
  <c r="M47" i="41" s="1"/>
  <c r="K46" i="41"/>
  <c r="K45" i="41"/>
  <c r="M45" i="41" s="1"/>
  <c r="K44" i="41"/>
  <c r="K43" i="41"/>
  <c r="M43" i="41" s="1"/>
  <c r="K42" i="41"/>
  <c r="K41" i="41"/>
  <c r="M41" i="41" s="1"/>
  <c r="K40" i="41"/>
  <c r="K39" i="41"/>
  <c r="M39" i="41" s="1"/>
  <c r="K38" i="41"/>
  <c r="K37" i="41"/>
  <c r="M37" i="41" s="1"/>
  <c r="K36" i="41"/>
  <c r="K35" i="41"/>
  <c r="M35" i="41" s="1"/>
  <c r="K34" i="41"/>
  <c r="K33" i="41"/>
  <c r="M33" i="41" s="1"/>
  <c r="K32" i="41"/>
  <c r="K31" i="41"/>
  <c r="M31" i="41" s="1"/>
  <c r="K30" i="41"/>
  <c r="K29" i="41"/>
  <c r="M29" i="41" s="1"/>
  <c r="K28" i="41"/>
  <c r="K27" i="41"/>
  <c r="M27" i="41" s="1"/>
  <c r="K26" i="41"/>
  <c r="M26" i="41" s="1"/>
  <c r="K25" i="41"/>
  <c r="M25" i="41" s="1"/>
  <c r="K24" i="41"/>
  <c r="K23" i="41"/>
  <c r="M23" i="41" s="1"/>
  <c r="K22" i="41"/>
  <c r="K21" i="41"/>
  <c r="M21" i="41" s="1"/>
  <c r="K20" i="41"/>
  <c r="K19" i="41"/>
  <c r="M19" i="41" s="1"/>
  <c r="K18" i="41"/>
  <c r="M18" i="41" s="1"/>
  <c r="K17" i="41"/>
  <c r="K16" i="41"/>
  <c r="K15" i="41"/>
  <c r="M15" i="41" s="1"/>
  <c r="K14" i="41"/>
  <c r="K13" i="41"/>
  <c r="M13" i="41" s="1"/>
  <c r="K12" i="41"/>
  <c r="K11" i="41"/>
  <c r="M11" i="41" s="1"/>
  <c r="K10" i="41"/>
  <c r="K9" i="41"/>
  <c r="M9" i="41" s="1"/>
  <c r="I2" i="41"/>
  <c r="D2" i="41"/>
  <c r="D1" i="41"/>
  <c r="A81" i="40"/>
  <c r="K14" i="40"/>
  <c r="J517" i="39"/>
  <c r="I517" i="39"/>
  <c r="H517" i="39"/>
  <c r="G517" i="39"/>
  <c r="F517" i="39"/>
  <c r="C505" i="39"/>
  <c r="C504" i="39"/>
  <c r="C524" i="39" s="1"/>
  <c r="C503" i="39"/>
  <c r="C502" i="39"/>
  <c r="C501" i="39"/>
  <c r="C500" i="39"/>
  <c r="C520" i="39" s="1"/>
  <c r="K498" i="39"/>
  <c r="K497" i="39"/>
  <c r="M497" i="39" s="1"/>
  <c r="K496" i="39"/>
  <c r="M496" i="39" s="1"/>
  <c r="K495" i="39"/>
  <c r="K490" i="39"/>
  <c r="K489" i="39"/>
  <c r="M489" i="39" s="1"/>
  <c r="K488" i="39"/>
  <c r="M488" i="39" s="1"/>
  <c r="K487" i="39"/>
  <c r="K486" i="39"/>
  <c r="K485" i="39"/>
  <c r="M485" i="39" s="1"/>
  <c r="K484" i="39"/>
  <c r="M484" i="39" s="1"/>
  <c r="K483" i="39"/>
  <c r="K482" i="39"/>
  <c r="K481" i="39"/>
  <c r="M481" i="39" s="1"/>
  <c r="K480" i="39"/>
  <c r="M480" i="39" s="1"/>
  <c r="K479" i="39"/>
  <c r="K478" i="39"/>
  <c r="K477" i="39"/>
  <c r="M477" i="39" s="1"/>
  <c r="K476" i="39"/>
  <c r="M476" i="39" s="1"/>
  <c r="K475" i="39"/>
  <c r="K474" i="39"/>
  <c r="K473" i="39"/>
  <c r="M473" i="39" s="1"/>
  <c r="K472" i="39"/>
  <c r="M472" i="39" s="1"/>
  <c r="K471" i="39"/>
  <c r="K470" i="39"/>
  <c r="K469" i="39"/>
  <c r="M469" i="39" s="1"/>
  <c r="K468" i="39"/>
  <c r="M468" i="39" s="1"/>
  <c r="K467" i="39"/>
  <c r="K466" i="39"/>
  <c r="K465" i="39"/>
  <c r="M465" i="39" s="1"/>
  <c r="K464" i="39"/>
  <c r="M464" i="39" s="1"/>
  <c r="K463" i="39"/>
  <c r="K462" i="39"/>
  <c r="K461" i="39"/>
  <c r="M461" i="39" s="1"/>
  <c r="K460" i="39"/>
  <c r="M460" i="39" s="1"/>
  <c r="K459" i="39"/>
  <c r="K458" i="39"/>
  <c r="K457" i="39"/>
  <c r="M457" i="39" s="1"/>
  <c r="K456" i="39"/>
  <c r="M456" i="39" s="1"/>
  <c r="K455" i="39"/>
  <c r="K454" i="39"/>
  <c r="K453" i="39"/>
  <c r="M453" i="39" s="1"/>
  <c r="K452" i="39"/>
  <c r="M452" i="39" s="1"/>
  <c r="K451" i="39"/>
  <c r="K450" i="39"/>
  <c r="K449" i="39"/>
  <c r="M449" i="39" s="1"/>
  <c r="K448" i="39"/>
  <c r="M448" i="39" s="1"/>
  <c r="K447" i="39"/>
  <c r="K446" i="39"/>
  <c r="K445" i="39"/>
  <c r="M445" i="39" s="1"/>
  <c r="K444" i="39"/>
  <c r="M444" i="39" s="1"/>
  <c r="K443" i="39"/>
  <c r="K442" i="39"/>
  <c r="K441" i="39"/>
  <c r="M441" i="39" s="1"/>
  <c r="K440" i="39"/>
  <c r="M440" i="39" s="1"/>
  <c r="K439" i="39"/>
  <c r="K438" i="39"/>
  <c r="K437" i="39"/>
  <c r="M437" i="39" s="1"/>
  <c r="K436" i="39"/>
  <c r="M436" i="39" s="1"/>
  <c r="K435" i="39"/>
  <c r="K434" i="39"/>
  <c r="K433" i="39"/>
  <c r="M433" i="39" s="1"/>
  <c r="K432" i="39"/>
  <c r="M432" i="39" s="1"/>
  <c r="K431" i="39"/>
  <c r="K430" i="39"/>
  <c r="K429" i="39"/>
  <c r="M429" i="39" s="1"/>
  <c r="K428" i="39"/>
  <c r="M428" i="39" s="1"/>
  <c r="K427" i="39"/>
  <c r="K426" i="39"/>
  <c r="K425" i="39"/>
  <c r="M425" i="39" s="1"/>
  <c r="K424" i="39"/>
  <c r="M424" i="39" s="1"/>
  <c r="K423" i="39"/>
  <c r="K422" i="39"/>
  <c r="K421" i="39"/>
  <c r="M421" i="39" s="1"/>
  <c r="K420" i="39"/>
  <c r="M420" i="39" s="1"/>
  <c r="K419" i="39"/>
  <c r="K418" i="39"/>
  <c r="K417" i="39"/>
  <c r="M417" i="39" s="1"/>
  <c r="K416" i="39"/>
  <c r="M416" i="39" s="1"/>
  <c r="K415" i="39"/>
  <c r="K414" i="39"/>
  <c r="K413" i="39"/>
  <c r="M413" i="39" s="1"/>
  <c r="K412" i="39"/>
  <c r="M412" i="39" s="1"/>
  <c r="K411" i="39"/>
  <c r="K410" i="39"/>
  <c r="K409" i="39"/>
  <c r="M409" i="39" s="1"/>
  <c r="K408" i="39"/>
  <c r="M408" i="39" s="1"/>
  <c r="K407" i="39"/>
  <c r="K406" i="39"/>
  <c r="K405" i="39"/>
  <c r="M405" i="39" s="1"/>
  <c r="K404" i="39"/>
  <c r="M404" i="39" s="1"/>
  <c r="K403" i="39"/>
  <c r="K402" i="39"/>
  <c r="K401" i="39"/>
  <c r="M401" i="39" s="1"/>
  <c r="K400" i="39"/>
  <c r="M400" i="39" s="1"/>
  <c r="K399" i="39"/>
  <c r="K398" i="39"/>
  <c r="K397" i="39"/>
  <c r="M397" i="39" s="1"/>
  <c r="K396" i="39"/>
  <c r="M396" i="39" s="1"/>
  <c r="K395" i="39"/>
  <c r="K394" i="39"/>
  <c r="K393" i="39"/>
  <c r="M393" i="39" s="1"/>
  <c r="K392" i="39"/>
  <c r="M392" i="39" s="1"/>
  <c r="K391" i="39"/>
  <c r="K390" i="39"/>
  <c r="K389" i="39"/>
  <c r="M389" i="39" s="1"/>
  <c r="K388" i="39"/>
  <c r="M388" i="39" s="1"/>
  <c r="K387" i="39"/>
  <c r="K386" i="39"/>
  <c r="K385" i="39"/>
  <c r="M385" i="39" s="1"/>
  <c r="K384" i="39"/>
  <c r="M384" i="39" s="1"/>
  <c r="K383" i="39"/>
  <c r="K382" i="39"/>
  <c r="K381" i="39"/>
  <c r="M381" i="39" s="1"/>
  <c r="K380" i="39"/>
  <c r="M380" i="39" s="1"/>
  <c r="K379" i="39"/>
  <c r="K378" i="39"/>
  <c r="K377" i="39"/>
  <c r="M377" i="39" s="1"/>
  <c r="K376" i="39"/>
  <c r="M376" i="39" s="1"/>
  <c r="K375" i="39"/>
  <c r="K374" i="39"/>
  <c r="K373" i="39"/>
  <c r="M373" i="39" s="1"/>
  <c r="K372" i="39"/>
  <c r="M372" i="39" s="1"/>
  <c r="K371" i="39"/>
  <c r="K370" i="39"/>
  <c r="K369" i="39"/>
  <c r="M369" i="39" s="1"/>
  <c r="K368" i="39"/>
  <c r="M368" i="39" s="1"/>
  <c r="K367" i="39"/>
  <c r="K366" i="39"/>
  <c r="K365" i="39"/>
  <c r="M365" i="39" s="1"/>
  <c r="K364" i="39"/>
  <c r="M364" i="39" s="1"/>
  <c r="K363" i="39"/>
  <c r="K362" i="39"/>
  <c r="K361" i="39"/>
  <c r="M361" i="39" s="1"/>
  <c r="K360" i="39"/>
  <c r="M360" i="39" s="1"/>
  <c r="K359" i="39"/>
  <c r="K358" i="39"/>
  <c r="K357" i="39"/>
  <c r="M357" i="39" s="1"/>
  <c r="K356" i="39"/>
  <c r="M356" i="39" s="1"/>
  <c r="K355" i="39"/>
  <c r="K354" i="39"/>
  <c r="K353" i="39"/>
  <c r="M353" i="39" s="1"/>
  <c r="K352" i="39"/>
  <c r="M352" i="39" s="1"/>
  <c r="K351" i="39"/>
  <c r="K350" i="39"/>
  <c r="K349" i="39"/>
  <c r="M349" i="39" s="1"/>
  <c r="K348" i="39"/>
  <c r="M348" i="39" s="1"/>
  <c r="K347" i="39"/>
  <c r="K346" i="39"/>
  <c r="K345" i="39"/>
  <c r="M345" i="39" s="1"/>
  <c r="K344" i="39"/>
  <c r="M344" i="39" s="1"/>
  <c r="K343" i="39"/>
  <c r="K342" i="39"/>
  <c r="K341" i="39"/>
  <c r="M341" i="39" s="1"/>
  <c r="K340" i="39"/>
  <c r="M340" i="39" s="1"/>
  <c r="K339" i="39"/>
  <c r="K338" i="39"/>
  <c r="K337" i="39"/>
  <c r="M337" i="39" s="1"/>
  <c r="K336" i="39"/>
  <c r="M336" i="39" s="1"/>
  <c r="K335" i="39"/>
  <c r="K334" i="39"/>
  <c r="K333" i="39"/>
  <c r="M333" i="39" s="1"/>
  <c r="K332" i="39"/>
  <c r="M332" i="39" s="1"/>
  <c r="K331" i="39"/>
  <c r="K330" i="39"/>
  <c r="K329" i="39"/>
  <c r="M329" i="39" s="1"/>
  <c r="K328" i="39"/>
  <c r="M328" i="39" s="1"/>
  <c r="K327" i="39"/>
  <c r="K326" i="39"/>
  <c r="K325" i="39"/>
  <c r="M325" i="39" s="1"/>
  <c r="K324" i="39"/>
  <c r="M324" i="39" s="1"/>
  <c r="K323" i="39"/>
  <c r="K322" i="39"/>
  <c r="K321" i="39"/>
  <c r="M321" i="39" s="1"/>
  <c r="K320" i="39"/>
  <c r="M320" i="39" s="1"/>
  <c r="K319" i="39"/>
  <c r="K318" i="39"/>
  <c r="K317" i="39"/>
  <c r="M317" i="39" s="1"/>
  <c r="K316" i="39"/>
  <c r="M316" i="39" s="1"/>
  <c r="K315" i="39"/>
  <c r="K314" i="39"/>
  <c r="K313" i="39"/>
  <c r="M313" i="39" s="1"/>
  <c r="K312" i="39"/>
  <c r="M312" i="39" s="1"/>
  <c r="K311" i="39"/>
  <c r="K310" i="39"/>
  <c r="K309" i="39"/>
  <c r="M309" i="39" s="1"/>
  <c r="K308" i="39"/>
  <c r="M308" i="39" s="1"/>
  <c r="K307" i="39"/>
  <c r="K306" i="39"/>
  <c r="K305" i="39"/>
  <c r="M305" i="39" s="1"/>
  <c r="K304" i="39"/>
  <c r="M304" i="39" s="1"/>
  <c r="K303" i="39"/>
  <c r="K302" i="39"/>
  <c r="K301" i="39"/>
  <c r="M301" i="39" s="1"/>
  <c r="K300" i="39"/>
  <c r="M300" i="39" s="1"/>
  <c r="K299" i="39"/>
  <c r="K298" i="39"/>
  <c r="K297" i="39"/>
  <c r="M297" i="39" s="1"/>
  <c r="K296" i="39"/>
  <c r="M296" i="39" s="1"/>
  <c r="K295" i="39"/>
  <c r="K294" i="39"/>
  <c r="K293" i="39"/>
  <c r="M293" i="39" s="1"/>
  <c r="K292" i="39"/>
  <c r="M292" i="39" s="1"/>
  <c r="K291" i="39"/>
  <c r="K290" i="39"/>
  <c r="K289" i="39"/>
  <c r="M289" i="39" s="1"/>
  <c r="K288" i="39"/>
  <c r="M288" i="39" s="1"/>
  <c r="K287" i="39"/>
  <c r="K286" i="39"/>
  <c r="K285" i="39"/>
  <c r="M285" i="39" s="1"/>
  <c r="K284" i="39"/>
  <c r="M284" i="39" s="1"/>
  <c r="K283" i="39"/>
  <c r="K282" i="39"/>
  <c r="K281" i="39"/>
  <c r="M281" i="39" s="1"/>
  <c r="K280" i="39"/>
  <c r="M280" i="39" s="1"/>
  <c r="K279" i="39"/>
  <c r="K278" i="39"/>
  <c r="K277" i="39"/>
  <c r="M277" i="39" s="1"/>
  <c r="K276" i="39"/>
  <c r="M276" i="39" s="1"/>
  <c r="K275" i="39"/>
  <c r="K274" i="39"/>
  <c r="K273" i="39"/>
  <c r="M273" i="39" s="1"/>
  <c r="K272" i="39"/>
  <c r="M272" i="39" s="1"/>
  <c r="K271" i="39"/>
  <c r="K270" i="39"/>
  <c r="K269" i="39"/>
  <c r="M269" i="39" s="1"/>
  <c r="K268" i="39"/>
  <c r="M268" i="39" s="1"/>
  <c r="K267" i="39"/>
  <c r="K266" i="39"/>
  <c r="K265" i="39"/>
  <c r="M265" i="39" s="1"/>
  <c r="K264" i="39"/>
  <c r="M264" i="39" s="1"/>
  <c r="K263" i="39"/>
  <c r="K262" i="39"/>
  <c r="K261" i="39"/>
  <c r="M261" i="39" s="1"/>
  <c r="K260" i="39"/>
  <c r="M260" i="39" s="1"/>
  <c r="K259" i="39"/>
  <c r="K258" i="39"/>
  <c r="K257" i="39"/>
  <c r="M257" i="39" s="1"/>
  <c r="K256" i="39"/>
  <c r="M256" i="39" s="1"/>
  <c r="K255" i="39"/>
  <c r="K254" i="39"/>
  <c r="K253" i="39"/>
  <c r="M253" i="39" s="1"/>
  <c r="K252" i="39"/>
  <c r="M252" i="39" s="1"/>
  <c r="K251" i="39"/>
  <c r="K250" i="39"/>
  <c r="K249" i="39"/>
  <c r="M249" i="39" s="1"/>
  <c r="K248" i="39"/>
  <c r="M248" i="39" s="1"/>
  <c r="K247" i="39"/>
  <c r="K246" i="39"/>
  <c r="K245" i="39"/>
  <c r="M245" i="39" s="1"/>
  <c r="K244" i="39"/>
  <c r="M244" i="39" s="1"/>
  <c r="K243" i="39"/>
  <c r="K242" i="39"/>
  <c r="K241" i="39"/>
  <c r="M241" i="39" s="1"/>
  <c r="K240" i="39"/>
  <c r="M240" i="39" s="1"/>
  <c r="K239" i="39"/>
  <c r="K238" i="39"/>
  <c r="K237" i="39"/>
  <c r="M237" i="39" s="1"/>
  <c r="K236" i="39"/>
  <c r="M236" i="39" s="1"/>
  <c r="K235" i="39"/>
  <c r="K234" i="39"/>
  <c r="K233" i="39"/>
  <c r="M233" i="39" s="1"/>
  <c r="K232" i="39"/>
  <c r="M232" i="39" s="1"/>
  <c r="K231" i="39"/>
  <c r="K230" i="39"/>
  <c r="K229" i="39"/>
  <c r="M229" i="39" s="1"/>
  <c r="K228" i="39"/>
  <c r="M228" i="39" s="1"/>
  <c r="K227" i="39"/>
  <c r="K226" i="39"/>
  <c r="K225" i="39"/>
  <c r="M225" i="39" s="1"/>
  <c r="K224" i="39"/>
  <c r="M224" i="39" s="1"/>
  <c r="K223" i="39"/>
  <c r="K222" i="39"/>
  <c r="K221" i="39"/>
  <c r="M221" i="39" s="1"/>
  <c r="K220" i="39"/>
  <c r="M220" i="39" s="1"/>
  <c r="K219" i="39"/>
  <c r="K218" i="39"/>
  <c r="K217" i="39"/>
  <c r="M217" i="39" s="1"/>
  <c r="K216" i="39"/>
  <c r="M216" i="39" s="1"/>
  <c r="K215" i="39"/>
  <c r="K214" i="39"/>
  <c r="K213" i="39"/>
  <c r="M213" i="39" s="1"/>
  <c r="K212" i="39"/>
  <c r="M212" i="39" s="1"/>
  <c r="K211" i="39"/>
  <c r="K210" i="39"/>
  <c r="K209" i="39"/>
  <c r="M209" i="39" s="1"/>
  <c r="K208" i="39"/>
  <c r="M208" i="39" s="1"/>
  <c r="K207" i="39"/>
  <c r="K206" i="39"/>
  <c r="K205" i="39"/>
  <c r="M205" i="39" s="1"/>
  <c r="K204" i="39"/>
  <c r="M204" i="39" s="1"/>
  <c r="K203" i="39"/>
  <c r="K202" i="39"/>
  <c r="K201" i="39"/>
  <c r="M201" i="39" s="1"/>
  <c r="K200" i="39"/>
  <c r="M200" i="39" s="1"/>
  <c r="K199" i="39"/>
  <c r="K198" i="39"/>
  <c r="K197" i="39"/>
  <c r="M197" i="39" s="1"/>
  <c r="K196" i="39"/>
  <c r="M196" i="39" s="1"/>
  <c r="K195" i="39"/>
  <c r="K194" i="39"/>
  <c r="K193" i="39"/>
  <c r="M193" i="39" s="1"/>
  <c r="K192" i="39"/>
  <c r="M192" i="39" s="1"/>
  <c r="K191" i="39"/>
  <c r="K190" i="39"/>
  <c r="K189" i="39"/>
  <c r="M189" i="39" s="1"/>
  <c r="K188" i="39"/>
  <c r="M188" i="39" s="1"/>
  <c r="K187" i="39"/>
  <c r="K186" i="39"/>
  <c r="K185" i="39"/>
  <c r="M185" i="39" s="1"/>
  <c r="K184" i="39"/>
  <c r="M184" i="39" s="1"/>
  <c r="K183" i="39"/>
  <c r="K182" i="39"/>
  <c r="K181" i="39"/>
  <c r="M181" i="39" s="1"/>
  <c r="K180" i="39"/>
  <c r="M180" i="39" s="1"/>
  <c r="K179" i="39"/>
  <c r="K178" i="39"/>
  <c r="K177" i="39"/>
  <c r="M177" i="39" s="1"/>
  <c r="K176" i="39"/>
  <c r="M176" i="39" s="1"/>
  <c r="K175" i="39"/>
  <c r="K174" i="39"/>
  <c r="K173" i="39"/>
  <c r="M173" i="39" s="1"/>
  <c r="K172" i="39"/>
  <c r="M172" i="39" s="1"/>
  <c r="K171" i="39"/>
  <c r="K170" i="39"/>
  <c r="K169" i="39"/>
  <c r="M169" i="39" s="1"/>
  <c r="K168" i="39"/>
  <c r="M168" i="39" s="1"/>
  <c r="K167" i="39"/>
  <c r="K166" i="39"/>
  <c r="K165" i="39"/>
  <c r="M165" i="39" s="1"/>
  <c r="K164" i="39"/>
  <c r="M164" i="39" s="1"/>
  <c r="K163" i="39"/>
  <c r="K162" i="39"/>
  <c r="K161" i="39"/>
  <c r="M161" i="39" s="1"/>
  <c r="K160" i="39"/>
  <c r="M160" i="39" s="1"/>
  <c r="K159" i="39"/>
  <c r="K158" i="39"/>
  <c r="K157" i="39"/>
  <c r="M157" i="39" s="1"/>
  <c r="K156" i="39"/>
  <c r="M156" i="39" s="1"/>
  <c r="K155" i="39"/>
  <c r="K154" i="39"/>
  <c r="K153" i="39"/>
  <c r="M153" i="39" s="1"/>
  <c r="K152" i="39"/>
  <c r="M152" i="39" s="1"/>
  <c r="K151" i="39"/>
  <c r="K150" i="39"/>
  <c r="K149" i="39"/>
  <c r="M149" i="39" s="1"/>
  <c r="K148" i="39"/>
  <c r="M148" i="39" s="1"/>
  <c r="K147" i="39"/>
  <c r="K146" i="39"/>
  <c r="K145" i="39"/>
  <c r="M145" i="39" s="1"/>
  <c r="K144" i="39"/>
  <c r="M144" i="39" s="1"/>
  <c r="K143" i="39"/>
  <c r="K142" i="39"/>
  <c r="K141" i="39"/>
  <c r="M141" i="39" s="1"/>
  <c r="K140" i="39"/>
  <c r="M140" i="39" s="1"/>
  <c r="K139" i="39"/>
  <c r="K138" i="39"/>
  <c r="K137" i="39"/>
  <c r="M137" i="39" s="1"/>
  <c r="K136" i="39"/>
  <c r="M136" i="39" s="1"/>
  <c r="K135" i="39"/>
  <c r="K134" i="39"/>
  <c r="K133" i="39"/>
  <c r="M133" i="39" s="1"/>
  <c r="K132" i="39"/>
  <c r="M132" i="39" s="1"/>
  <c r="K131" i="39"/>
  <c r="K130" i="39"/>
  <c r="K129" i="39"/>
  <c r="M129" i="39" s="1"/>
  <c r="K128" i="39"/>
  <c r="M128" i="39" s="1"/>
  <c r="K127" i="39"/>
  <c r="K126" i="39"/>
  <c r="K125" i="39"/>
  <c r="M125" i="39" s="1"/>
  <c r="K124" i="39"/>
  <c r="M124" i="39" s="1"/>
  <c r="K123" i="39"/>
  <c r="K122" i="39"/>
  <c r="K121" i="39"/>
  <c r="M121" i="39" s="1"/>
  <c r="K120" i="39"/>
  <c r="M120" i="39" s="1"/>
  <c r="K119" i="39"/>
  <c r="K118" i="39"/>
  <c r="K117" i="39"/>
  <c r="M117" i="39" s="1"/>
  <c r="K116" i="39"/>
  <c r="M116" i="39" s="1"/>
  <c r="K115" i="39"/>
  <c r="K114" i="39"/>
  <c r="K113" i="39"/>
  <c r="M113" i="39" s="1"/>
  <c r="K112" i="39"/>
  <c r="M112" i="39" s="1"/>
  <c r="K111" i="39"/>
  <c r="K110" i="39"/>
  <c r="K109" i="39"/>
  <c r="M109" i="39" s="1"/>
  <c r="K108" i="39"/>
  <c r="M108" i="39" s="1"/>
  <c r="K107" i="39"/>
  <c r="K106" i="39"/>
  <c r="K105" i="39"/>
  <c r="M105" i="39" s="1"/>
  <c r="K104" i="39"/>
  <c r="M104" i="39" s="1"/>
  <c r="K103" i="39"/>
  <c r="K102" i="39"/>
  <c r="K101" i="39"/>
  <c r="M101" i="39" s="1"/>
  <c r="K100" i="39"/>
  <c r="M100" i="39" s="1"/>
  <c r="K99" i="39"/>
  <c r="K98" i="39"/>
  <c r="K97" i="39"/>
  <c r="M97" i="39" s="1"/>
  <c r="K96" i="39"/>
  <c r="M96" i="39" s="1"/>
  <c r="K95" i="39"/>
  <c r="K94" i="39"/>
  <c r="K93" i="39"/>
  <c r="M93" i="39" s="1"/>
  <c r="K92" i="39"/>
  <c r="M92" i="39" s="1"/>
  <c r="K91" i="39"/>
  <c r="K90" i="39"/>
  <c r="K89" i="39"/>
  <c r="M89" i="39" s="1"/>
  <c r="K88" i="39"/>
  <c r="M88" i="39" s="1"/>
  <c r="K87" i="39"/>
  <c r="K86" i="39"/>
  <c r="K85" i="39"/>
  <c r="M85" i="39" s="1"/>
  <c r="K84" i="39"/>
  <c r="M84" i="39" s="1"/>
  <c r="K83" i="39"/>
  <c r="K82" i="39"/>
  <c r="K81" i="39"/>
  <c r="M81" i="39" s="1"/>
  <c r="K80" i="39"/>
  <c r="M80" i="39" s="1"/>
  <c r="K79" i="39"/>
  <c r="K78" i="39"/>
  <c r="K77" i="39"/>
  <c r="M77" i="39" s="1"/>
  <c r="K76" i="39"/>
  <c r="M76" i="39" s="1"/>
  <c r="K75" i="39"/>
  <c r="K74" i="39"/>
  <c r="K73" i="39"/>
  <c r="M73" i="39" s="1"/>
  <c r="K72" i="39"/>
  <c r="M72" i="39" s="1"/>
  <c r="K71" i="39"/>
  <c r="K70" i="39"/>
  <c r="K69" i="39"/>
  <c r="M69" i="39" s="1"/>
  <c r="K68" i="39"/>
  <c r="M68" i="39" s="1"/>
  <c r="K67" i="39"/>
  <c r="K66" i="39"/>
  <c r="K65" i="39"/>
  <c r="M65" i="39" s="1"/>
  <c r="K64" i="39"/>
  <c r="M64" i="39" s="1"/>
  <c r="K63" i="39"/>
  <c r="K62" i="39"/>
  <c r="K61" i="39"/>
  <c r="M61" i="39" s="1"/>
  <c r="K60" i="39"/>
  <c r="M60" i="39" s="1"/>
  <c r="K59" i="39"/>
  <c r="K58" i="39"/>
  <c r="K57" i="39"/>
  <c r="M57" i="39" s="1"/>
  <c r="K56" i="39"/>
  <c r="M56" i="39" s="1"/>
  <c r="K55" i="39"/>
  <c r="K54" i="39"/>
  <c r="K53" i="39"/>
  <c r="M53" i="39" s="1"/>
  <c r="K52" i="39"/>
  <c r="M52" i="39" s="1"/>
  <c r="K51" i="39"/>
  <c r="K50" i="39"/>
  <c r="K49" i="39"/>
  <c r="M49" i="39" s="1"/>
  <c r="K48" i="39"/>
  <c r="M48" i="39" s="1"/>
  <c r="K47" i="39"/>
  <c r="K46" i="39"/>
  <c r="K45" i="39"/>
  <c r="M45" i="39" s="1"/>
  <c r="K44" i="39"/>
  <c r="M44" i="39" s="1"/>
  <c r="K43" i="39"/>
  <c r="K42" i="39"/>
  <c r="K41" i="39"/>
  <c r="M41" i="39" s="1"/>
  <c r="K40" i="39"/>
  <c r="M40" i="39" s="1"/>
  <c r="K39" i="39"/>
  <c r="K38" i="39"/>
  <c r="K37" i="39"/>
  <c r="M37" i="39" s="1"/>
  <c r="K36" i="39"/>
  <c r="M36" i="39" s="1"/>
  <c r="K35" i="39"/>
  <c r="K34" i="39"/>
  <c r="K33" i="39"/>
  <c r="M33" i="39" s="1"/>
  <c r="K32" i="39"/>
  <c r="M32" i="39" s="1"/>
  <c r="K29" i="39"/>
  <c r="K28" i="39"/>
  <c r="K27" i="39"/>
  <c r="M27" i="39" s="1"/>
  <c r="K26" i="39"/>
  <c r="M26" i="39" s="1"/>
  <c r="K25" i="39"/>
  <c r="M25" i="39" s="1"/>
  <c r="K24" i="39"/>
  <c r="K23" i="39"/>
  <c r="M23" i="39" s="1"/>
  <c r="K22" i="39"/>
  <c r="M22" i="39" s="1"/>
  <c r="K21" i="39"/>
  <c r="M21" i="39" s="1"/>
  <c r="K20" i="39"/>
  <c r="K19" i="39"/>
  <c r="M19" i="39" s="1"/>
  <c r="K18" i="39"/>
  <c r="M18" i="39" s="1"/>
  <c r="K17" i="39"/>
  <c r="M17" i="39" s="1"/>
  <c r="K16" i="39"/>
  <c r="K15" i="39"/>
  <c r="M15" i="39" s="1"/>
  <c r="K14" i="39"/>
  <c r="M14" i="39" s="1"/>
  <c r="K13" i="39"/>
  <c r="M13" i="39" s="1"/>
  <c r="K12" i="39"/>
  <c r="K11" i="39"/>
  <c r="M11" i="39" s="1"/>
  <c r="K10" i="39"/>
  <c r="M10" i="39" s="1"/>
  <c r="K9" i="39"/>
  <c r="I2" i="39"/>
  <c r="D2" i="39"/>
  <c r="D1" i="39"/>
  <c r="A81" i="38"/>
  <c r="K14" i="38"/>
  <c r="J517" i="37"/>
  <c r="I517" i="37"/>
  <c r="H517" i="37"/>
  <c r="G517" i="37"/>
  <c r="F517" i="37"/>
  <c r="C526" i="37"/>
  <c r="G526" i="37" s="1"/>
  <c r="C505" i="37"/>
  <c r="C525" i="37" s="1"/>
  <c r="C504" i="37"/>
  <c r="C524" i="37" s="1"/>
  <c r="C503" i="37"/>
  <c r="C523" i="37" s="1"/>
  <c r="C502" i="37"/>
  <c r="C522" i="37" s="1"/>
  <c r="C501" i="37"/>
  <c r="C521" i="37" s="1"/>
  <c r="C500" i="37"/>
  <c r="C520" i="37" s="1"/>
  <c r="K498" i="37"/>
  <c r="M498" i="37" s="1"/>
  <c r="K497" i="37"/>
  <c r="K496" i="37"/>
  <c r="M496" i="37" s="1"/>
  <c r="K495" i="37"/>
  <c r="M495" i="37" s="1"/>
  <c r="K490" i="37"/>
  <c r="M490" i="37" s="1"/>
  <c r="K489" i="37"/>
  <c r="K488" i="37"/>
  <c r="M488" i="37" s="1"/>
  <c r="K487" i="37"/>
  <c r="M487" i="37" s="1"/>
  <c r="K486" i="37"/>
  <c r="M486" i="37" s="1"/>
  <c r="K485" i="37"/>
  <c r="K484" i="37"/>
  <c r="M484" i="37" s="1"/>
  <c r="K483" i="37"/>
  <c r="M483" i="37" s="1"/>
  <c r="K482" i="37"/>
  <c r="M482" i="37" s="1"/>
  <c r="K481" i="37"/>
  <c r="K480" i="37"/>
  <c r="M480" i="37" s="1"/>
  <c r="K479" i="37"/>
  <c r="M479" i="37" s="1"/>
  <c r="K478" i="37"/>
  <c r="M478" i="37" s="1"/>
  <c r="K477" i="37"/>
  <c r="K476" i="37"/>
  <c r="M476" i="37" s="1"/>
  <c r="K475" i="37"/>
  <c r="M475" i="37" s="1"/>
  <c r="K474" i="37"/>
  <c r="M474" i="37" s="1"/>
  <c r="K473" i="37"/>
  <c r="K472" i="37"/>
  <c r="M472" i="37" s="1"/>
  <c r="K471" i="37"/>
  <c r="M471" i="37" s="1"/>
  <c r="K470" i="37"/>
  <c r="M470" i="37" s="1"/>
  <c r="K469" i="37"/>
  <c r="K468" i="37"/>
  <c r="M468" i="37" s="1"/>
  <c r="K467" i="37"/>
  <c r="M467" i="37" s="1"/>
  <c r="K466" i="37"/>
  <c r="M466" i="37" s="1"/>
  <c r="K465" i="37"/>
  <c r="K464" i="37"/>
  <c r="M464" i="37" s="1"/>
  <c r="K463" i="37"/>
  <c r="M463" i="37" s="1"/>
  <c r="K462" i="37"/>
  <c r="M462" i="37" s="1"/>
  <c r="K461" i="37"/>
  <c r="K460" i="37"/>
  <c r="M460" i="37" s="1"/>
  <c r="K459" i="37"/>
  <c r="M459" i="37" s="1"/>
  <c r="K458" i="37"/>
  <c r="M458" i="37" s="1"/>
  <c r="K457" i="37"/>
  <c r="K456" i="37"/>
  <c r="M456" i="37" s="1"/>
  <c r="K455" i="37"/>
  <c r="M455" i="37" s="1"/>
  <c r="K454" i="37"/>
  <c r="M454" i="37" s="1"/>
  <c r="K453" i="37"/>
  <c r="K452" i="37"/>
  <c r="M452" i="37" s="1"/>
  <c r="K451" i="37"/>
  <c r="M451" i="37" s="1"/>
  <c r="K450" i="37"/>
  <c r="M450" i="37" s="1"/>
  <c r="K449" i="37"/>
  <c r="K448" i="37"/>
  <c r="M448" i="37" s="1"/>
  <c r="K447" i="37"/>
  <c r="M447" i="37" s="1"/>
  <c r="K446" i="37"/>
  <c r="M446" i="37" s="1"/>
  <c r="K445" i="37"/>
  <c r="K444" i="37"/>
  <c r="M444" i="37" s="1"/>
  <c r="K443" i="37"/>
  <c r="M443" i="37" s="1"/>
  <c r="K442" i="37"/>
  <c r="M442" i="37" s="1"/>
  <c r="K441" i="37"/>
  <c r="K440" i="37"/>
  <c r="M440" i="37" s="1"/>
  <c r="K439" i="37"/>
  <c r="M439" i="37" s="1"/>
  <c r="K438" i="37"/>
  <c r="M438" i="37" s="1"/>
  <c r="K437" i="37"/>
  <c r="K436" i="37"/>
  <c r="M436" i="37" s="1"/>
  <c r="K435" i="37"/>
  <c r="M435" i="37" s="1"/>
  <c r="K434" i="37"/>
  <c r="M434" i="37" s="1"/>
  <c r="K433" i="37"/>
  <c r="K432" i="37"/>
  <c r="M432" i="37" s="1"/>
  <c r="K431" i="37"/>
  <c r="M431" i="37" s="1"/>
  <c r="K430" i="37"/>
  <c r="M430" i="37" s="1"/>
  <c r="K429" i="37"/>
  <c r="K428" i="37"/>
  <c r="M428" i="37" s="1"/>
  <c r="K427" i="37"/>
  <c r="M427" i="37" s="1"/>
  <c r="K426" i="37"/>
  <c r="M426" i="37" s="1"/>
  <c r="K425" i="37"/>
  <c r="K424" i="37"/>
  <c r="M424" i="37" s="1"/>
  <c r="K423" i="37"/>
  <c r="M423" i="37" s="1"/>
  <c r="K422" i="37"/>
  <c r="M422" i="37" s="1"/>
  <c r="K421" i="37"/>
  <c r="K420" i="37"/>
  <c r="M420" i="37" s="1"/>
  <c r="K419" i="37"/>
  <c r="M419" i="37" s="1"/>
  <c r="K418" i="37"/>
  <c r="M418" i="37" s="1"/>
  <c r="K417" i="37"/>
  <c r="K416" i="37"/>
  <c r="M416" i="37" s="1"/>
  <c r="K415" i="37"/>
  <c r="M415" i="37" s="1"/>
  <c r="K414" i="37"/>
  <c r="M414" i="37" s="1"/>
  <c r="K413" i="37"/>
  <c r="K412" i="37"/>
  <c r="M412" i="37" s="1"/>
  <c r="K411" i="37"/>
  <c r="M411" i="37" s="1"/>
  <c r="K410" i="37"/>
  <c r="M410" i="37" s="1"/>
  <c r="K409" i="37"/>
  <c r="K408" i="37"/>
  <c r="M408" i="37" s="1"/>
  <c r="K407" i="37"/>
  <c r="M407" i="37" s="1"/>
  <c r="K406" i="37"/>
  <c r="M406" i="37" s="1"/>
  <c r="K405" i="37"/>
  <c r="K404" i="37"/>
  <c r="M404" i="37" s="1"/>
  <c r="K403" i="37"/>
  <c r="M403" i="37" s="1"/>
  <c r="K402" i="37"/>
  <c r="M402" i="37" s="1"/>
  <c r="K401" i="37"/>
  <c r="K400" i="37"/>
  <c r="M400" i="37" s="1"/>
  <c r="K399" i="37"/>
  <c r="M399" i="37" s="1"/>
  <c r="K398" i="37"/>
  <c r="M398" i="37" s="1"/>
  <c r="K397" i="37"/>
  <c r="K396" i="37"/>
  <c r="M396" i="37" s="1"/>
  <c r="K395" i="37"/>
  <c r="M395" i="37" s="1"/>
  <c r="K394" i="37"/>
  <c r="M394" i="37" s="1"/>
  <c r="K393" i="37"/>
  <c r="K392" i="37"/>
  <c r="M392" i="37" s="1"/>
  <c r="K391" i="37"/>
  <c r="M391" i="37" s="1"/>
  <c r="K390" i="37"/>
  <c r="M390" i="37" s="1"/>
  <c r="K389" i="37"/>
  <c r="K388" i="37"/>
  <c r="M388" i="37" s="1"/>
  <c r="K387" i="37"/>
  <c r="M387" i="37" s="1"/>
  <c r="K386" i="37"/>
  <c r="M386" i="37" s="1"/>
  <c r="K385" i="37"/>
  <c r="K384" i="37"/>
  <c r="M384" i="37" s="1"/>
  <c r="K383" i="37"/>
  <c r="M383" i="37" s="1"/>
  <c r="K382" i="37"/>
  <c r="M382" i="37" s="1"/>
  <c r="K381" i="37"/>
  <c r="K380" i="37"/>
  <c r="M380" i="37" s="1"/>
  <c r="K379" i="37"/>
  <c r="M379" i="37" s="1"/>
  <c r="K378" i="37"/>
  <c r="M378" i="37" s="1"/>
  <c r="K377" i="37"/>
  <c r="K376" i="37"/>
  <c r="M376" i="37" s="1"/>
  <c r="K375" i="37"/>
  <c r="M375" i="37" s="1"/>
  <c r="K374" i="37"/>
  <c r="M374" i="37" s="1"/>
  <c r="K373" i="37"/>
  <c r="K372" i="37"/>
  <c r="M372" i="37" s="1"/>
  <c r="K371" i="37"/>
  <c r="M371" i="37" s="1"/>
  <c r="K370" i="37"/>
  <c r="M370" i="37" s="1"/>
  <c r="K369" i="37"/>
  <c r="K368" i="37"/>
  <c r="M368" i="37" s="1"/>
  <c r="K367" i="37"/>
  <c r="M367" i="37" s="1"/>
  <c r="K366" i="37"/>
  <c r="M366" i="37" s="1"/>
  <c r="K365" i="37"/>
  <c r="K364" i="37"/>
  <c r="M364" i="37" s="1"/>
  <c r="K363" i="37"/>
  <c r="M363" i="37" s="1"/>
  <c r="K362" i="37"/>
  <c r="M362" i="37" s="1"/>
  <c r="K361" i="37"/>
  <c r="K360" i="37"/>
  <c r="M360" i="37" s="1"/>
  <c r="K359" i="37"/>
  <c r="M359" i="37" s="1"/>
  <c r="K358" i="37"/>
  <c r="M358" i="37" s="1"/>
  <c r="K357" i="37"/>
  <c r="K356" i="37"/>
  <c r="M356" i="37" s="1"/>
  <c r="K355" i="37"/>
  <c r="M355" i="37" s="1"/>
  <c r="K354" i="37"/>
  <c r="M354" i="37" s="1"/>
  <c r="K353" i="37"/>
  <c r="K352" i="37"/>
  <c r="M352" i="37" s="1"/>
  <c r="K351" i="37"/>
  <c r="M351" i="37" s="1"/>
  <c r="K350" i="37"/>
  <c r="M350" i="37" s="1"/>
  <c r="K349" i="37"/>
  <c r="K348" i="37"/>
  <c r="M348" i="37" s="1"/>
  <c r="K347" i="37"/>
  <c r="M347" i="37" s="1"/>
  <c r="K346" i="37"/>
  <c r="M346" i="37" s="1"/>
  <c r="K345" i="37"/>
  <c r="K344" i="37"/>
  <c r="M344" i="37" s="1"/>
  <c r="K343" i="37"/>
  <c r="M343" i="37" s="1"/>
  <c r="K342" i="37"/>
  <c r="M342" i="37" s="1"/>
  <c r="K341" i="37"/>
  <c r="K340" i="37"/>
  <c r="M340" i="37" s="1"/>
  <c r="K339" i="37"/>
  <c r="M339" i="37" s="1"/>
  <c r="K338" i="37"/>
  <c r="M338" i="37" s="1"/>
  <c r="K337" i="37"/>
  <c r="K336" i="37"/>
  <c r="M336" i="37" s="1"/>
  <c r="K335" i="37"/>
  <c r="M335" i="37" s="1"/>
  <c r="K334" i="37"/>
  <c r="M334" i="37" s="1"/>
  <c r="K333" i="37"/>
  <c r="K332" i="37"/>
  <c r="M332" i="37" s="1"/>
  <c r="K331" i="37"/>
  <c r="M331" i="37" s="1"/>
  <c r="K330" i="37"/>
  <c r="M330" i="37" s="1"/>
  <c r="K329" i="37"/>
  <c r="K328" i="37"/>
  <c r="M328" i="37" s="1"/>
  <c r="K327" i="37"/>
  <c r="M327" i="37" s="1"/>
  <c r="K326" i="37"/>
  <c r="M326" i="37" s="1"/>
  <c r="K325" i="37"/>
  <c r="K324" i="37"/>
  <c r="M324" i="37" s="1"/>
  <c r="K323" i="37"/>
  <c r="M323" i="37" s="1"/>
  <c r="K322" i="37"/>
  <c r="M322" i="37" s="1"/>
  <c r="K321" i="37"/>
  <c r="K320" i="37"/>
  <c r="M320" i="37" s="1"/>
  <c r="K319" i="37"/>
  <c r="M319" i="37" s="1"/>
  <c r="K318" i="37"/>
  <c r="M318" i="37" s="1"/>
  <c r="K317" i="37"/>
  <c r="K316" i="37"/>
  <c r="M316" i="37" s="1"/>
  <c r="K315" i="37"/>
  <c r="M315" i="37" s="1"/>
  <c r="K314" i="37"/>
  <c r="M314" i="37" s="1"/>
  <c r="K313" i="37"/>
  <c r="K312" i="37"/>
  <c r="M312" i="37" s="1"/>
  <c r="K311" i="37"/>
  <c r="M311" i="37" s="1"/>
  <c r="K310" i="37"/>
  <c r="M310" i="37" s="1"/>
  <c r="K309" i="37"/>
  <c r="K308" i="37"/>
  <c r="M308" i="37" s="1"/>
  <c r="K307" i="37"/>
  <c r="M307" i="37" s="1"/>
  <c r="K306" i="37"/>
  <c r="M306" i="37" s="1"/>
  <c r="K305" i="37"/>
  <c r="K304" i="37"/>
  <c r="M304" i="37" s="1"/>
  <c r="K303" i="37"/>
  <c r="M303" i="37" s="1"/>
  <c r="K302" i="37"/>
  <c r="M302" i="37" s="1"/>
  <c r="K301" i="37"/>
  <c r="K300" i="37"/>
  <c r="M300" i="37" s="1"/>
  <c r="K299" i="37"/>
  <c r="M299" i="37" s="1"/>
  <c r="K298" i="37"/>
  <c r="M298" i="37" s="1"/>
  <c r="K297" i="37"/>
  <c r="K296" i="37"/>
  <c r="M296" i="37" s="1"/>
  <c r="K295" i="37"/>
  <c r="M295" i="37" s="1"/>
  <c r="K294" i="37"/>
  <c r="M294" i="37" s="1"/>
  <c r="K293" i="37"/>
  <c r="K292" i="37"/>
  <c r="M292" i="37" s="1"/>
  <c r="K291" i="37"/>
  <c r="M291" i="37" s="1"/>
  <c r="K290" i="37"/>
  <c r="M290" i="37" s="1"/>
  <c r="K289" i="37"/>
  <c r="K288" i="37"/>
  <c r="M288" i="37" s="1"/>
  <c r="K287" i="37"/>
  <c r="M287" i="37" s="1"/>
  <c r="K286" i="37"/>
  <c r="M286" i="37" s="1"/>
  <c r="K285" i="37"/>
  <c r="K284" i="37"/>
  <c r="M284" i="37" s="1"/>
  <c r="K283" i="37"/>
  <c r="M283" i="37" s="1"/>
  <c r="K282" i="37"/>
  <c r="M282" i="37" s="1"/>
  <c r="K281" i="37"/>
  <c r="K280" i="37"/>
  <c r="M280" i="37" s="1"/>
  <c r="K279" i="37"/>
  <c r="M279" i="37" s="1"/>
  <c r="K278" i="37"/>
  <c r="M278" i="37" s="1"/>
  <c r="K277" i="37"/>
  <c r="K276" i="37"/>
  <c r="M276" i="37" s="1"/>
  <c r="K275" i="37"/>
  <c r="M275" i="37" s="1"/>
  <c r="K274" i="37"/>
  <c r="M274" i="37" s="1"/>
  <c r="K273" i="37"/>
  <c r="K272" i="37"/>
  <c r="M272" i="37" s="1"/>
  <c r="K271" i="37"/>
  <c r="M271" i="37" s="1"/>
  <c r="K270" i="37"/>
  <c r="M270" i="37" s="1"/>
  <c r="K269" i="37"/>
  <c r="K268" i="37"/>
  <c r="M268" i="37" s="1"/>
  <c r="K267" i="37"/>
  <c r="M267" i="37" s="1"/>
  <c r="K266" i="37"/>
  <c r="M266" i="37" s="1"/>
  <c r="K265" i="37"/>
  <c r="K264" i="37"/>
  <c r="M264" i="37" s="1"/>
  <c r="K263" i="37"/>
  <c r="M263" i="37" s="1"/>
  <c r="K262" i="37"/>
  <c r="M262" i="37" s="1"/>
  <c r="K261" i="37"/>
  <c r="K260" i="37"/>
  <c r="M260" i="37" s="1"/>
  <c r="K259" i="37"/>
  <c r="M259" i="37" s="1"/>
  <c r="K258" i="37"/>
  <c r="M258" i="37" s="1"/>
  <c r="K257" i="37"/>
  <c r="K256" i="37"/>
  <c r="M256" i="37" s="1"/>
  <c r="K255" i="37"/>
  <c r="M255" i="37" s="1"/>
  <c r="K254" i="37"/>
  <c r="M254" i="37" s="1"/>
  <c r="K253" i="37"/>
  <c r="K252" i="37"/>
  <c r="M252" i="37" s="1"/>
  <c r="K251" i="37"/>
  <c r="M251" i="37" s="1"/>
  <c r="K250" i="37"/>
  <c r="M250" i="37" s="1"/>
  <c r="K249" i="37"/>
  <c r="K248" i="37"/>
  <c r="M248" i="37" s="1"/>
  <c r="K247" i="37"/>
  <c r="M247" i="37" s="1"/>
  <c r="K246" i="37"/>
  <c r="M246" i="37" s="1"/>
  <c r="K245" i="37"/>
  <c r="K244" i="37"/>
  <c r="M244" i="37" s="1"/>
  <c r="K243" i="37"/>
  <c r="M243" i="37" s="1"/>
  <c r="K242" i="37"/>
  <c r="M242" i="37" s="1"/>
  <c r="K241" i="37"/>
  <c r="K240" i="37"/>
  <c r="M240" i="37" s="1"/>
  <c r="K239" i="37"/>
  <c r="M239" i="37" s="1"/>
  <c r="K238" i="37"/>
  <c r="M238" i="37" s="1"/>
  <c r="K237" i="37"/>
  <c r="K236" i="37"/>
  <c r="M236" i="37" s="1"/>
  <c r="K235" i="37"/>
  <c r="M235" i="37" s="1"/>
  <c r="K234" i="37"/>
  <c r="M234" i="37" s="1"/>
  <c r="K233" i="37"/>
  <c r="K232" i="37"/>
  <c r="M232" i="37" s="1"/>
  <c r="K231" i="37"/>
  <c r="M231" i="37" s="1"/>
  <c r="K230" i="37"/>
  <c r="M230" i="37" s="1"/>
  <c r="K229" i="37"/>
  <c r="K228" i="37"/>
  <c r="M228" i="37" s="1"/>
  <c r="K227" i="37"/>
  <c r="M227" i="37" s="1"/>
  <c r="K226" i="37"/>
  <c r="M226" i="37" s="1"/>
  <c r="K225" i="37"/>
  <c r="K224" i="37"/>
  <c r="M224" i="37" s="1"/>
  <c r="K223" i="37"/>
  <c r="M223" i="37" s="1"/>
  <c r="K222" i="37"/>
  <c r="M222" i="37" s="1"/>
  <c r="K221" i="37"/>
  <c r="K220" i="37"/>
  <c r="M220" i="37" s="1"/>
  <c r="K219" i="37"/>
  <c r="M219" i="37" s="1"/>
  <c r="K218" i="37"/>
  <c r="M218" i="37" s="1"/>
  <c r="K217" i="37"/>
  <c r="K216" i="37"/>
  <c r="M216" i="37" s="1"/>
  <c r="K215" i="37"/>
  <c r="M215" i="37" s="1"/>
  <c r="K214" i="37"/>
  <c r="M214" i="37" s="1"/>
  <c r="K213" i="37"/>
  <c r="K212" i="37"/>
  <c r="M212" i="37" s="1"/>
  <c r="K211" i="37"/>
  <c r="M211" i="37" s="1"/>
  <c r="K210" i="37"/>
  <c r="M210" i="37" s="1"/>
  <c r="K209" i="37"/>
  <c r="K208" i="37"/>
  <c r="M208" i="37" s="1"/>
  <c r="K207" i="37"/>
  <c r="M207" i="37" s="1"/>
  <c r="K206" i="37"/>
  <c r="M206" i="37" s="1"/>
  <c r="K205" i="37"/>
  <c r="K204" i="37"/>
  <c r="M204" i="37" s="1"/>
  <c r="K203" i="37"/>
  <c r="M203" i="37" s="1"/>
  <c r="K202" i="37"/>
  <c r="M202" i="37" s="1"/>
  <c r="K201" i="37"/>
  <c r="K200" i="37"/>
  <c r="M200" i="37" s="1"/>
  <c r="K199" i="37"/>
  <c r="M199" i="37" s="1"/>
  <c r="K198" i="37"/>
  <c r="M198" i="37" s="1"/>
  <c r="K197" i="37"/>
  <c r="K196" i="37"/>
  <c r="M196" i="37" s="1"/>
  <c r="K195" i="37"/>
  <c r="M195" i="37" s="1"/>
  <c r="K194" i="37"/>
  <c r="M194" i="37" s="1"/>
  <c r="K193" i="37"/>
  <c r="K192" i="37"/>
  <c r="M192" i="37" s="1"/>
  <c r="K191" i="37"/>
  <c r="M191" i="37" s="1"/>
  <c r="K190" i="37"/>
  <c r="M190" i="37" s="1"/>
  <c r="K189" i="37"/>
  <c r="K188" i="37"/>
  <c r="M188" i="37" s="1"/>
  <c r="K187" i="37"/>
  <c r="M187" i="37" s="1"/>
  <c r="K186" i="37"/>
  <c r="M186" i="37" s="1"/>
  <c r="K185" i="37"/>
  <c r="K184" i="37"/>
  <c r="M184" i="37" s="1"/>
  <c r="K183" i="37"/>
  <c r="M183" i="37" s="1"/>
  <c r="K182" i="37"/>
  <c r="M182" i="37" s="1"/>
  <c r="K181" i="37"/>
  <c r="K180" i="37"/>
  <c r="M180" i="37" s="1"/>
  <c r="K179" i="37"/>
  <c r="M179" i="37" s="1"/>
  <c r="K178" i="37"/>
  <c r="M178" i="37" s="1"/>
  <c r="K177" i="37"/>
  <c r="K176" i="37"/>
  <c r="M176" i="37" s="1"/>
  <c r="K175" i="37"/>
  <c r="M175" i="37" s="1"/>
  <c r="K174" i="37"/>
  <c r="M174" i="37" s="1"/>
  <c r="K173" i="37"/>
  <c r="K172" i="37"/>
  <c r="M172" i="37" s="1"/>
  <c r="K171" i="37"/>
  <c r="M171" i="37" s="1"/>
  <c r="K170" i="37"/>
  <c r="M170" i="37" s="1"/>
  <c r="K169" i="37"/>
  <c r="K168" i="37"/>
  <c r="M168" i="37" s="1"/>
  <c r="K167" i="37"/>
  <c r="M167" i="37" s="1"/>
  <c r="K166" i="37"/>
  <c r="M166" i="37" s="1"/>
  <c r="K165" i="37"/>
  <c r="K164" i="37"/>
  <c r="M164" i="37" s="1"/>
  <c r="K163" i="37"/>
  <c r="M163" i="37" s="1"/>
  <c r="K162" i="37"/>
  <c r="M162" i="37" s="1"/>
  <c r="K161" i="37"/>
  <c r="K160" i="37"/>
  <c r="M160" i="37" s="1"/>
  <c r="K159" i="37"/>
  <c r="M159" i="37" s="1"/>
  <c r="K158" i="37"/>
  <c r="M158" i="37" s="1"/>
  <c r="K157" i="37"/>
  <c r="K156" i="37"/>
  <c r="M156" i="37" s="1"/>
  <c r="K155" i="37"/>
  <c r="M155" i="37" s="1"/>
  <c r="K154" i="37"/>
  <c r="M154" i="37" s="1"/>
  <c r="K153" i="37"/>
  <c r="K152" i="37"/>
  <c r="M152" i="37" s="1"/>
  <c r="K151" i="37"/>
  <c r="M151" i="37" s="1"/>
  <c r="K150" i="37"/>
  <c r="M150" i="37" s="1"/>
  <c r="K149" i="37"/>
  <c r="K148" i="37"/>
  <c r="M148" i="37" s="1"/>
  <c r="K147" i="37"/>
  <c r="M147" i="37" s="1"/>
  <c r="K146" i="37"/>
  <c r="M146" i="37" s="1"/>
  <c r="K145" i="37"/>
  <c r="K144" i="37"/>
  <c r="M144" i="37" s="1"/>
  <c r="K143" i="37"/>
  <c r="M143" i="37" s="1"/>
  <c r="K142" i="37"/>
  <c r="M142" i="37" s="1"/>
  <c r="K141" i="37"/>
  <c r="K140" i="37"/>
  <c r="M140" i="37" s="1"/>
  <c r="K139" i="37"/>
  <c r="M139" i="37" s="1"/>
  <c r="K138" i="37"/>
  <c r="M138" i="37" s="1"/>
  <c r="K137" i="37"/>
  <c r="K136" i="37"/>
  <c r="M136" i="37" s="1"/>
  <c r="K135" i="37"/>
  <c r="M135" i="37" s="1"/>
  <c r="K134" i="37"/>
  <c r="M134" i="37" s="1"/>
  <c r="K133" i="37"/>
  <c r="K132" i="37"/>
  <c r="M132" i="37" s="1"/>
  <c r="K131" i="37"/>
  <c r="M131" i="37" s="1"/>
  <c r="K130" i="37"/>
  <c r="M130" i="37" s="1"/>
  <c r="K129" i="37"/>
  <c r="K128" i="37"/>
  <c r="M128" i="37" s="1"/>
  <c r="K127" i="37"/>
  <c r="M127" i="37" s="1"/>
  <c r="K126" i="37"/>
  <c r="M126" i="37" s="1"/>
  <c r="K125" i="37"/>
  <c r="K124" i="37"/>
  <c r="M124" i="37" s="1"/>
  <c r="K123" i="37"/>
  <c r="M123" i="37" s="1"/>
  <c r="K122" i="37"/>
  <c r="M122" i="37" s="1"/>
  <c r="K121" i="37"/>
  <c r="K120" i="37"/>
  <c r="M120" i="37" s="1"/>
  <c r="K119" i="37"/>
  <c r="M119" i="37" s="1"/>
  <c r="K118" i="37"/>
  <c r="M118" i="37" s="1"/>
  <c r="K117" i="37"/>
  <c r="K116" i="37"/>
  <c r="M116" i="37" s="1"/>
  <c r="K115" i="37"/>
  <c r="M115" i="37" s="1"/>
  <c r="K114" i="37"/>
  <c r="M114" i="37" s="1"/>
  <c r="K113" i="37"/>
  <c r="K112" i="37"/>
  <c r="M112" i="37" s="1"/>
  <c r="K111" i="37"/>
  <c r="M111" i="37" s="1"/>
  <c r="K110" i="37"/>
  <c r="M110" i="37" s="1"/>
  <c r="K109" i="37"/>
  <c r="K108" i="37"/>
  <c r="M108" i="37" s="1"/>
  <c r="K107" i="37"/>
  <c r="M107" i="37" s="1"/>
  <c r="K106" i="37"/>
  <c r="M106" i="37" s="1"/>
  <c r="K105" i="37"/>
  <c r="K104" i="37"/>
  <c r="M104" i="37" s="1"/>
  <c r="K103" i="37"/>
  <c r="M103" i="37" s="1"/>
  <c r="K102" i="37"/>
  <c r="M102" i="37" s="1"/>
  <c r="K101" i="37"/>
  <c r="K100" i="37"/>
  <c r="M100" i="37" s="1"/>
  <c r="K99" i="37"/>
  <c r="M99" i="37" s="1"/>
  <c r="K98" i="37"/>
  <c r="M98" i="37" s="1"/>
  <c r="K97" i="37"/>
  <c r="K93" i="37"/>
  <c r="M93" i="37" s="1"/>
  <c r="K92" i="37"/>
  <c r="M92" i="37" s="1"/>
  <c r="K91" i="37"/>
  <c r="M91" i="37" s="1"/>
  <c r="K90" i="37"/>
  <c r="K89" i="37"/>
  <c r="M89" i="37" s="1"/>
  <c r="K88" i="37"/>
  <c r="M88" i="37" s="1"/>
  <c r="K87" i="37"/>
  <c r="M87" i="37" s="1"/>
  <c r="K86" i="37"/>
  <c r="K85" i="37"/>
  <c r="M85" i="37" s="1"/>
  <c r="K84" i="37"/>
  <c r="M84" i="37" s="1"/>
  <c r="K83" i="37"/>
  <c r="M83" i="37" s="1"/>
  <c r="K82" i="37"/>
  <c r="K81" i="37"/>
  <c r="M81" i="37" s="1"/>
  <c r="K80" i="37"/>
  <c r="M80" i="37" s="1"/>
  <c r="K79" i="37"/>
  <c r="M79" i="37" s="1"/>
  <c r="K78" i="37"/>
  <c r="K77" i="37"/>
  <c r="M77" i="37" s="1"/>
  <c r="K76" i="37"/>
  <c r="M76" i="37" s="1"/>
  <c r="K75" i="37"/>
  <c r="M75" i="37" s="1"/>
  <c r="K74" i="37"/>
  <c r="K73" i="37"/>
  <c r="M73" i="37" s="1"/>
  <c r="K72" i="37"/>
  <c r="M72" i="37" s="1"/>
  <c r="K71" i="37"/>
  <c r="M71" i="37" s="1"/>
  <c r="K70" i="37"/>
  <c r="K69" i="37"/>
  <c r="M69" i="37" s="1"/>
  <c r="K68" i="37"/>
  <c r="M68" i="37" s="1"/>
  <c r="K67" i="37"/>
  <c r="M67" i="37" s="1"/>
  <c r="K66" i="37"/>
  <c r="K65" i="37"/>
  <c r="M65" i="37" s="1"/>
  <c r="K64" i="37"/>
  <c r="M64" i="37" s="1"/>
  <c r="K63" i="37"/>
  <c r="M63" i="37" s="1"/>
  <c r="K62" i="37"/>
  <c r="K61" i="37"/>
  <c r="K60" i="37"/>
  <c r="M60" i="37" s="1"/>
  <c r="K59" i="37"/>
  <c r="M59" i="37" s="1"/>
  <c r="K58" i="37"/>
  <c r="K57" i="37"/>
  <c r="K56" i="37"/>
  <c r="M56" i="37" s="1"/>
  <c r="K55" i="37"/>
  <c r="M55" i="37" s="1"/>
  <c r="K54" i="37"/>
  <c r="K53" i="37"/>
  <c r="M53" i="37" s="1"/>
  <c r="K52" i="37"/>
  <c r="M52" i="37" s="1"/>
  <c r="K51" i="37"/>
  <c r="K50" i="37"/>
  <c r="K49" i="37"/>
  <c r="M49" i="37" s="1"/>
  <c r="K48" i="37"/>
  <c r="M48" i="37" s="1"/>
  <c r="K47" i="37"/>
  <c r="K46" i="37"/>
  <c r="K45" i="37"/>
  <c r="M45" i="37" s="1"/>
  <c r="K44" i="37"/>
  <c r="M44" i="37" s="1"/>
  <c r="K43" i="37"/>
  <c r="K42" i="37"/>
  <c r="K41" i="37"/>
  <c r="M41" i="37" s="1"/>
  <c r="K40" i="37"/>
  <c r="M40" i="37" s="1"/>
  <c r="K39" i="37"/>
  <c r="K38" i="37"/>
  <c r="K37" i="37"/>
  <c r="M37" i="37" s="1"/>
  <c r="K36" i="37"/>
  <c r="M36" i="37" s="1"/>
  <c r="K35" i="37"/>
  <c r="K34" i="37"/>
  <c r="K33" i="37"/>
  <c r="M33" i="37" s="1"/>
  <c r="K32" i="37"/>
  <c r="M32" i="37" s="1"/>
  <c r="K31" i="37"/>
  <c r="K30" i="37"/>
  <c r="K29" i="37"/>
  <c r="M29" i="37" s="1"/>
  <c r="K28" i="37"/>
  <c r="M28" i="37" s="1"/>
  <c r="K27" i="37"/>
  <c r="K26" i="37"/>
  <c r="K25" i="37"/>
  <c r="M25" i="37" s="1"/>
  <c r="K24" i="37"/>
  <c r="M24" i="37" s="1"/>
  <c r="K23" i="37"/>
  <c r="K22" i="37"/>
  <c r="K21" i="37"/>
  <c r="M21" i="37" s="1"/>
  <c r="K20" i="37"/>
  <c r="M20" i="37" s="1"/>
  <c r="K19" i="37"/>
  <c r="K18" i="37"/>
  <c r="K17" i="37"/>
  <c r="K16" i="37"/>
  <c r="M16" i="37" s="1"/>
  <c r="K15" i="37"/>
  <c r="K14" i="37"/>
  <c r="K13" i="37"/>
  <c r="M13" i="37" s="1"/>
  <c r="K12" i="37"/>
  <c r="M12" i="37" s="1"/>
  <c r="K11" i="37"/>
  <c r="K10" i="37"/>
  <c r="K9" i="37"/>
  <c r="M9" i="37" s="1"/>
  <c r="I2" i="37"/>
  <c r="D2" i="37"/>
  <c r="D1" i="37"/>
  <c r="A81" i="36"/>
  <c r="K14" i="36"/>
  <c r="J517" i="35"/>
  <c r="I517" i="35"/>
  <c r="H517" i="35"/>
  <c r="G517" i="35"/>
  <c r="F517" i="35"/>
  <c r="C526" i="35"/>
  <c r="I526" i="35" s="1"/>
  <c r="C505" i="35"/>
  <c r="C525" i="35" s="1"/>
  <c r="F525" i="35" s="1"/>
  <c r="C504" i="35"/>
  <c r="C524" i="35" s="1"/>
  <c r="G524" i="35" s="1"/>
  <c r="C503" i="35"/>
  <c r="C523" i="35" s="1"/>
  <c r="C502" i="35"/>
  <c r="C522" i="35" s="1"/>
  <c r="C501" i="35"/>
  <c r="C521" i="35" s="1"/>
  <c r="C500" i="35"/>
  <c r="C520" i="35" s="1"/>
  <c r="K498" i="35"/>
  <c r="K497" i="35"/>
  <c r="K496" i="35"/>
  <c r="M496" i="35" s="1"/>
  <c r="K495" i="35"/>
  <c r="M495" i="35" s="1"/>
  <c r="K490" i="35"/>
  <c r="K489" i="35"/>
  <c r="K488" i="35"/>
  <c r="M488" i="35" s="1"/>
  <c r="K487" i="35"/>
  <c r="M487" i="35" s="1"/>
  <c r="K486" i="35"/>
  <c r="K485" i="35"/>
  <c r="K484" i="35"/>
  <c r="M484" i="35" s="1"/>
  <c r="K483" i="35"/>
  <c r="M483" i="35" s="1"/>
  <c r="K482" i="35"/>
  <c r="K481" i="35"/>
  <c r="K480" i="35"/>
  <c r="M480" i="35" s="1"/>
  <c r="K479" i="35"/>
  <c r="M479" i="35" s="1"/>
  <c r="K478" i="35"/>
  <c r="K477" i="35"/>
  <c r="K476" i="35"/>
  <c r="M476" i="35" s="1"/>
  <c r="K475" i="35"/>
  <c r="M475" i="35" s="1"/>
  <c r="K474" i="35"/>
  <c r="K473" i="35"/>
  <c r="K472" i="35"/>
  <c r="M472" i="35" s="1"/>
  <c r="K471" i="35"/>
  <c r="M471" i="35" s="1"/>
  <c r="K470" i="35"/>
  <c r="K469" i="35"/>
  <c r="K468" i="35"/>
  <c r="M468" i="35" s="1"/>
  <c r="K467" i="35"/>
  <c r="M467" i="35" s="1"/>
  <c r="K466" i="35"/>
  <c r="K465" i="35"/>
  <c r="K464" i="35"/>
  <c r="M464" i="35" s="1"/>
  <c r="K463" i="35"/>
  <c r="M463" i="35" s="1"/>
  <c r="K462" i="35"/>
  <c r="K461" i="35"/>
  <c r="K460" i="35"/>
  <c r="M460" i="35" s="1"/>
  <c r="K459" i="35"/>
  <c r="M459" i="35" s="1"/>
  <c r="K458" i="35"/>
  <c r="K457" i="35"/>
  <c r="K456" i="35"/>
  <c r="M456" i="35" s="1"/>
  <c r="K455" i="35"/>
  <c r="M455" i="35" s="1"/>
  <c r="K454" i="35"/>
  <c r="K453" i="35"/>
  <c r="K452" i="35"/>
  <c r="M452" i="35" s="1"/>
  <c r="K451" i="35"/>
  <c r="M451" i="35" s="1"/>
  <c r="K450" i="35"/>
  <c r="K449" i="35"/>
  <c r="K448" i="35"/>
  <c r="M448" i="35" s="1"/>
  <c r="K447" i="35"/>
  <c r="M447" i="35" s="1"/>
  <c r="K446" i="35"/>
  <c r="K445" i="35"/>
  <c r="K444" i="35"/>
  <c r="M444" i="35" s="1"/>
  <c r="K443" i="35"/>
  <c r="M443" i="35" s="1"/>
  <c r="K442" i="35"/>
  <c r="K441" i="35"/>
  <c r="K440" i="35"/>
  <c r="M440" i="35" s="1"/>
  <c r="K439" i="35"/>
  <c r="M439" i="35" s="1"/>
  <c r="K438" i="35"/>
  <c r="K437" i="35"/>
  <c r="K436" i="35"/>
  <c r="M436" i="35" s="1"/>
  <c r="K435" i="35"/>
  <c r="M435" i="35" s="1"/>
  <c r="K434" i="35"/>
  <c r="K433" i="35"/>
  <c r="K432" i="35"/>
  <c r="M432" i="35" s="1"/>
  <c r="K431" i="35"/>
  <c r="M431" i="35" s="1"/>
  <c r="K430" i="35"/>
  <c r="K429" i="35"/>
  <c r="K428" i="35"/>
  <c r="M428" i="35" s="1"/>
  <c r="K427" i="35"/>
  <c r="M427" i="35" s="1"/>
  <c r="K426" i="35"/>
  <c r="K425" i="35"/>
  <c r="K424" i="35"/>
  <c r="M424" i="35" s="1"/>
  <c r="K423" i="35"/>
  <c r="M423" i="35" s="1"/>
  <c r="K422" i="35"/>
  <c r="K421" i="35"/>
  <c r="K420" i="35"/>
  <c r="M420" i="35" s="1"/>
  <c r="K419" i="35"/>
  <c r="M419" i="35" s="1"/>
  <c r="K418" i="35"/>
  <c r="K417" i="35"/>
  <c r="K416" i="35"/>
  <c r="M416" i="35" s="1"/>
  <c r="K415" i="35"/>
  <c r="M415" i="35" s="1"/>
  <c r="K414" i="35"/>
  <c r="K413" i="35"/>
  <c r="K412" i="35"/>
  <c r="M412" i="35" s="1"/>
  <c r="K411" i="35"/>
  <c r="M411" i="35" s="1"/>
  <c r="K410" i="35"/>
  <c r="K409" i="35"/>
  <c r="K408" i="35"/>
  <c r="M408" i="35" s="1"/>
  <c r="K407" i="35"/>
  <c r="M407" i="35" s="1"/>
  <c r="K406" i="35"/>
  <c r="K405" i="35"/>
  <c r="K404" i="35"/>
  <c r="M404" i="35" s="1"/>
  <c r="K403" i="35"/>
  <c r="M403" i="35" s="1"/>
  <c r="K402" i="35"/>
  <c r="K401" i="35"/>
  <c r="K400" i="35"/>
  <c r="M400" i="35" s="1"/>
  <c r="K399" i="35"/>
  <c r="M399" i="35" s="1"/>
  <c r="K398" i="35"/>
  <c r="K397" i="35"/>
  <c r="K396" i="35"/>
  <c r="M396" i="35" s="1"/>
  <c r="K395" i="35"/>
  <c r="M395" i="35" s="1"/>
  <c r="K394" i="35"/>
  <c r="K393" i="35"/>
  <c r="K392" i="35"/>
  <c r="M392" i="35" s="1"/>
  <c r="K391" i="35"/>
  <c r="M391" i="35" s="1"/>
  <c r="K390" i="35"/>
  <c r="K389" i="35"/>
  <c r="K388" i="35"/>
  <c r="M388" i="35" s="1"/>
  <c r="K387" i="35"/>
  <c r="M387" i="35" s="1"/>
  <c r="K386" i="35"/>
  <c r="K385" i="35"/>
  <c r="K384" i="35"/>
  <c r="M384" i="35" s="1"/>
  <c r="K383" i="35"/>
  <c r="M383" i="35" s="1"/>
  <c r="K382" i="35"/>
  <c r="K381" i="35"/>
  <c r="K380" i="35"/>
  <c r="M380" i="35" s="1"/>
  <c r="K379" i="35"/>
  <c r="M379" i="35" s="1"/>
  <c r="K378" i="35"/>
  <c r="K377" i="35"/>
  <c r="K376" i="35"/>
  <c r="M376" i="35" s="1"/>
  <c r="K375" i="35"/>
  <c r="M375" i="35" s="1"/>
  <c r="K374" i="35"/>
  <c r="K373" i="35"/>
  <c r="K372" i="35"/>
  <c r="M372" i="35" s="1"/>
  <c r="K371" i="35"/>
  <c r="M371" i="35" s="1"/>
  <c r="K370" i="35"/>
  <c r="K369" i="35"/>
  <c r="K368" i="35"/>
  <c r="M368" i="35" s="1"/>
  <c r="K367" i="35"/>
  <c r="M367" i="35" s="1"/>
  <c r="K366" i="35"/>
  <c r="K365" i="35"/>
  <c r="K364" i="35"/>
  <c r="M364" i="35" s="1"/>
  <c r="K363" i="35"/>
  <c r="M363" i="35" s="1"/>
  <c r="K362" i="35"/>
  <c r="K361" i="35"/>
  <c r="K360" i="35"/>
  <c r="M360" i="35" s="1"/>
  <c r="K359" i="35"/>
  <c r="M359" i="35" s="1"/>
  <c r="K358" i="35"/>
  <c r="K357" i="35"/>
  <c r="K356" i="35"/>
  <c r="M356" i="35" s="1"/>
  <c r="K355" i="35"/>
  <c r="M355" i="35" s="1"/>
  <c r="K354" i="35"/>
  <c r="K353" i="35"/>
  <c r="K352" i="35"/>
  <c r="M352" i="35" s="1"/>
  <c r="K351" i="35"/>
  <c r="M351" i="35" s="1"/>
  <c r="K350" i="35"/>
  <c r="K349" i="35"/>
  <c r="K348" i="35"/>
  <c r="M348" i="35" s="1"/>
  <c r="K347" i="35"/>
  <c r="M347" i="35" s="1"/>
  <c r="K346" i="35"/>
  <c r="K345" i="35"/>
  <c r="K344" i="35"/>
  <c r="M344" i="35" s="1"/>
  <c r="K343" i="35"/>
  <c r="M343" i="35" s="1"/>
  <c r="K342" i="35"/>
  <c r="K341" i="35"/>
  <c r="K340" i="35"/>
  <c r="M340" i="35" s="1"/>
  <c r="K339" i="35"/>
  <c r="M339" i="35" s="1"/>
  <c r="K338" i="35"/>
  <c r="K337" i="35"/>
  <c r="K336" i="35"/>
  <c r="M336" i="35" s="1"/>
  <c r="K335" i="35"/>
  <c r="M335" i="35" s="1"/>
  <c r="K334" i="35"/>
  <c r="K333" i="35"/>
  <c r="K332" i="35"/>
  <c r="M332" i="35" s="1"/>
  <c r="K331" i="35"/>
  <c r="M331" i="35" s="1"/>
  <c r="K330" i="35"/>
  <c r="K329" i="35"/>
  <c r="K328" i="35"/>
  <c r="M328" i="35" s="1"/>
  <c r="K327" i="35"/>
  <c r="M327" i="35" s="1"/>
  <c r="K326" i="35"/>
  <c r="K325" i="35"/>
  <c r="K324" i="35"/>
  <c r="M324" i="35" s="1"/>
  <c r="K323" i="35"/>
  <c r="M323" i="35" s="1"/>
  <c r="K322" i="35"/>
  <c r="K321" i="35"/>
  <c r="K320" i="35"/>
  <c r="M320" i="35" s="1"/>
  <c r="K319" i="35"/>
  <c r="M319" i="35" s="1"/>
  <c r="K318" i="35"/>
  <c r="K317" i="35"/>
  <c r="K316" i="35"/>
  <c r="M316" i="35" s="1"/>
  <c r="K315" i="35"/>
  <c r="M315" i="35" s="1"/>
  <c r="K314" i="35"/>
  <c r="K313" i="35"/>
  <c r="K312" i="35"/>
  <c r="M312" i="35" s="1"/>
  <c r="K311" i="35"/>
  <c r="M311" i="35" s="1"/>
  <c r="K310" i="35"/>
  <c r="K309" i="35"/>
  <c r="K308" i="35"/>
  <c r="M308" i="35" s="1"/>
  <c r="K307" i="35"/>
  <c r="M307" i="35" s="1"/>
  <c r="K306" i="35"/>
  <c r="K305" i="35"/>
  <c r="K304" i="35"/>
  <c r="M304" i="35" s="1"/>
  <c r="K303" i="35"/>
  <c r="M303" i="35" s="1"/>
  <c r="K302" i="35"/>
  <c r="K301" i="35"/>
  <c r="K300" i="35"/>
  <c r="M300" i="35" s="1"/>
  <c r="K299" i="35"/>
  <c r="M299" i="35" s="1"/>
  <c r="K298" i="35"/>
  <c r="K297" i="35"/>
  <c r="K296" i="35"/>
  <c r="M296" i="35" s="1"/>
  <c r="K295" i="35"/>
  <c r="M295" i="35" s="1"/>
  <c r="K294" i="35"/>
  <c r="K293" i="35"/>
  <c r="K292" i="35"/>
  <c r="M292" i="35" s="1"/>
  <c r="K291" i="35"/>
  <c r="M291" i="35" s="1"/>
  <c r="K290" i="35"/>
  <c r="K289" i="35"/>
  <c r="K288" i="35"/>
  <c r="M288" i="35" s="1"/>
  <c r="K287" i="35"/>
  <c r="M287" i="35" s="1"/>
  <c r="K286" i="35"/>
  <c r="K285" i="35"/>
  <c r="K284" i="35"/>
  <c r="M284" i="35" s="1"/>
  <c r="K283" i="35"/>
  <c r="M283" i="35" s="1"/>
  <c r="K282" i="35"/>
  <c r="K281" i="35"/>
  <c r="K280" i="35"/>
  <c r="M280" i="35" s="1"/>
  <c r="K279" i="35"/>
  <c r="M279" i="35" s="1"/>
  <c r="K278" i="35"/>
  <c r="K277" i="35"/>
  <c r="K276" i="35"/>
  <c r="M276" i="35" s="1"/>
  <c r="K275" i="35"/>
  <c r="M275" i="35" s="1"/>
  <c r="K274" i="35"/>
  <c r="K273" i="35"/>
  <c r="K272" i="35"/>
  <c r="M272" i="35" s="1"/>
  <c r="K271" i="35"/>
  <c r="M271" i="35" s="1"/>
  <c r="K270" i="35"/>
  <c r="K269" i="35"/>
  <c r="K268" i="35"/>
  <c r="M268" i="35" s="1"/>
  <c r="K267" i="35"/>
  <c r="M267" i="35" s="1"/>
  <c r="K266" i="35"/>
  <c r="K265" i="35"/>
  <c r="K264" i="35"/>
  <c r="M264" i="35" s="1"/>
  <c r="K263" i="35"/>
  <c r="M263" i="35" s="1"/>
  <c r="K262" i="35"/>
  <c r="K261" i="35"/>
  <c r="K260" i="35"/>
  <c r="M260" i="35" s="1"/>
  <c r="K259" i="35"/>
  <c r="M259" i="35" s="1"/>
  <c r="K258" i="35"/>
  <c r="K257" i="35"/>
  <c r="K256" i="35"/>
  <c r="M256" i="35" s="1"/>
  <c r="K255" i="35"/>
  <c r="M255" i="35" s="1"/>
  <c r="K254" i="35"/>
  <c r="K253" i="35"/>
  <c r="K252" i="35"/>
  <c r="M252" i="35" s="1"/>
  <c r="K251" i="35"/>
  <c r="M251" i="35" s="1"/>
  <c r="K250" i="35"/>
  <c r="K249" i="35"/>
  <c r="K248" i="35"/>
  <c r="M248" i="35" s="1"/>
  <c r="K247" i="35"/>
  <c r="M247" i="35" s="1"/>
  <c r="K246" i="35"/>
  <c r="K245" i="35"/>
  <c r="K244" i="35"/>
  <c r="M244" i="35" s="1"/>
  <c r="K243" i="35"/>
  <c r="M243" i="35" s="1"/>
  <c r="K242" i="35"/>
  <c r="K241" i="35"/>
  <c r="K240" i="35"/>
  <c r="M240" i="35" s="1"/>
  <c r="K239" i="35"/>
  <c r="M239" i="35" s="1"/>
  <c r="K238" i="35"/>
  <c r="K237" i="35"/>
  <c r="K236" i="35"/>
  <c r="M236" i="35" s="1"/>
  <c r="K235" i="35"/>
  <c r="M235" i="35" s="1"/>
  <c r="K234" i="35"/>
  <c r="K233" i="35"/>
  <c r="K232" i="35"/>
  <c r="M232" i="35" s="1"/>
  <c r="K231" i="35"/>
  <c r="M231" i="35" s="1"/>
  <c r="K230" i="35"/>
  <c r="K229" i="35"/>
  <c r="K228" i="35"/>
  <c r="M228" i="35" s="1"/>
  <c r="K227" i="35"/>
  <c r="M227" i="35" s="1"/>
  <c r="K226" i="35"/>
  <c r="K225" i="35"/>
  <c r="K224" i="35"/>
  <c r="M224" i="35" s="1"/>
  <c r="K223" i="35"/>
  <c r="M223" i="35" s="1"/>
  <c r="K222" i="35"/>
  <c r="K221" i="35"/>
  <c r="K220" i="35"/>
  <c r="M220" i="35" s="1"/>
  <c r="K219" i="35"/>
  <c r="M219" i="35" s="1"/>
  <c r="K218" i="35"/>
  <c r="K217" i="35"/>
  <c r="K216" i="35"/>
  <c r="M216" i="35" s="1"/>
  <c r="K215" i="35"/>
  <c r="M215" i="35" s="1"/>
  <c r="K214" i="35"/>
  <c r="K213" i="35"/>
  <c r="K212" i="35"/>
  <c r="M212" i="35" s="1"/>
  <c r="K211" i="35"/>
  <c r="M211" i="35" s="1"/>
  <c r="K210" i="35"/>
  <c r="K209" i="35"/>
  <c r="K208" i="35"/>
  <c r="M208" i="35" s="1"/>
  <c r="K207" i="35"/>
  <c r="M207" i="35" s="1"/>
  <c r="K206" i="35"/>
  <c r="K205" i="35"/>
  <c r="K204" i="35"/>
  <c r="M204" i="35" s="1"/>
  <c r="K203" i="35"/>
  <c r="M203" i="35" s="1"/>
  <c r="K202" i="35"/>
  <c r="K201" i="35"/>
  <c r="K200" i="35"/>
  <c r="M200" i="35" s="1"/>
  <c r="K199" i="35"/>
  <c r="M199" i="35" s="1"/>
  <c r="K198" i="35"/>
  <c r="K197" i="35"/>
  <c r="K196" i="35"/>
  <c r="M196" i="35" s="1"/>
  <c r="K195" i="35"/>
  <c r="M195" i="35" s="1"/>
  <c r="K194" i="35"/>
  <c r="K193" i="35"/>
  <c r="K192" i="35"/>
  <c r="M192" i="35" s="1"/>
  <c r="K191" i="35"/>
  <c r="M191" i="35" s="1"/>
  <c r="K190" i="35"/>
  <c r="K189" i="35"/>
  <c r="K188" i="35"/>
  <c r="M188" i="35" s="1"/>
  <c r="K187" i="35"/>
  <c r="M187" i="35" s="1"/>
  <c r="K186" i="35"/>
  <c r="K185" i="35"/>
  <c r="K184" i="35"/>
  <c r="M184" i="35" s="1"/>
  <c r="K183" i="35"/>
  <c r="M183" i="35" s="1"/>
  <c r="K182" i="35"/>
  <c r="K181" i="35"/>
  <c r="K180" i="35"/>
  <c r="M180" i="35" s="1"/>
  <c r="K179" i="35"/>
  <c r="M179" i="35" s="1"/>
  <c r="K178" i="35"/>
  <c r="K177" i="35"/>
  <c r="K176" i="35"/>
  <c r="M176" i="35" s="1"/>
  <c r="K175" i="35"/>
  <c r="M175" i="35" s="1"/>
  <c r="K174" i="35"/>
  <c r="K173" i="35"/>
  <c r="K172" i="35"/>
  <c r="M172" i="35" s="1"/>
  <c r="K171" i="35"/>
  <c r="M171" i="35" s="1"/>
  <c r="K170" i="35"/>
  <c r="K169" i="35"/>
  <c r="K168" i="35"/>
  <c r="M168" i="35" s="1"/>
  <c r="K167" i="35"/>
  <c r="M167" i="35" s="1"/>
  <c r="K166" i="35"/>
  <c r="K165" i="35"/>
  <c r="K164" i="35"/>
  <c r="M164" i="35" s="1"/>
  <c r="K163" i="35"/>
  <c r="M163" i="35" s="1"/>
  <c r="K162" i="35"/>
  <c r="K161" i="35"/>
  <c r="K160" i="35"/>
  <c r="M160" i="35" s="1"/>
  <c r="K159" i="35"/>
  <c r="M159" i="35" s="1"/>
  <c r="K158" i="35"/>
  <c r="K157" i="35"/>
  <c r="K156" i="35"/>
  <c r="M156" i="35" s="1"/>
  <c r="K155" i="35"/>
  <c r="M155" i="35" s="1"/>
  <c r="K154" i="35"/>
  <c r="K153" i="35"/>
  <c r="K152" i="35"/>
  <c r="M152" i="35" s="1"/>
  <c r="K151" i="35"/>
  <c r="M151" i="35" s="1"/>
  <c r="K150" i="35"/>
  <c r="K149" i="35"/>
  <c r="K148" i="35"/>
  <c r="M148" i="35" s="1"/>
  <c r="K147" i="35"/>
  <c r="M147" i="35" s="1"/>
  <c r="K146" i="35"/>
  <c r="K145" i="35"/>
  <c r="K144" i="35"/>
  <c r="M144" i="35" s="1"/>
  <c r="K143" i="35"/>
  <c r="M143" i="35" s="1"/>
  <c r="K142" i="35"/>
  <c r="K141" i="35"/>
  <c r="K140" i="35"/>
  <c r="M140" i="35" s="1"/>
  <c r="K139" i="35"/>
  <c r="M139" i="35" s="1"/>
  <c r="K138" i="35"/>
  <c r="K137" i="35"/>
  <c r="K136" i="35"/>
  <c r="M136" i="35" s="1"/>
  <c r="K135" i="35"/>
  <c r="M135" i="35" s="1"/>
  <c r="K134" i="35"/>
  <c r="K133" i="35"/>
  <c r="K132" i="35"/>
  <c r="M132" i="35" s="1"/>
  <c r="K131" i="35"/>
  <c r="M131" i="35" s="1"/>
  <c r="K130" i="35"/>
  <c r="K129" i="35"/>
  <c r="K128" i="35"/>
  <c r="M128" i="35" s="1"/>
  <c r="K127" i="35"/>
  <c r="M127" i="35" s="1"/>
  <c r="K126" i="35"/>
  <c r="K125" i="35"/>
  <c r="K124" i="35"/>
  <c r="M124" i="35" s="1"/>
  <c r="K123" i="35"/>
  <c r="M123" i="35" s="1"/>
  <c r="K122" i="35"/>
  <c r="K121" i="35"/>
  <c r="K120" i="35"/>
  <c r="M120" i="35" s="1"/>
  <c r="K119" i="35"/>
  <c r="M119" i="35" s="1"/>
  <c r="K118" i="35"/>
  <c r="K117" i="35"/>
  <c r="K116" i="35"/>
  <c r="M116" i="35" s="1"/>
  <c r="K115" i="35"/>
  <c r="M115" i="35" s="1"/>
  <c r="K114" i="35"/>
  <c r="K113" i="35"/>
  <c r="K112" i="35"/>
  <c r="M112" i="35" s="1"/>
  <c r="K111" i="35"/>
  <c r="M111" i="35" s="1"/>
  <c r="K110" i="35"/>
  <c r="K109" i="35"/>
  <c r="K108" i="35"/>
  <c r="M108" i="35" s="1"/>
  <c r="K107" i="35"/>
  <c r="M107" i="35" s="1"/>
  <c r="K106" i="35"/>
  <c r="K105" i="35"/>
  <c r="K104" i="35"/>
  <c r="M104" i="35" s="1"/>
  <c r="K103" i="35"/>
  <c r="M103" i="35" s="1"/>
  <c r="K102" i="35"/>
  <c r="K101" i="35"/>
  <c r="K100" i="35"/>
  <c r="M100" i="35" s="1"/>
  <c r="K99" i="35"/>
  <c r="M99" i="35" s="1"/>
  <c r="K98" i="35"/>
  <c r="K97" i="35"/>
  <c r="K96" i="35"/>
  <c r="M96" i="35" s="1"/>
  <c r="K95" i="35"/>
  <c r="M95" i="35" s="1"/>
  <c r="K94" i="35"/>
  <c r="K93" i="35"/>
  <c r="K92" i="35"/>
  <c r="M92" i="35" s="1"/>
  <c r="K91" i="35"/>
  <c r="M91" i="35" s="1"/>
  <c r="K90" i="35"/>
  <c r="K89" i="35"/>
  <c r="K88" i="35"/>
  <c r="M88" i="35" s="1"/>
  <c r="K87" i="35"/>
  <c r="M87" i="35" s="1"/>
  <c r="K86" i="35"/>
  <c r="K85" i="35"/>
  <c r="K84" i="35"/>
  <c r="M84" i="35" s="1"/>
  <c r="K83" i="35"/>
  <c r="M83" i="35" s="1"/>
  <c r="K82" i="35"/>
  <c r="K81" i="35"/>
  <c r="K80" i="35"/>
  <c r="M80" i="35" s="1"/>
  <c r="K79" i="35"/>
  <c r="M79" i="35" s="1"/>
  <c r="K78" i="35"/>
  <c r="K77" i="35"/>
  <c r="K76" i="35"/>
  <c r="M76" i="35" s="1"/>
  <c r="K75" i="35"/>
  <c r="M75" i="35" s="1"/>
  <c r="K74" i="35"/>
  <c r="K73" i="35"/>
  <c r="K72" i="35"/>
  <c r="M72" i="35" s="1"/>
  <c r="K71" i="35"/>
  <c r="M71" i="35" s="1"/>
  <c r="K70" i="35"/>
  <c r="K69" i="35"/>
  <c r="K68" i="35"/>
  <c r="M68" i="35" s="1"/>
  <c r="K67" i="35"/>
  <c r="M67" i="35" s="1"/>
  <c r="K66" i="35"/>
  <c r="K65" i="35"/>
  <c r="K64" i="35"/>
  <c r="M64" i="35" s="1"/>
  <c r="K63" i="35"/>
  <c r="M63" i="35" s="1"/>
  <c r="K62" i="35"/>
  <c r="K61" i="35"/>
  <c r="K60" i="35"/>
  <c r="M60" i="35" s="1"/>
  <c r="K59" i="35"/>
  <c r="M59" i="35" s="1"/>
  <c r="K58" i="35"/>
  <c r="K57" i="35"/>
  <c r="K56" i="35"/>
  <c r="M56" i="35" s="1"/>
  <c r="K55" i="35"/>
  <c r="M55" i="35" s="1"/>
  <c r="K54" i="35"/>
  <c r="K53" i="35"/>
  <c r="K52" i="35"/>
  <c r="M52" i="35" s="1"/>
  <c r="K51" i="35"/>
  <c r="M51" i="35" s="1"/>
  <c r="K50" i="35"/>
  <c r="K49" i="35"/>
  <c r="K48" i="35"/>
  <c r="M48" i="35" s="1"/>
  <c r="K47" i="35"/>
  <c r="M47" i="35" s="1"/>
  <c r="K46" i="35"/>
  <c r="K45" i="35"/>
  <c r="K44" i="35"/>
  <c r="M44" i="35" s="1"/>
  <c r="K43" i="35"/>
  <c r="M43" i="35" s="1"/>
  <c r="K40" i="35"/>
  <c r="K39" i="35"/>
  <c r="M39" i="35" s="1"/>
  <c r="K38" i="35"/>
  <c r="K37" i="35"/>
  <c r="M37" i="35" s="1"/>
  <c r="K36" i="35"/>
  <c r="M36" i="35" s="1"/>
  <c r="K35" i="35"/>
  <c r="M35" i="35" s="1"/>
  <c r="K34" i="35"/>
  <c r="K33" i="35"/>
  <c r="M33" i="35" s="1"/>
  <c r="K32" i="35"/>
  <c r="K31" i="35"/>
  <c r="K30" i="35"/>
  <c r="K29" i="35"/>
  <c r="M29" i="35" s="1"/>
  <c r="K28" i="35"/>
  <c r="M28" i="35" s="1"/>
  <c r="K27" i="35"/>
  <c r="K26" i="35"/>
  <c r="K25" i="35"/>
  <c r="M25" i="35" s="1"/>
  <c r="K24" i="35"/>
  <c r="M24" i="35" s="1"/>
  <c r="K23" i="35"/>
  <c r="M23" i="35" s="1"/>
  <c r="K22" i="35"/>
  <c r="K21" i="35"/>
  <c r="M21" i="35" s="1"/>
  <c r="K20" i="35"/>
  <c r="M20" i="35" s="1"/>
  <c r="K19" i="35"/>
  <c r="K18" i="35"/>
  <c r="K17" i="35"/>
  <c r="M17" i="35" s="1"/>
  <c r="K16" i="35"/>
  <c r="K15" i="35"/>
  <c r="M15" i="35" s="1"/>
  <c r="K14" i="35"/>
  <c r="K13" i="35"/>
  <c r="M13" i="35" s="1"/>
  <c r="K12" i="35"/>
  <c r="M12" i="35" s="1"/>
  <c r="K11" i="35"/>
  <c r="K10" i="35"/>
  <c r="K9" i="35"/>
  <c r="M9" i="35" s="1"/>
  <c r="I2" i="35"/>
  <c r="D2" i="35"/>
  <c r="D1" i="35"/>
  <c r="A81" i="34"/>
  <c r="K14" i="34"/>
  <c r="J517" i="33"/>
  <c r="I517" i="33"/>
  <c r="H517" i="33"/>
  <c r="G517" i="33"/>
  <c r="F517" i="33"/>
  <c r="C526" i="33"/>
  <c r="H526" i="33" s="1"/>
  <c r="C505" i="33"/>
  <c r="C525" i="33" s="1"/>
  <c r="H525" i="33" s="1"/>
  <c r="C504" i="33"/>
  <c r="C524" i="33" s="1"/>
  <c r="C503" i="33"/>
  <c r="C523" i="33" s="1"/>
  <c r="C502" i="33"/>
  <c r="C522" i="33" s="1"/>
  <c r="C501" i="33"/>
  <c r="C521" i="33" s="1"/>
  <c r="J521" i="33" s="1"/>
  <c r="C500" i="33"/>
  <c r="C520" i="33" s="1"/>
  <c r="K498" i="33"/>
  <c r="K497" i="33"/>
  <c r="K496" i="33"/>
  <c r="K495" i="33"/>
  <c r="K490" i="33"/>
  <c r="K489" i="33"/>
  <c r="K488" i="33"/>
  <c r="K487" i="33"/>
  <c r="K486" i="33"/>
  <c r="K485" i="33"/>
  <c r="K484" i="33"/>
  <c r="K483" i="33"/>
  <c r="K482" i="33"/>
  <c r="K481" i="33"/>
  <c r="K480" i="33"/>
  <c r="K479" i="33"/>
  <c r="K478" i="33"/>
  <c r="K477" i="33"/>
  <c r="K476" i="33"/>
  <c r="K475" i="33"/>
  <c r="K474" i="33"/>
  <c r="K473" i="33"/>
  <c r="K472" i="33"/>
  <c r="K471" i="33"/>
  <c r="K470" i="33"/>
  <c r="K469" i="33"/>
  <c r="K468" i="33"/>
  <c r="K467" i="33"/>
  <c r="K466" i="33"/>
  <c r="K465" i="33"/>
  <c r="K464" i="33"/>
  <c r="K463" i="33"/>
  <c r="K462" i="33"/>
  <c r="K461" i="33"/>
  <c r="K460" i="33"/>
  <c r="K459" i="33"/>
  <c r="K458" i="33"/>
  <c r="K457" i="33"/>
  <c r="K456" i="33"/>
  <c r="K455" i="33"/>
  <c r="K454" i="33"/>
  <c r="K453" i="33"/>
  <c r="K452" i="33"/>
  <c r="K451" i="33"/>
  <c r="K450" i="33"/>
  <c r="K449" i="33"/>
  <c r="K448" i="33"/>
  <c r="K447" i="33"/>
  <c r="K446" i="33"/>
  <c r="K445" i="33"/>
  <c r="K444" i="33"/>
  <c r="K443" i="33"/>
  <c r="K442" i="33"/>
  <c r="K441" i="33"/>
  <c r="K440" i="33"/>
  <c r="K439" i="33"/>
  <c r="K438" i="33"/>
  <c r="K437" i="33"/>
  <c r="K436" i="33"/>
  <c r="K435" i="33"/>
  <c r="K434" i="33"/>
  <c r="K433" i="33"/>
  <c r="K432" i="33"/>
  <c r="K431" i="33"/>
  <c r="K430" i="33"/>
  <c r="K429" i="33"/>
  <c r="K428" i="33"/>
  <c r="K427" i="33"/>
  <c r="K426" i="33"/>
  <c r="K425" i="33"/>
  <c r="K424" i="33"/>
  <c r="K423" i="33"/>
  <c r="K422" i="33"/>
  <c r="K421" i="33"/>
  <c r="K420" i="33"/>
  <c r="K419" i="33"/>
  <c r="K418" i="33"/>
  <c r="K417" i="33"/>
  <c r="K416" i="33"/>
  <c r="K415" i="33"/>
  <c r="K414" i="33"/>
  <c r="K413" i="33"/>
  <c r="K412" i="33"/>
  <c r="K411" i="33"/>
  <c r="K410" i="33"/>
  <c r="K409" i="33"/>
  <c r="K408" i="33"/>
  <c r="K407" i="33"/>
  <c r="K406" i="33"/>
  <c r="K405" i="33"/>
  <c r="K404" i="33"/>
  <c r="K403" i="33"/>
  <c r="K402" i="33"/>
  <c r="K401" i="33"/>
  <c r="K400" i="33"/>
  <c r="K399" i="33"/>
  <c r="K398" i="33"/>
  <c r="K397" i="33"/>
  <c r="K396" i="33"/>
  <c r="K395" i="33"/>
  <c r="K394" i="33"/>
  <c r="K393" i="33"/>
  <c r="K392" i="33"/>
  <c r="K391" i="33"/>
  <c r="K390" i="33"/>
  <c r="K389" i="33"/>
  <c r="K388" i="33"/>
  <c r="K387" i="33"/>
  <c r="K386" i="33"/>
  <c r="K385" i="33"/>
  <c r="K384" i="33"/>
  <c r="K383" i="33"/>
  <c r="K382" i="33"/>
  <c r="K381" i="33"/>
  <c r="K380" i="33"/>
  <c r="K379" i="33"/>
  <c r="K378" i="33"/>
  <c r="K377" i="33"/>
  <c r="K376" i="33"/>
  <c r="K375" i="33"/>
  <c r="K374" i="33"/>
  <c r="K373" i="33"/>
  <c r="K372" i="33"/>
  <c r="K371" i="33"/>
  <c r="K370" i="33"/>
  <c r="K369" i="33"/>
  <c r="K368" i="33"/>
  <c r="K367" i="33"/>
  <c r="K366" i="33"/>
  <c r="K365" i="33"/>
  <c r="K364" i="33"/>
  <c r="K363" i="33"/>
  <c r="K362" i="33"/>
  <c r="K361" i="33"/>
  <c r="K360" i="33"/>
  <c r="K359" i="33"/>
  <c r="K358" i="33"/>
  <c r="K357" i="33"/>
  <c r="K356" i="33"/>
  <c r="K355" i="33"/>
  <c r="K354" i="33"/>
  <c r="K353" i="33"/>
  <c r="K352" i="33"/>
  <c r="K351" i="33"/>
  <c r="K350" i="33"/>
  <c r="K349" i="33"/>
  <c r="K348" i="33"/>
  <c r="K347" i="33"/>
  <c r="K346" i="33"/>
  <c r="K345" i="33"/>
  <c r="K344" i="33"/>
  <c r="K343" i="33"/>
  <c r="K342" i="33"/>
  <c r="K341" i="33"/>
  <c r="K340" i="33"/>
  <c r="K339" i="33"/>
  <c r="K338" i="33"/>
  <c r="K337" i="33"/>
  <c r="K336" i="33"/>
  <c r="K335" i="33"/>
  <c r="K334" i="33"/>
  <c r="K333" i="33"/>
  <c r="K332" i="33"/>
  <c r="K331" i="33"/>
  <c r="K330" i="33"/>
  <c r="K329" i="33"/>
  <c r="K328" i="33"/>
  <c r="K327" i="33"/>
  <c r="K326" i="33"/>
  <c r="K325" i="33"/>
  <c r="K324" i="33"/>
  <c r="K323" i="33"/>
  <c r="K322" i="33"/>
  <c r="K321" i="33"/>
  <c r="K320" i="33"/>
  <c r="K319" i="33"/>
  <c r="K318" i="33"/>
  <c r="K317" i="33"/>
  <c r="K316" i="33"/>
  <c r="K315" i="33"/>
  <c r="K314" i="33"/>
  <c r="K313" i="33"/>
  <c r="K312" i="33"/>
  <c r="K311" i="33"/>
  <c r="K310" i="33"/>
  <c r="K309" i="33"/>
  <c r="K308" i="33"/>
  <c r="K307" i="33"/>
  <c r="K306" i="33"/>
  <c r="K305" i="33"/>
  <c r="K304" i="33"/>
  <c r="K303" i="33"/>
  <c r="K302" i="33"/>
  <c r="K301" i="33"/>
  <c r="K300" i="33"/>
  <c r="K299" i="33"/>
  <c r="K298" i="33"/>
  <c r="K297" i="33"/>
  <c r="K296" i="33"/>
  <c r="K295" i="33"/>
  <c r="K294" i="33"/>
  <c r="K293" i="33"/>
  <c r="K292" i="33"/>
  <c r="K291" i="33"/>
  <c r="K290" i="33"/>
  <c r="K289" i="33"/>
  <c r="K288" i="33"/>
  <c r="K287" i="33"/>
  <c r="K286" i="33"/>
  <c r="K285" i="33"/>
  <c r="K284" i="33"/>
  <c r="K283" i="33"/>
  <c r="K282" i="33"/>
  <c r="K281" i="33"/>
  <c r="K280" i="33"/>
  <c r="K279" i="33"/>
  <c r="K278" i="33"/>
  <c r="K277" i="33"/>
  <c r="K276" i="33"/>
  <c r="K275" i="33"/>
  <c r="K274" i="33"/>
  <c r="K273" i="33"/>
  <c r="K272" i="33"/>
  <c r="K271" i="33"/>
  <c r="K270" i="33"/>
  <c r="K269" i="33"/>
  <c r="K268" i="33"/>
  <c r="K267" i="33"/>
  <c r="K266" i="33"/>
  <c r="K265" i="33"/>
  <c r="K264" i="33"/>
  <c r="K263" i="33"/>
  <c r="K262" i="33"/>
  <c r="K261" i="33"/>
  <c r="K260" i="33"/>
  <c r="K259" i="33"/>
  <c r="K258" i="33"/>
  <c r="K257" i="33"/>
  <c r="K256" i="33"/>
  <c r="K255" i="33"/>
  <c r="K254" i="33"/>
  <c r="K253" i="33"/>
  <c r="K252" i="33"/>
  <c r="K251" i="33"/>
  <c r="K250" i="33"/>
  <c r="K249" i="33"/>
  <c r="K248" i="33"/>
  <c r="K247" i="33"/>
  <c r="K246" i="33"/>
  <c r="K245" i="33"/>
  <c r="K244" i="33"/>
  <c r="K243" i="33"/>
  <c r="K242" i="33"/>
  <c r="K241" i="33"/>
  <c r="K240" i="33"/>
  <c r="K239" i="33"/>
  <c r="K238" i="33"/>
  <c r="K237" i="33"/>
  <c r="K236" i="33"/>
  <c r="K235" i="33"/>
  <c r="K234" i="33"/>
  <c r="K233" i="33"/>
  <c r="K232" i="33"/>
  <c r="K231" i="33"/>
  <c r="K230" i="33"/>
  <c r="K229" i="33"/>
  <c r="K228" i="33"/>
  <c r="K227" i="33"/>
  <c r="K226" i="33"/>
  <c r="K225" i="33"/>
  <c r="K224" i="33"/>
  <c r="K223" i="33"/>
  <c r="K222" i="33"/>
  <c r="K221" i="33"/>
  <c r="K220" i="33"/>
  <c r="K219" i="33"/>
  <c r="K218" i="33"/>
  <c r="K217" i="33"/>
  <c r="K216" i="33"/>
  <c r="K215" i="33"/>
  <c r="K214" i="33"/>
  <c r="K213" i="33"/>
  <c r="K212" i="33"/>
  <c r="K211" i="33"/>
  <c r="K210" i="33"/>
  <c r="K209" i="33"/>
  <c r="K208" i="33"/>
  <c r="K207" i="33"/>
  <c r="K206" i="33"/>
  <c r="K205" i="33"/>
  <c r="K204" i="33"/>
  <c r="K203" i="33"/>
  <c r="K202" i="33"/>
  <c r="K201" i="33"/>
  <c r="K200" i="33"/>
  <c r="K199" i="33"/>
  <c r="K198" i="33"/>
  <c r="K197" i="33"/>
  <c r="K196" i="33"/>
  <c r="K195" i="33"/>
  <c r="K194" i="33"/>
  <c r="K193" i="33"/>
  <c r="K192" i="33"/>
  <c r="K191" i="33"/>
  <c r="K190" i="33"/>
  <c r="K189" i="33"/>
  <c r="K188" i="33"/>
  <c r="K187" i="33"/>
  <c r="K186" i="33"/>
  <c r="K185" i="33"/>
  <c r="K184" i="33"/>
  <c r="K183" i="33"/>
  <c r="K182" i="33"/>
  <c r="K181" i="33"/>
  <c r="K180" i="33"/>
  <c r="K179" i="33"/>
  <c r="K178" i="33"/>
  <c r="K177" i="33"/>
  <c r="K176" i="33"/>
  <c r="K175" i="33"/>
  <c r="K174" i="33"/>
  <c r="K173" i="33"/>
  <c r="K172" i="33"/>
  <c r="K171" i="33"/>
  <c r="K170" i="33"/>
  <c r="K169" i="33"/>
  <c r="K168" i="33"/>
  <c r="K167" i="33"/>
  <c r="K166" i="33"/>
  <c r="K165" i="33"/>
  <c r="K164" i="33"/>
  <c r="K163" i="33"/>
  <c r="K162" i="33"/>
  <c r="K161" i="33"/>
  <c r="K160" i="33"/>
  <c r="K159" i="33"/>
  <c r="K158" i="33"/>
  <c r="K157" i="33"/>
  <c r="K156" i="33"/>
  <c r="K155" i="33"/>
  <c r="K154" i="33"/>
  <c r="K153" i="33"/>
  <c r="K152" i="33"/>
  <c r="K151" i="33"/>
  <c r="K150" i="33"/>
  <c r="K149" i="33"/>
  <c r="K148" i="33"/>
  <c r="K147" i="33"/>
  <c r="K146" i="33"/>
  <c r="K145" i="33"/>
  <c r="K144" i="33"/>
  <c r="K143" i="33"/>
  <c r="K142" i="33"/>
  <c r="K141" i="33"/>
  <c r="K140" i="33"/>
  <c r="K139" i="33"/>
  <c r="K138" i="33"/>
  <c r="K137" i="33"/>
  <c r="K136" i="33"/>
  <c r="K135" i="33"/>
  <c r="K134" i="33"/>
  <c r="K133" i="33"/>
  <c r="K132" i="33"/>
  <c r="K131" i="33"/>
  <c r="K130" i="33"/>
  <c r="K129" i="33"/>
  <c r="K128" i="33"/>
  <c r="K127" i="33"/>
  <c r="K126" i="33"/>
  <c r="K125" i="33"/>
  <c r="K124" i="33"/>
  <c r="K123" i="33"/>
  <c r="K122" i="33"/>
  <c r="K121" i="33"/>
  <c r="K120" i="33"/>
  <c r="K119" i="33"/>
  <c r="K118" i="33"/>
  <c r="K117" i="33"/>
  <c r="K116" i="33"/>
  <c r="K115" i="33"/>
  <c r="K114" i="33"/>
  <c r="K113" i="33"/>
  <c r="K112" i="33"/>
  <c r="K111" i="33"/>
  <c r="K110" i="33"/>
  <c r="K109" i="33"/>
  <c r="K108" i="33"/>
  <c r="K107" i="33"/>
  <c r="K106" i="33"/>
  <c r="K105" i="33"/>
  <c r="K104" i="33"/>
  <c r="K103" i="33"/>
  <c r="K102" i="33"/>
  <c r="K101" i="33"/>
  <c r="K100" i="33"/>
  <c r="K99" i="33"/>
  <c r="K98" i="33"/>
  <c r="K97" i="33"/>
  <c r="K96" i="33"/>
  <c r="K95" i="33"/>
  <c r="K94" i="33"/>
  <c r="K93" i="33"/>
  <c r="K92" i="33"/>
  <c r="K91" i="33"/>
  <c r="K90" i="33"/>
  <c r="K89" i="33"/>
  <c r="K88" i="33"/>
  <c r="K87" i="33"/>
  <c r="K86" i="33"/>
  <c r="K85" i="33"/>
  <c r="K84" i="33"/>
  <c r="K83" i="33"/>
  <c r="K82" i="33"/>
  <c r="K81" i="33"/>
  <c r="K80" i="33"/>
  <c r="K79" i="33"/>
  <c r="K78" i="33"/>
  <c r="K77" i="33"/>
  <c r="K76" i="33"/>
  <c r="K75" i="33"/>
  <c r="K74" i="33"/>
  <c r="K73" i="33"/>
  <c r="K72" i="33"/>
  <c r="K71" i="33"/>
  <c r="K70" i="33"/>
  <c r="K69" i="33"/>
  <c r="K68" i="33"/>
  <c r="K67" i="33"/>
  <c r="K66" i="33"/>
  <c r="K65" i="33"/>
  <c r="K64" i="33"/>
  <c r="K63" i="33"/>
  <c r="K62" i="33"/>
  <c r="K61" i="33"/>
  <c r="K60" i="33"/>
  <c r="K59" i="33"/>
  <c r="K58" i="33"/>
  <c r="K57" i="33"/>
  <c r="K52" i="33"/>
  <c r="K51" i="33"/>
  <c r="K50" i="33"/>
  <c r="K49" i="33"/>
  <c r="K48" i="33"/>
  <c r="K47" i="33"/>
  <c r="K46" i="33"/>
  <c r="K45" i="33"/>
  <c r="K44" i="33"/>
  <c r="K43" i="33"/>
  <c r="K42" i="33"/>
  <c r="K41" i="33"/>
  <c r="K40" i="33"/>
  <c r="K39" i="33"/>
  <c r="K38" i="33"/>
  <c r="K37" i="33"/>
  <c r="K36" i="33"/>
  <c r="K35" i="33"/>
  <c r="K34" i="33"/>
  <c r="K33" i="33"/>
  <c r="K32" i="33"/>
  <c r="K31" i="33"/>
  <c r="K30" i="33"/>
  <c r="K29" i="33"/>
  <c r="K28" i="33"/>
  <c r="K27" i="33"/>
  <c r="K26" i="33"/>
  <c r="K25" i="33"/>
  <c r="K21" i="33"/>
  <c r="K20" i="33"/>
  <c r="M20" i="33" s="1"/>
  <c r="K19" i="33"/>
  <c r="K18" i="33"/>
  <c r="K17" i="33"/>
  <c r="K16" i="33"/>
  <c r="M16" i="33" s="1"/>
  <c r="K15" i="33"/>
  <c r="K14" i="33"/>
  <c r="K13" i="33"/>
  <c r="K12" i="33"/>
  <c r="K11" i="33"/>
  <c r="K10" i="33"/>
  <c r="K9" i="33"/>
  <c r="I2" i="33"/>
  <c r="D2" i="33"/>
  <c r="D1" i="33"/>
  <c r="A81" i="32"/>
  <c r="K14" i="32"/>
  <c r="J517" i="31"/>
  <c r="I517" i="31"/>
  <c r="H517" i="31"/>
  <c r="G517" i="31"/>
  <c r="F517" i="31"/>
  <c r="C505" i="31"/>
  <c r="C504" i="31"/>
  <c r="C503" i="31"/>
  <c r="C502" i="31"/>
  <c r="C522" i="31" s="1"/>
  <c r="C501" i="31"/>
  <c r="C500" i="31"/>
  <c r="K498" i="31"/>
  <c r="K497" i="31"/>
  <c r="M497" i="31" s="1"/>
  <c r="K496" i="31"/>
  <c r="K495" i="31"/>
  <c r="K490" i="31"/>
  <c r="K489" i="31"/>
  <c r="M489" i="31" s="1"/>
  <c r="K488" i="31"/>
  <c r="K487" i="31"/>
  <c r="K486" i="31"/>
  <c r="K485" i="31"/>
  <c r="M485" i="31" s="1"/>
  <c r="K484" i="31"/>
  <c r="K483" i="31"/>
  <c r="K482" i="31"/>
  <c r="K481" i="31"/>
  <c r="M481" i="31" s="1"/>
  <c r="K480" i="31"/>
  <c r="K479" i="31"/>
  <c r="K478" i="31"/>
  <c r="K477" i="31"/>
  <c r="M477" i="31" s="1"/>
  <c r="K476" i="31"/>
  <c r="K475" i="31"/>
  <c r="K474" i="31"/>
  <c r="K473" i="31"/>
  <c r="M473" i="31" s="1"/>
  <c r="K472" i="31"/>
  <c r="K471" i="31"/>
  <c r="K470" i="31"/>
  <c r="K469" i="31"/>
  <c r="M469" i="31" s="1"/>
  <c r="K468" i="31"/>
  <c r="K467" i="31"/>
  <c r="K466" i="31"/>
  <c r="K465" i="31"/>
  <c r="M465" i="31" s="1"/>
  <c r="K464" i="31"/>
  <c r="K463" i="31"/>
  <c r="K462" i="31"/>
  <c r="K461" i="31"/>
  <c r="M461" i="31" s="1"/>
  <c r="K460" i="31"/>
  <c r="K459" i="31"/>
  <c r="K458" i="31"/>
  <c r="K457" i="31"/>
  <c r="M457" i="31" s="1"/>
  <c r="K456" i="31"/>
  <c r="K455" i="31"/>
  <c r="K454" i="31"/>
  <c r="K453" i="31"/>
  <c r="M453" i="31" s="1"/>
  <c r="K452" i="31"/>
  <c r="K451" i="31"/>
  <c r="K450" i="31"/>
  <c r="K449" i="31"/>
  <c r="M449" i="31" s="1"/>
  <c r="K448" i="31"/>
  <c r="K447" i="31"/>
  <c r="K446" i="31"/>
  <c r="K445" i="31"/>
  <c r="M445" i="31" s="1"/>
  <c r="K444" i="31"/>
  <c r="K443" i="31"/>
  <c r="K442" i="31"/>
  <c r="K441" i="31"/>
  <c r="M441" i="31" s="1"/>
  <c r="K440" i="31"/>
  <c r="K439" i="31"/>
  <c r="K438" i="31"/>
  <c r="K437" i="31"/>
  <c r="M437" i="31" s="1"/>
  <c r="K436" i="31"/>
  <c r="K435" i="31"/>
  <c r="K434" i="31"/>
  <c r="K433" i="31"/>
  <c r="M433" i="31" s="1"/>
  <c r="K432" i="31"/>
  <c r="K431" i="31"/>
  <c r="K430" i="31"/>
  <c r="K429" i="31"/>
  <c r="M429" i="31" s="1"/>
  <c r="K428" i="31"/>
  <c r="K427" i="31"/>
  <c r="K426" i="31"/>
  <c r="K425" i="31"/>
  <c r="M425" i="31" s="1"/>
  <c r="K424" i="31"/>
  <c r="K423" i="31"/>
  <c r="K422" i="31"/>
  <c r="K421" i="31"/>
  <c r="M421" i="31" s="1"/>
  <c r="K420" i="31"/>
  <c r="K419" i="31"/>
  <c r="K418" i="31"/>
  <c r="K417" i="31"/>
  <c r="M417" i="31" s="1"/>
  <c r="K416" i="31"/>
  <c r="K415" i="31"/>
  <c r="K414" i="31"/>
  <c r="K413" i="31"/>
  <c r="M413" i="31" s="1"/>
  <c r="K412" i="31"/>
  <c r="K411" i="31"/>
  <c r="K410" i="31"/>
  <c r="K409" i="31"/>
  <c r="M409" i="31" s="1"/>
  <c r="K408" i="31"/>
  <c r="K407" i="31"/>
  <c r="K406" i="31"/>
  <c r="K405" i="31"/>
  <c r="M405" i="31" s="1"/>
  <c r="K404" i="31"/>
  <c r="K403" i="31"/>
  <c r="K402" i="31"/>
  <c r="K401" i="31"/>
  <c r="M401" i="31" s="1"/>
  <c r="K400" i="31"/>
  <c r="K399" i="31"/>
  <c r="K398" i="31"/>
  <c r="K397" i="31"/>
  <c r="M397" i="31" s="1"/>
  <c r="K396" i="31"/>
  <c r="K395" i="31"/>
  <c r="K394" i="31"/>
  <c r="K393" i="31"/>
  <c r="M393" i="31" s="1"/>
  <c r="K392" i="31"/>
  <c r="K391" i="31"/>
  <c r="K390" i="31"/>
  <c r="K389" i="31"/>
  <c r="M389" i="31" s="1"/>
  <c r="K388" i="31"/>
  <c r="K387" i="31"/>
  <c r="K386" i="31"/>
  <c r="K385" i="31"/>
  <c r="M385" i="31" s="1"/>
  <c r="K384" i="31"/>
  <c r="K383" i="31"/>
  <c r="K382" i="31"/>
  <c r="K381" i="31"/>
  <c r="M381" i="31" s="1"/>
  <c r="K380" i="31"/>
  <c r="K379" i="31"/>
  <c r="K378" i="31"/>
  <c r="K377" i="31"/>
  <c r="M377" i="31" s="1"/>
  <c r="K376" i="31"/>
  <c r="K375" i="31"/>
  <c r="K374" i="31"/>
  <c r="K373" i="31"/>
  <c r="M373" i="31" s="1"/>
  <c r="K372" i="31"/>
  <c r="K371" i="31"/>
  <c r="K370" i="31"/>
  <c r="K369" i="31"/>
  <c r="M369" i="31" s="1"/>
  <c r="K368" i="31"/>
  <c r="K367" i="31"/>
  <c r="K366" i="31"/>
  <c r="K365" i="31"/>
  <c r="M365" i="31" s="1"/>
  <c r="K364" i="31"/>
  <c r="K363" i="31"/>
  <c r="K362" i="31"/>
  <c r="K361" i="31"/>
  <c r="M361" i="31" s="1"/>
  <c r="K360" i="31"/>
  <c r="K359" i="31"/>
  <c r="K358" i="31"/>
  <c r="K357" i="31"/>
  <c r="M357" i="31" s="1"/>
  <c r="K356" i="31"/>
  <c r="K355" i="31"/>
  <c r="K354" i="31"/>
  <c r="K353" i="31"/>
  <c r="M353" i="31" s="1"/>
  <c r="K352" i="31"/>
  <c r="K351" i="31"/>
  <c r="K350" i="31"/>
  <c r="K349" i="31"/>
  <c r="M349" i="31" s="1"/>
  <c r="K348" i="31"/>
  <c r="K347" i="31"/>
  <c r="K346" i="31"/>
  <c r="K345" i="31"/>
  <c r="M345" i="31" s="1"/>
  <c r="K344" i="31"/>
  <c r="K343" i="31"/>
  <c r="K342" i="31"/>
  <c r="K341" i="31"/>
  <c r="M341" i="31" s="1"/>
  <c r="K340" i="31"/>
  <c r="K339" i="31"/>
  <c r="K338" i="31"/>
  <c r="K337" i="31"/>
  <c r="M337" i="31" s="1"/>
  <c r="K336" i="31"/>
  <c r="K335" i="31"/>
  <c r="K334" i="31"/>
  <c r="K333" i="31"/>
  <c r="M333" i="31" s="1"/>
  <c r="K332" i="31"/>
  <c r="K331" i="31"/>
  <c r="K330" i="31"/>
  <c r="K329" i="31"/>
  <c r="M329" i="31" s="1"/>
  <c r="K328" i="31"/>
  <c r="K327" i="31"/>
  <c r="K326" i="31"/>
  <c r="K325" i="31"/>
  <c r="M325" i="31" s="1"/>
  <c r="K324" i="31"/>
  <c r="K323" i="31"/>
  <c r="K322" i="31"/>
  <c r="K321" i="31"/>
  <c r="M321" i="31" s="1"/>
  <c r="K320" i="31"/>
  <c r="K319" i="31"/>
  <c r="K318" i="31"/>
  <c r="K317" i="31"/>
  <c r="M317" i="31" s="1"/>
  <c r="K316" i="31"/>
  <c r="K315" i="31"/>
  <c r="K314" i="31"/>
  <c r="K313" i="31"/>
  <c r="M313" i="31" s="1"/>
  <c r="K312" i="31"/>
  <c r="K311" i="31"/>
  <c r="K310" i="31"/>
  <c r="K309" i="31"/>
  <c r="M309" i="31" s="1"/>
  <c r="K308" i="31"/>
  <c r="K307" i="31"/>
  <c r="K306" i="31"/>
  <c r="K305" i="31"/>
  <c r="M305" i="31" s="1"/>
  <c r="K304" i="31"/>
  <c r="K303" i="31"/>
  <c r="K302" i="31"/>
  <c r="K301" i="31"/>
  <c r="M301" i="31" s="1"/>
  <c r="K300" i="31"/>
  <c r="K299" i="31"/>
  <c r="K298" i="31"/>
  <c r="K297" i="31"/>
  <c r="M297" i="31" s="1"/>
  <c r="K296" i="31"/>
  <c r="K295" i="31"/>
  <c r="K294" i="31"/>
  <c r="K293" i="31"/>
  <c r="M293" i="31" s="1"/>
  <c r="K292" i="31"/>
  <c r="K291" i="31"/>
  <c r="K290" i="31"/>
  <c r="K289" i="31"/>
  <c r="M289" i="31" s="1"/>
  <c r="K288" i="31"/>
  <c r="K287" i="31"/>
  <c r="K286" i="31"/>
  <c r="K285" i="31"/>
  <c r="M285" i="31" s="1"/>
  <c r="K284" i="31"/>
  <c r="K283" i="31"/>
  <c r="K282" i="31"/>
  <c r="K281" i="31"/>
  <c r="M281" i="31" s="1"/>
  <c r="K280" i="31"/>
  <c r="K279" i="31"/>
  <c r="K278" i="31"/>
  <c r="K277" i="31"/>
  <c r="M277" i="31" s="1"/>
  <c r="K276" i="31"/>
  <c r="K275" i="31"/>
  <c r="K274" i="31"/>
  <c r="K273" i="31"/>
  <c r="M273" i="31" s="1"/>
  <c r="K272" i="31"/>
  <c r="K271" i="31"/>
  <c r="K270" i="31"/>
  <c r="K269" i="31"/>
  <c r="M269" i="31" s="1"/>
  <c r="K268" i="31"/>
  <c r="K267" i="31"/>
  <c r="K266" i="31"/>
  <c r="K265" i="31"/>
  <c r="M265" i="31" s="1"/>
  <c r="K264" i="31"/>
  <c r="K263" i="31"/>
  <c r="K262" i="31"/>
  <c r="K261" i="31"/>
  <c r="M261" i="31" s="1"/>
  <c r="K260" i="31"/>
  <c r="K259" i="31"/>
  <c r="K258" i="31"/>
  <c r="K257" i="31"/>
  <c r="M257" i="31" s="1"/>
  <c r="K256" i="31"/>
  <c r="K255" i="31"/>
  <c r="K254" i="31"/>
  <c r="K253" i="31"/>
  <c r="M253" i="31" s="1"/>
  <c r="K252" i="31"/>
  <c r="K251" i="31"/>
  <c r="K250" i="31"/>
  <c r="K249" i="31"/>
  <c r="M249" i="31" s="1"/>
  <c r="K248" i="31"/>
  <c r="K247" i="31"/>
  <c r="K246" i="31"/>
  <c r="K245" i="31"/>
  <c r="M245" i="31" s="1"/>
  <c r="K244" i="31"/>
  <c r="K243" i="31"/>
  <c r="K242" i="31"/>
  <c r="K241" i="31"/>
  <c r="M241" i="31" s="1"/>
  <c r="K240" i="31"/>
  <c r="K239" i="31"/>
  <c r="K238" i="31"/>
  <c r="K237" i="31"/>
  <c r="M237" i="31" s="1"/>
  <c r="K236" i="31"/>
  <c r="K235" i="31"/>
  <c r="K234" i="31"/>
  <c r="K233" i="31"/>
  <c r="M233" i="31" s="1"/>
  <c r="K232" i="31"/>
  <c r="K231" i="31"/>
  <c r="K230" i="31"/>
  <c r="K229" i="31"/>
  <c r="M229" i="31" s="1"/>
  <c r="K228" i="31"/>
  <c r="K227" i="31"/>
  <c r="K226" i="31"/>
  <c r="K225" i="31"/>
  <c r="M225" i="31" s="1"/>
  <c r="K224" i="31"/>
  <c r="K223" i="31"/>
  <c r="K222" i="31"/>
  <c r="K221" i="31"/>
  <c r="M221" i="31" s="1"/>
  <c r="K220" i="31"/>
  <c r="K219" i="31"/>
  <c r="K218" i="31"/>
  <c r="K217" i="31"/>
  <c r="M217" i="31" s="1"/>
  <c r="K216" i="31"/>
  <c r="K215" i="31"/>
  <c r="K214" i="31"/>
  <c r="K213" i="31"/>
  <c r="M213" i="31" s="1"/>
  <c r="K212" i="31"/>
  <c r="K211" i="31"/>
  <c r="K210" i="31"/>
  <c r="K209" i="31"/>
  <c r="M209" i="31" s="1"/>
  <c r="K208" i="31"/>
  <c r="K207" i="31"/>
  <c r="K206" i="31"/>
  <c r="K205" i="31"/>
  <c r="M205" i="31" s="1"/>
  <c r="K204" i="31"/>
  <c r="K203" i="31"/>
  <c r="K202" i="31"/>
  <c r="K201" i="31"/>
  <c r="M201" i="31" s="1"/>
  <c r="K200" i="31"/>
  <c r="K199" i="31"/>
  <c r="K198" i="31"/>
  <c r="K197" i="31"/>
  <c r="M197" i="31" s="1"/>
  <c r="K196" i="31"/>
  <c r="K195" i="31"/>
  <c r="K194" i="31"/>
  <c r="K193" i="31"/>
  <c r="M193" i="31" s="1"/>
  <c r="K192" i="31"/>
  <c r="K191" i="31"/>
  <c r="K190" i="31"/>
  <c r="K189" i="31"/>
  <c r="M189" i="31" s="1"/>
  <c r="K188" i="31"/>
  <c r="K187" i="31"/>
  <c r="K186" i="31"/>
  <c r="K185" i="31"/>
  <c r="M185" i="31" s="1"/>
  <c r="K184" i="31"/>
  <c r="K183" i="31"/>
  <c r="K182" i="31"/>
  <c r="K181" i="31"/>
  <c r="M181" i="31" s="1"/>
  <c r="K180" i="31"/>
  <c r="K179" i="31"/>
  <c r="K178" i="31"/>
  <c r="K177" i="31"/>
  <c r="M177" i="31" s="1"/>
  <c r="K176" i="31"/>
  <c r="K175" i="31"/>
  <c r="K174" i="31"/>
  <c r="K173" i="31"/>
  <c r="M173" i="31" s="1"/>
  <c r="K172" i="31"/>
  <c r="K171" i="31"/>
  <c r="K170" i="31"/>
  <c r="K169" i="31"/>
  <c r="M169" i="31" s="1"/>
  <c r="K168" i="31"/>
  <c r="K167" i="31"/>
  <c r="K166" i="31"/>
  <c r="K165" i="31"/>
  <c r="M165" i="31" s="1"/>
  <c r="K164" i="31"/>
  <c r="K163" i="31"/>
  <c r="K162" i="31"/>
  <c r="K161" i="31"/>
  <c r="M161" i="31" s="1"/>
  <c r="K160" i="31"/>
  <c r="K159" i="31"/>
  <c r="K158" i="31"/>
  <c r="K157" i="31"/>
  <c r="M157" i="31" s="1"/>
  <c r="K156" i="31"/>
  <c r="K155" i="31"/>
  <c r="K154" i="31"/>
  <c r="K153" i="31"/>
  <c r="M153" i="31" s="1"/>
  <c r="K152" i="31"/>
  <c r="K151" i="31"/>
  <c r="K150" i="31"/>
  <c r="K149" i="31"/>
  <c r="M149" i="31" s="1"/>
  <c r="K148" i="31"/>
  <c r="K147" i="31"/>
  <c r="K146" i="31"/>
  <c r="K145" i="31"/>
  <c r="M145" i="31" s="1"/>
  <c r="K144" i="31"/>
  <c r="K143" i="31"/>
  <c r="K142" i="31"/>
  <c r="K141" i="31"/>
  <c r="M141" i="31" s="1"/>
  <c r="K140" i="31"/>
  <c r="K139" i="31"/>
  <c r="K138" i="31"/>
  <c r="K137" i="31"/>
  <c r="M137" i="31" s="1"/>
  <c r="K136" i="31"/>
  <c r="K135" i="31"/>
  <c r="K134" i="31"/>
  <c r="K133" i="31"/>
  <c r="M133" i="31" s="1"/>
  <c r="K132" i="31"/>
  <c r="K131" i="31"/>
  <c r="K130" i="31"/>
  <c r="K129" i="31"/>
  <c r="M129" i="31" s="1"/>
  <c r="K128" i="31"/>
  <c r="K127" i="31"/>
  <c r="K126" i="31"/>
  <c r="K125" i="31"/>
  <c r="M125" i="31" s="1"/>
  <c r="K124" i="31"/>
  <c r="K123" i="31"/>
  <c r="K122" i="31"/>
  <c r="K121" i="31"/>
  <c r="M121" i="31" s="1"/>
  <c r="K120" i="31"/>
  <c r="K119" i="31"/>
  <c r="K118" i="31"/>
  <c r="K117" i="31"/>
  <c r="M117" i="31" s="1"/>
  <c r="K116" i="31"/>
  <c r="K115" i="31"/>
  <c r="K114" i="31"/>
  <c r="K113" i="31"/>
  <c r="M113" i="31" s="1"/>
  <c r="K112" i="31"/>
  <c r="K111" i="31"/>
  <c r="K110" i="31"/>
  <c r="K109" i="31"/>
  <c r="M109" i="31" s="1"/>
  <c r="K108" i="31"/>
  <c r="K107" i="31"/>
  <c r="K106" i="31"/>
  <c r="K105" i="31"/>
  <c r="M105" i="31" s="1"/>
  <c r="K104" i="31"/>
  <c r="K103" i="31"/>
  <c r="K102" i="31"/>
  <c r="K101" i="31"/>
  <c r="M101" i="31" s="1"/>
  <c r="K100" i="31"/>
  <c r="K99" i="31"/>
  <c r="K98" i="31"/>
  <c r="K97" i="31"/>
  <c r="M97" i="31" s="1"/>
  <c r="K96" i="31"/>
  <c r="K95" i="31"/>
  <c r="K94" i="31"/>
  <c r="K93" i="31"/>
  <c r="M93" i="31" s="1"/>
  <c r="K92" i="31"/>
  <c r="K91" i="31"/>
  <c r="K90" i="31"/>
  <c r="K89" i="31"/>
  <c r="M89" i="31" s="1"/>
  <c r="K88" i="31"/>
  <c r="K87" i="31"/>
  <c r="K86" i="31"/>
  <c r="K85" i="31"/>
  <c r="M85" i="31" s="1"/>
  <c r="K84" i="31"/>
  <c r="K83" i="31"/>
  <c r="K82" i="31"/>
  <c r="K81" i="31"/>
  <c r="M81" i="31" s="1"/>
  <c r="K80" i="31"/>
  <c r="K79" i="31"/>
  <c r="K78" i="31"/>
  <c r="K77" i="31"/>
  <c r="M77" i="31" s="1"/>
  <c r="K76" i="31"/>
  <c r="K75" i="31"/>
  <c r="K74" i="31"/>
  <c r="K73" i="31"/>
  <c r="M73" i="31" s="1"/>
  <c r="K72" i="31"/>
  <c r="K71" i="31"/>
  <c r="K70" i="31"/>
  <c r="K63" i="31"/>
  <c r="K62" i="31"/>
  <c r="K61" i="31"/>
  <c r="M61" i="31" s="1"/>
  <c r="K60" i="31"/>
  <c r="K59" i="31"/>
  <c r="K58" i="31"/>
  <c r="K57" i="31"/>
  <c r="M57" i="31" s="1"/>
  <c r="K56" i="31"/>
  <c r="K55" i="31"/>
  <c r="K54" i="31"/>
  <c r="K53" i="31"/>
  <c r="M53" i="31" s="1"/>
  <c r="K52" i="31"/>
  <c r="K51" i="31"/>
  <c r="K50" i="31"/>
  <c r="K49" i="31"/>
  <c r="M49" i="31" s="1"/>
  <c r="K48" i="31"/>
  <c r="K47" i="31"/>
  <c r="K46" i="31"/>
  <c r="K64" i="31" s="1"/>
  <c r="K67" i="31" s="1"/>
  <c r="K43" i="31"/>
  <c r="K42" i="31"/>
  <c r="K41" i="31"/>
  <c r="K40" i="31"/>
  <c r="K39" i="31"/>
  <c r="K38" i="31"/>
  <c r="K37" i="31"/>
  <c r="K36" i="31"/>
  <c r="M36" i="31" s="1"/>
  <c r="K35" i="31"/>
  <c r="K34" i="31"/>
  <c r="K33" i="31"/>
  <c r="K32" i="31"/>
  <c r="M32" i="31" s="1"/>
  <c r="K31" i="31"/>
  <c r="K30" i="31"/>
  <c r="K29" i="31"/>
  <c r="K28" i="31"/>
  <c r="M28" i="31" s="1"/>
  <c r="K27" i="31"/>
  <c r="K26" i="31"/>
  <c r="K25" i="31"/>
  <c r="K24" i="31"/>
  <c r="M24" i="31" s="1"/>
  <c r="K23" i="31"/>
  <c r="K22" i="31"/>
  <c r="K21" i="31"/>
  <c r="K20" i="31"/>
  <c r="M20" i="31" s="1"/>
  <c r="K19" i="31"/>
  <c r="K18" i="31"/>
  <c r="K17" i="31"/>
  <c r="K16" i="31"/>
  <c r="M16" i="31" s="1"/>
  <c r="K15" i="31"/>
  <c r="K14" i="31"/>
  <c r="K13" i="31"/>
  <c r="K12" i="31"/>
  <c r="M12" i="31" s="1"/>
  <c r="K11" i="31"/>
  <c r="K10" i="31"/>
  <c r="K9" i="31"/>
  <c r="I2" i="31"/>
  <c r="D2" i="31"/>
  <c r="D1" i="31"/>
  <c r="A81" i="30"/>
  <c r="K14" i="30"/>
  <c r="J517" i="29"/>
  <c r="I517" i="29"/>
  <c r="H517" i="29"/>
  <c r="G517" i="29"/>
  <c r="F517" i="29"/>
  <c r="C526" i="29"/>
  <c r="C505" i="29"/>
  <c r="C525" i="29"/>
  <c r="C504" i="29"/>
  <c r="C524" i="29" s="1"/>
  <c r="C503" i="29"/>
  <c r="C523" i="29" s="1"/>
  <c r="H523" i="29" s="1"/>
  <c r="C502" i="29"/>
  <c r="C522" i="29" s="1"/>
  <c r="J522" i="29" s="1"/>
  <c r="C501" i="29"/>
  <c r="C521" i="29" s="1"/>
  <c r="C500" i="29"/>
  <c r="C520" i="29" s="1"/>
  <c r="K498" i="29"/>
  <c r="M498" i="29" s="1"/>
  <c r="K497" i="29"/>
  <c r="M497" i="29" s="1"/>
  <c r="K496" i="29"/>
  <c r="K495" i="29"/>
  <c r="K490" i="29"/>
  <c r="M490" i="29" s="1"/>
  <c r="K489" i="29"/>
  <c r="M489" i="29" s="1"/>
  <c r="K488" i="29"/>
  <c r="K487" i="29"/>
  <c r="K486" i="29"/>
  <c r="M486" i="29" s="1"/>
  <c r="K485" i="29"/>
  <c r="M485" i="29" s="1"/>
  <c r="K484" i="29"/>
  <c r="K483" i="29"/>
  <c r="K482" i="29"/>
  <c r="M482" i="29" s="1"/>
  <c r="K481" i="29"/>
  <c r="M481" i="29" s="1"/>
  <c r="K480" i="29"/>
  <c r="K479" i="29"/>
  <c r="K478" i="29"/>
  <c r="M478" i="29" s="1"/>
  <c r="K477" i="29"/>
  <c r="M477" i="29" s="1"/>
  <c r="K476" i="29"/>
  <c r="K475" i="29"/>
  <c r="K474" i="29"/>
  <c r="M474" i="29" s="1"/>
  <c r="K473" i="29"/>
  <c r="M473" i="29" s="1"/>
  <c r="K472" i="29"/>
  <c r="K471" i="29"/>
  <c r="K470" i="29"/>
  <c r="M470" i="29" s="1"/>
  <c r="K469" i="29"/>
  <c r="M469" i="29" s="1"/>
  <c r="K468" i="29"/>
  <c r="K467" i="29"/>
  <c r="K466" i="29"/>
  <c r="M466" i="29" s="1"/>
  <c r="K465" i="29"/>
  <c r="M465" i="29" s="1"/>
  <c r="K464" i="29"/>
  <c r="K463" i="29"/>
  <c r="K462" i="29"/>
  <c r="M462" i="29" s="1"/>
  <c r="K461" i="29"/>
  <c r="M461" i="29" s="1"/>
  <c r="K460" i="29"/>
  <c r="K459" i="29"/>
  <c r="K458" i="29"/>
  <c r="M458" i="29" s="1"/>
  <c r="K457" i="29"/>
  <c r="M457" i="29" s="1"/>
  <c r="K456" i="29"/>
  <c r="K455" i="29"/>
  <c r="K454" i="29"/>
  <c r="M454" i="29" s="1"/>
  <c r="K453" i="29"/>
  <c r="M453" i="29" s="1"/>
  <c r="K452" i="29"/>
  <c r="K451" i="29"/>
  <c r="K450" i="29"/>
  <c r="M450" i="29" s="1"/>
  <c r="K449" i="29"/>
  <c r="M449" i="29" s="1"/>
  <c r="K448" i="29"/>
  <c r="K447" i="29"/>
  <c r="K446" i="29"/>
  <c r="M446" i="29" s="1"/>
  <c r="K445" i="29"/>
  <c r="M445" i="29" s="1"/>
  <c r="K444" i="29"/>
  <c r="K443" i="29"/>
  <c r="K442" i="29"/>
  <c r="M442" i="29" s="1"/>
  <c r="K441" i="29"/>
  <c r="M441" i="29" s="1"/>
  <c r="K440" i="29"/>
  <c r="K439" i="29"/>
  <c r="K438" i="29"/>
  <c r="M438" i="29" s="1"/>
  <c r="K437" i="29"/>
  <c r="M437" i="29" s="1"/>
  <c r="K436" i="29"/>
  <c r="K435" i="29"/>
  <c r="K434" i="29"/>
  <c r="M434" i="29" s="1"/>
  <c r="K433" i="29"/>
  <c r="M433" i="29" s="1"/>
  <c r="K432" i="29"/>
  <c r="K431" i="29"/>
  <c r="K430" i="29"/>
  <c r="M430" i="29" s="1"/>
  <c r="K429" i="29"/>
  <c r="M429" i="29" s="1"/>
  <c r="K428" i="29"/>
  <c r="K427" i="29"/>
  <c r="K426" i="29"/>
  <c r="M426" i="29" s="1"/>
  <c r="K425" i="29"/>
  <c r="M425" i="29" s="1"/>
  <c r="K424" i="29"/>
  <c r="K423" i="29"/>
  <c r="K422" i="29"/>
  <c r="M422" i="29" s="1"/>
  <c r="K421" i="29"/>
  <c r="M421" i="29" s="1"/>
  <c r="K420" i="29"/>
  <c r="K419" i="29"/>
  <c r="K418" i="29"/>
  <c r="M418" i="29" s="1"/>
  <c r="K417" i="29"/>
  <c r="M417" i="29" s="1"/>
  <c r="K416" i="29"/>
  <c r="K415" i="29"/>
  <c r="K414" i="29"/>
  <c r="M414" i="29" s="1"/>
  <c r="K413" i="29"/>
  <c r="M413" i="29" s="1"/>
  <c r="K412" i="29"/>
  <c r="K411" i="29"/>
  <c r="K410" i="29"/>
  <c r="M410" i="29" s="1"/>
  <c r="K409" i="29"/>
  <c r="M409" i="29" s="1"/>
  <c r="K408" i="29"/>
  <c r="K407" i="29"/>
  <c r="K406" i="29"/>
  <c r="M406" i="29" s="1"/>
  <c r="K405" i="29"/>
  <c r="M405" i="29" s="1"/>
  <c r="K404" i="29"/>
  <c r="K403" i="29"/>
  <c r="K402" i="29"/>
  <c r="M402" i="29" s="1"/>
  <c r="K401" i="29"/>
  <c r="M401" i="29" s="1"/>
  <c r="K400" i="29"/>
  <c r="K399" i="29"/>
  <c r="K398" i="29"/>
  <c r="M398" i="29" s="1"/>
  <c r="K397" i="29"/>
  <c r="M397" i="29" s="1"/>
  <c r="K396" i="29"/>
  <c r="K395" i="29"/>
  <c r="K394" i="29"/>
  <c r="M394" i="29" s="1"/>
  <c r="K393" i="29"/>
  <c r="M393" i="29" s="1"/>
  <c r="K392" i="29"/>
  <c r="K391" i="29"/>
  <c r="K390" i="29"/>
  <c r="M390" i="29" s="1"/>
  <c r="K389" i="29"/>
  <c r="M389" i="29" s="1"/>
  <c r="K388" i="29"/>
  <c r="K387" i="29"/>
  <c r="K386" i="29"/>
  <c r="M386" i="29" s="1"/>
  <c r="K385" i="29"/>
  <c r="M385" i="29" s="1"/>
  <c r="K384" i="29"/>
  <c r="K383" i="29"/>
  <c r="K382" i="29"/>
  <c r="M382" i="29" s="1"/>
  <c r="K381" i="29"/>
  <c r="M381" i="29" s="1"/>
  <c r="K380" i="29"/>
  <c r="K379" i="29"/>
  <c r="K378" i="29"/>
  <c r="M378" i="29" s="1"/>
  <c r="K377" i="29"/>
  <c r="M377" i="29" s="1"/>
  <c r="K376" i="29"/>
  <c r="K375" i="29"/>
  <c r="K374" i="29"/>
  <c r="M374" i="29" s="1"/>
  <c r="K373" i="29"/>
  <c r="M373" i="29" s="1"/>
  <c r="K372" i="29"/>
  <c r="K371" i="29"/>
  <c r="K370" i="29"/>
  <c r="M370" i="29" s="1"/>
  <c r="K369" i="29"/>
  <c r="M369" i="29" s="1"/>
  <c r="K368" i="29"/>
  <c r="K367" i="29"/>
  <c r="K366" i="29"/>
  <c r="M366" i="29" s="1"/>
  <c r="K365" i="29"/>
  <c r="M365" i="29" s="1"/>
  <c r="K364" i="29"/>
  <c r="K363" i="29"/>
  <c r="K362" i="29"/>
  <c r="M362" i="29" s="1"/>
  <c r="K361" i="29"/>
  <c r="M361" i="29" s="1"/>
  <c r="K360" i="29"/>
  <c r="K359" i="29"/>
  <c r="K358" i="29"/>
  <c r="M358" i="29" s="1"/>
  <c r="K357" i="29"/>
  <c r="M357" i="29" s="1"/>
  <c r="K356" i="29"/>
  <c r="K355" i="29"/>
  <c r="K354" i="29"/>
  <c r="M354" i="29" s="1"/>
  <c r="K353" i="29"/>
  <c r="M353" i="29" s="1"/>
  <c r="K352" i="29"/>
  <c r="K351" i="29"/>
  <c r="K350" i="29"/>
  <c r="M350" i="29" s="1"/>
  <c r="K349" i="29"/>
  <c r="M349" i="29" s="1"/>
  <c r="K348" i="29"/>
  <c r="K347" i="29"/>
  <c r="K346" i="29"/>
  <c r="M346" i="29" s="1"/>
  <c r="K345" i="29"/>
  <c r="M345" i="29" s="1"/>
  <c r="K344" i="29"/>
  <c r="K343" i="29"/>
  <c r="K342" i="29"/>
  <c r="M342" i="29" s="1"/>
  <c r="K341" i="29"/>
  <c r="M341" i="29" s="1"/>
  <c r="K340" i="29"/>
  <c r="K339" i="29"/>
  <c r="K338" i="29"/>
  <c r="M338" i="29" s="1"/>
  <c r="K337" i="29"/>
  <c r="M337" i="29" s="1"/>
  <c r="K336" i="29"/>
  <c r="K335" i="29"/>
  <c r="K334" i="29"/>
  <c r="M334" i="29" s="1"/>
  <c r="K333" i="29"/>
  <c r="M333" i="29" s="1"/>
  <c r="K332" i="29"/>
  <c r="K331" i="29"/>
  <c r="K330" i="29"/>
  <c r="M330" i="29" s="1"/>
  <c r="K329" i="29"/>
  <c r="M329" i="29" s="1"/>
  <c r="K328" i="29"/>
  <c r="K327" i="29"/>
  <c r="K326" i="29"/>
  <c r="M326" i="29" s="1"/>
  <c r="K325" i="29"/>
  <c r="M325" i="29" s="1"/>
  <c r="K324" i="29"/>
  <c r="K323" i="29"/>
  <c r="K322" i="29"/>
  <c r="M322" i="29" s="1"/>
  <c r="K321" i="29"/>
  <c r="M321" i="29" s="1"/>
  <c r="K320" i="29"/>
  <c r="K319" i="29"/>
  <c r="K318" i="29"/>
  <c r="M318" i="29" s="1"/>
  <c r="K317" i="29"/>
  <c r="M317" i="29" s="1"/>
  <c r="K316" i="29"/>
  <c r="K315" i="29"/>
  <c r="K314" i="29"/>
  <c r="M314" i="29" s="1"/>
  <c r="K313" i="29"/>
  <c r="M313" i="29" s="1"/>
  <c r="K312" i="29"/>
  <c r="K311" i="29"/>
  <c r="K310" i="29"/>
  <c r="M310" i="29" s="1"/>
  <c r="K309" i="29"/>
  <c r="M309" i="29" s="1"/>
  <c r="K308" i="29"/>
  <c r="K307" i="29"/>
  <c r="K306" i="29"/>
  <c r="M306" i="29" s="1"/>
  <c r="K305" i="29"/>
  <c r="M305" i="29" s="1"/>
  <c r="K304" i="29"/>
  <c r="K303" i="29"/>
  <c r="K302" i="29"/>
  <c r="M302" i="29" s="1"/>
  <c r="K301" i="29"/>
  <c r="M301" i="29" s="1"/>
  <c r="K300" i="29"/>
  <c r="K299" i="29"/>
  <c r="K298" i="29"/>
  <c r="M298" i="29" s="1"/>
  <c r="K297" i="29"/>
  <c r="M297" i="29" s="1"/>
  <c r="K296" i="29"/>
  <c r="K295" i="29"/>
  <c r="K294" i="29"/>
  <c r="M294" i="29" s="1"/>
  <c r="K293" i="29"/>
  <c r="M293" i="29" s="1"/>
  <c r="K292" i="29"/>
  <c r="K291" i="29"/>
  <c r="K290" i="29"/>
  <c r="M290" i="29" s="1"/>
  <c r="K289" i="29"/>
  <c r="M289" i="29" s="1"/>
  <c r="K288" i="29"/>
  <c r="K287" i="29"/>
  <c r="K286" i="29"/>
  <c r="M286" i="29" s="1"/>
  <c r="K285" i="29"/>
  <c r="M285" i="29" s="1"/>
  <c r="K284" i="29"/>
  <c r="K283" i="29"/>
  <c r="K282" i="29"/>
  <c r="M282" i="29" s="1"/>
  <c r="K281" i="29"/>
  <c r="M281" i="29" s="1"/>
  <c r="K280" i="29"/>
  <c r="K279" i="29"/>
  <c r="K278" i="29"/>
  <c r="M278" i="29" s="1"/>
  <c r="K277" i="29"/>
  <c r="M277" i="29" s="1"/>
  <c r="K276" i="29"/>
  <c r="K275" i="29"/>
  <c r="K274" i="29"/>
  <c r="M274" i="29" s="1"/>
  <c r="K273" i="29"/>
  <c r="M273" i="29" s="1"/>
  <c r="K272" i="29"/>
  <c r="K271" i="29"/>
  <c r="K270" i="29"/>
  <c r="M270" i="29" s="1"/>
  <c r="K269" i="29"/>
  <c r="M269" i="29" s="1"/>
  <c r="K268" i="29"/>
  <c r="K267" i="29"/>
  <c r="K266" i="29"/>
  <c r="M266" i="29" s="1"/>
  <c r="K265" i="29"/>
  <c r="M265" i="29" s="1"/>
  <c r="K264" i="29"/>
  <c r="K263" i="29"/>
  <c r="K262" i="29"/>
  <c r="M262" i="29" s="1"/>
  <c r="K261" i="29"/>
  <c r="M261" i="29" s="1"/>
  <c r="K260" i="29"/>
  <c r="K259" i="29"/>
  <c r="K258" i="29"/>
  <c r="M258" i="29" s="1"/>
  <c r="K257" i="29"/>
  <c r="M257" i="29" s="1"/>
  <c r="K256" i="29"/>
  <c r="K255" i="29"/>
  <c r="K254" i="29"/>
  <c r="M254" i="29" s="1"/>
  <c r="K253" i="29"/>
  <c r="M253" i="29" s="1"/>
  <c r="K252" i="29"/>
  <c r="K251" i="29"/>
  <c r="K250" i="29"/>
  <c r="M250" i="29" s="1"/>
  <c r="K249" i="29"/>
  <c r="M249" i="29" s="1"/>
  <c r="K248" i="29"/>
  <c r="K247" i="29"/>
  <c r="K246" i="29"/>
  <c r="M246" i="29" s="1"/>
  <c r="K245" i="29"/>
  <c r="M245" i="29" s="1"/>
  <c r="K244" i="29"/>
  <c r="K243" i="29"/>
  <c r="K242" i="29"/>
  <c r="M242" i="29" s="1"/>
  <c r="K241" i="29"/>
  <c r="M241" i="29" s="1"/>
  <c r="K240" i="29"/>
  <c r="K239" i="29"/>
  <c r="K238" i="29"/>
  <c r="M238" i="29" s="1"/>
  <c r="K237" i="29"/>
  <c r="M237" i="29" s="1"/>
  <c r="K236" i="29"/>
  <c r="K235" i="29"/>
  <c r="K234" i="29"/>
  <c r="M234" i="29" s="1"/>
  <c r="K233" i="29"/>
  <c r="M233" i="29" s="1"/>
  <c r="K232" i="29"/>
  <c r="K231" i="29"/>
  <c r="K230" i="29"/>
  <c r="M230" i="29" s="1"/>
  <c r="K229" i="29"/>
  <c r="M229" i="29" s="1"/>
  <c r="K228" i="29"/>
  <c r="K227" i="29"/>
  <c r="K226" i="29"/>
  <c r="M226" i="29" s="1"/>
  <c r="K225" i="29"/>
  <c r="M225" i="29" s="1"/>
  <c r="K224" i="29"/>
  <c r="K223" i="29"/>
  <c r="K222" i="29"/>
  <c r="M222" i="29" s="1"/>
  <c r="K221" i="29"/>
  <c r="M221" i="29" s="1"/>
  <c r="K220" i="29"/>
  <c r="K219" i="29"/>
  <c r="K218" i="29"/>
  <c r="M218" i="29" s="1"/>
  <c r="K217" i="29"/>
  <c r="M217" i="29" s="1"/>
  <c r="K216" i="29"/>
  <c r="K215" i="29"/>
  <c r="K214" i="29"/>
  <c r="M214" i="29" s="1"/>
  <c r="K213" i="29"/>
  <c r="M213" i="29" s="1"/>
  <c r="K212" i="29"/>
  <c r="K211" i="29"/>
  <c r="K210" i="29"/>
  <c r="M210" i="29" s="1"/>
  <c r="K209" i="29"/>
  <c r="M209" i="29" s="1"/>
  <c r="K208" i="29"/>
  <c r="K207" i="29"/>
  <c r="K206" i="29"/>
  <c r="M206" i="29" s="1"/>
  <c r="K205" i="29"/>
  <c r="M205" i="29" s="1"/>
  <c r="K204" i="29"/>
  <c r="K203" i="29"/>
  <c r="K202" i="29"/>
  <c r="M202" i="29" s="1"/>
  <c r="K201" i="29"/>
  <c r="M201" i="29" s="1"/>
  <c r="K200" i="29"/>
  <c r="K199" i="29"/>
  <c r="K198" i="29"/>
  <c r="M198" i="29" s="1"/>
  <c r="K197" i="29"/>
  <c r="M197" i="29" s="1"/>
  <c r="K196" i="29"/>
  <c r="K195" i="29"/>
  <c r="K194" i="29"/>
  <c r="M194" i="29" s="1"/>
  <c r="K193" i="29"/>
  <c r="M193" i="29" s="1"/>
  <c r="K192" i="29"/>
  <c r="K191" i="29"/>
  <c r="K190" i="29"/>
  <c r="M190" i="29" s="1"/>
  <c r="K189" i="29"/>
  <c r="M189" i="29" s="1"/>
  <c r="K188" i="29"/>
  <c r="K187" i="29"/>
  <c r="K186" i="29"/>
  <c r="M186" i="29" s="1"/>
  <c r="K185" i="29"/>
  <c r="M185" i="29" s="1"/>
  <c r="K184" i="29"/>
  <c r="K183" i="29"/>
  <c r="K182" i="29"/>
  <c r="M182" i="29" s="1"/>
  <c r="K181" i="29"/>
  <c r="M181" i="29" s="1"/>
  <c r="K180" i="29"/>
  <c r="K179" i="29"/>
  <c r="K178" i="29"/>
  <c r="M178" i="29" s="1"/>
  <c r="K177" i="29"/>
  <c r="M177" i="29" s="1"/>
  <c r="K176" i="29"/>
  <c r="K175" i="29"/>
  <c r="K174" i="29"/>
  <c r="M174" i="29" s="1"/>
  <c r="K173" i="29"/>
  <c r="M173" i="29" s="1"/>
  <c r="K172" i="29"/>
  <c r="K171" i="29"/>
  <c r="K170" i="29"/>
  <c r="M170" i="29" s="1"/>
  <c r="K169" i="29"/>
  <c r="M169" i="29" s="1"/>
  <c r="K168" i="29"/>
  <c r="K167" i="29"/>
  <c r="K166" i="29"/>
  <c r="M166" i="29" s="1"/>
  <c r="K165" i="29"/>
  <c r="M165" i="29" s="1"/>
  <c r="K164" i="29"/>
  <c r="K163" i="29"/>
  <c r="K162" i="29"/>
  <c r="M162" i="29" s="1"/>
  <c r="K161" i="29"/>
  <c r="M161" i="29" s="1"/>
  <c r="K160" i="29"/>
  <c r="K159" i="29"/>
  <c r="K158" i="29"/>
  <c r="M158" i="29" s="1"/>
  <c r="K157" i="29"/>
  <c r="M157" i="29" s="1"/>
  <c r="K156" i="29"/>
  <c r="K155" i="29"/>
  <c r="K154" i="29"/>
  <c r="M154" i="29" s="1"/>
  <c r="K153" i="29"/>
  <c r="M153" i="29" s="1"/>
  <c r="K152" i="29"/>
  <c r="K151" i="29"/>
  <c r="K150" i="29"/>
  <c r="M150" i="29" s="1"/>
  <c r="K149" i="29"/>
  <c r="M149" i="29" s="1"/>
  <c r="K148" i="29"/>
  <c r="K147" i="29"/>
  <c r="K146" i="29"/>
  <c r="M146" i="29" s="1"/>
  <c r="K145" i="29"/>
  <c r="M145" i="29" s="1"/>
  <c r="K144" i="29"/>
  <c r="K143" i="29"/>
  <c r="K142" i="29"/>
  <c r="M142" i="29" s="1"/>
  <c r="K141" i="29"/>
  <c r="M141" i="29" s="1"/>
  <c r="K140" i="29"/>
  <c r="K139" i="29"/>
  <c r="K138" i="29"/>
  <c r="M138" i="29" s="1"/>
  <c r="K137" i="29"/>
  <c r="M137" i="29" s="1"/>
  <c r="K136" i="29"/>
  <c r="K135" i="29"/>
  <c r="K134" i="29"/>
  <c r="M134" i="29" s="1"/>
  <c r="K133" i="29"/>
  <c r="M133" i="29" s="1"/>
  <c r="K132" i="29"/>
  <c r="K131" i="29"/>
  <c r="K130" i="29"/>
  <c r="M130" i="29" s="1"/>
  <c r="K129" i="29"/>
  <c r="M129" i="29" s="1"/>
  <c r="K128" i="29"/>
  <c r="K127" i="29"/>
  <c r="K126" i="29"/>
  <c r="M126" i="29" s="1"/>
  <c r="K125" i="29"/>
  <c r="M125" i="29" s="1"/>
  <c r="K124" i="29"/>
  <c r="K123" i="29"/>
  <c r="K122" i="29"/>
  <c r="M122" i="29" s="1"/>
  <c r="K121" i="29"/>
  <c r="M121" i="29" s="1"/>
  <c r="K120" i="29"/>
  <c r="K119" i="29"/>
  <c r="K118" i="29"/>
  <c r="M118" i="29" s="1"/>
  <c r="K117" i="29"/>
  <c r="M117" i="29" s="1"/>
  <c r="K116" i="29"/>
  <c r="K115" i="29"/>
  <c r="K114" i="29"/>
  <c r="M114" i="29" s="1"/>
  <c r="K113" i="29"/>
  <c r="M113" i="29" s="1"/>
  <c r="K112" i="29"/>
  <c r="K111" i="29"/>
  <c r="K110" i="29"/>
  <c r="M110" i="29" s="1"/>
  <c r="K109" i="29"/>
  <c r="M109" i="29" s="1"/>
  <c r="K108" i="29"/>
  <c r="K107" i="29"/>
  <c r="K106" i="29"/>
  <c r="M106" i="29" s="1"/>
  <c r="K105" i="29"/>
  <c r="M105" i="29" s="1"/>
  <c r="K104" i="29"/>
  <c r="K103" i="29"/>
  <c r="K102" i="29"/>
  <c r="M102" i="29" s="1"/>
  <c r="K101" i="29"/>
  <c r="M101" i="29" s="1"/>
  <c r="K100" i="29"/>
  <c r="K99" i="29"/>
  <c r="K98" i="29"/>
  <c r="M98" i="29" s="1"/>
  <c r="K97" i="29"/>
  <c r="M97" i="29" s="1"/>
  <c r="K96" i="29"/>
  <c r="K95" i="29"/>
  <c r="K94" i="29"/>
  <c r="M94" i="29" s="1"/>
  <c r="K93" i="29"/>
  <c r="M93" i="29" s="1"/>
  <c r="K92" i="29"/>
  <c r="K91" i="29"/>
  <c r="K90" i="29"/>
  <c r="M90" i="29" s="1"/>
  <c r="K89" i="29"/>
  <c r="M89" i="29" s="1"/>
  <c r="K88" i="29"/>
  <c r="K87" i="29"/>
  <c r="K86" i="29"/>
  <c r="M86" i="29" s="1"/>
  <c r="K85" i="29"/>
  <c r="M85" i="29" s="1"/>
  <c r="K84" i="29"/>
  <c r="K83" i="29"/>
  <c r="K82" i="29"/>
  <c r="M82" i="29" s="1"/>
  <c r="K81" i="29"/>
  <c r="M81" i="29" s="1"/>
  <c r="K80" i="29"/>
  <c r="K79" i="29"/>
  <c r="K78" i="29"/>
  <c r="M78" i="29" s="1"/>
  <c r="K77" i="29"/>
  <c r="M77" i="29" s="1"/>
  <c r="K76" i="29"/>
  <c r="K75" i="29"/>
  <c r="K74" i="29"/>
  <c r="M74" i="29" s="1"/>
  <c r="K73" i="29"/>
  <c r="M73" i="29" s="1"/>
  <c r="K72" i="29"/>
  <c r="K71" i="29"/>
  <c r="K70" i="29"/>
  <c r="M70" i="29" s="1"/>
  <c r="K69" i="29"/>
  <c r="M69" i="29" s="1"/>
  <c r="K68" i="29"/>
  <c r="K67" i="29"/>
  <c r="K66" i="29"/>
  <c r="M66" i="29" s="1"/>
  <c r="K65" i="29"/>
  <c r="M65" i="29" s="1"/>
  <c r="K64" i="29"/>
  <c r="K63" i="29"/>
  <c r="K62" i="29"/>
  <c r="M62" i="29" s="1"/>
  <c r="K61" i="29"/>
  <c r="M61" i="29" s="1"/>
  <c r="K60" i="29"/>
  <c r="K59" i="29"/>
  <c r="K58" i="29"/>
  <c r="M58" i="29" s="1"/>
  <c r="K57" i="29"/>
  <c r="M57" i="29" s="1"/>
  <c r="K56" i="29"/>
  <c r="K53" i="29"/>
  <c r="K52" i="29"/>
  <c r="K51" i="29"/>
  <c r="M51" i="29" s="1"/>
  <c r="K50" i="29"/>
  <c r="M50" i="29" s="1"/>
  <c r="K49" i="29"/>
  <c r="M49" i="29" s="1"/>
  <c r="K48" i="29"/>
  <c r="K47" i="29"/>
  <c r="M47" i="29" s="1"/>
  <c r="K46" i="29"/>
  <c r="M46" i="29" s="1"/>
  <c r="K45" i="29"/>
  <c r="M45" i="29" s="1"/>
  <c r="K44" i="29"/>
  <c r="K43" i="29"/>
  <c r="M43" i="29" s="1"/>
  <c r="K42" i="29"/>
  <c r="M42" i="29" s="1"/>
  <c r="K41" i="29"/>
  <c r="M41" i="29" s="1"/>
  <c r="K40" i="29"/>
  <c r="K39" i="29"/>
  <c r="M39" i="29" s="1"/>
  <c r="K38" i="29"/>
  <c r="M38" i="29" s="1"/>
  <c r="K37" i="29"/>
  <c r="M37" i="29" s="1"/>
  <c r="K36" i="29"/>
  <c r="K35" i="29"/>
  <c r="M35" i="29" s="1"/>
  <c r="K34" i="29"/>
  <c r="M34" i="29" s="1"/>
  <c r="K33" i="29"/>
  <c r="M33" i="29" s="1"/>
  <c r="K32" i="29"/>
  <c r="K31" i="29"/>
  <c r="M31" i="29" s="1"/>
  <c r="K30" i="29"/>
  <c r="M30" i="29" s="1"/>
  <c r="K29" i="29"/>
  <c r="M29" i="29" s="1"/>
  <c r="K28" i="29"/>
  <c r="K27" i="29"/>
  <c r="M27" i="29" s="1"/>
  <c r="K26" i="29"/>
  <c r="M26" i="29" s="1"/>
  <c r="K25" i="29"/>
  <c r="M25" i="29" s="1"/>
  <c r="K24" i="29"/>
  <c r="K23" i="29"/>
  <c r="M23" i="29" s="1"/>
  <c r="K22" i="29"/>
  <c r="M22" i="29" s="1"/>
  <c r="K21" i="29"/>
  <c r="M21" i="29" s="1"/>
  <c r="K20" i="29"/>
  <c r="K19" i="29"/>
  <c r="M19" i="29" s="1"/>
  <c r="K18" i="29"/>
  <c r="M18" i="29" s="1"/>
  <c r="K17" i="29"/>
  <c r="M17" i="29" s="1"/>
  <c r="K16" i="29"/>
  <c r="K15" i="29"/>
  <c r="M15" i="29" s="1"/>
  <c r="K14" i="29"/>
  <c r="M14" i="29" s="1"/>
  <c r="K13" i="29"/>
  <c r="M13" i="29" s="1"/>
  <c r="K12" i="29"/>
  <c r="K11" i="29"/>
  <c r="M11" i="29" s="1"/>
  <c r="K10" i="29"/>
  <c r="M10" i="29" s="1"/>
  <c r="K9" i="29"/>
  <c r="M9" i="29" s="1"/>
  <c r="I2" i="29"/>
  <c r="D2" i="29"/>
  <c r="D1" i="29"/>
  <c r="A81" i="28"/>
  <c r="K14" i="28"/>
  <c r="J517" i="27"/>
  <c r="I517" i="27"/>
  <c r="H517" i="27"/>
  <c r="G517" i="27"/>
  <c r="F517" i="27"/>
  <c r="C526" i="27"/>
  <c r="J526" i="27" s="1"/>
  <c r="C505" i="27"/>
  <c r="C525" i="27" s="1"/>
  <c r="H525" i="27" s="1"/>
  <c r="C504" i="27"/>
  <c r="C524" i="27"/>
  <c r="C503" i="27"/>
  <c r="C523" i="27" s="1"/>
  <c r="C502" i="27"/>
  <c r="C522" i="27" s="1"/>
  <c r="C501" i="27"/>
  <c r="C521" i="27" s="1"/>
  <c r="C500" i="27"/>
  <c r="C520" i="27" s="1"/>
  <c r="K498" i="27"/>
  <c r="K497" i="27"/>
  <c r="K496" i="27"/>
  <c r="K495" i="27"/>
  <c r="M495" i="27" s="1"/>
  <c r="K490" i="27"/>
  <c r="K489" i="27"/>
  <c r="K488" i="27"/>
  <c r="K487" i="27"/>
  <c r="M487" i="27" s="1"/>
  <c r="K486" i="27"/>
  <c r="K485" i="27"/>
  <c r="K484" i="27"/>
  <c r="K483" i="27"/>
  <c r="M483" i="27" s="1"/>
  <c r="K482" i="27"/>
  <c r="K481" i="27"/>
  <c r="K480" i="27"/>
  <c r="K479" i="27"/>
  <c r="M479" i="27" s="1"/>
  <c r="K478" i="27"/>
  <c r="K477" i="27"/>
  <c r="K476" i="27"/>
  <c r="K475" i="27"/>
  <c r="M475" i="27" s="1"/>
  <c r="K474" i="27"/>
  <c r="K473" i="27"/>
  <c r="K472" i="27"/>
  <c r="K471" i="27"/>
  <c r="M471" i="27" s="1"/>
  <c r="K470" i="27"/>
  <c r="K469" i="27"/>
  <c r="K468" i="27"/>
  <c r="K467" i="27"/>
  <c r="M467" i="27" s="1"/>
  <c r="K466" i="27"/>
  <c r="K465" i="27"/>
  <c r="K464" i="27"/>
  <c r="K463" i="27"/>
  <c r="M463" i="27" s="1"/>
  <c r="K462" i="27"/>
  <c r="K461" i="27"/>
  <c r="K460" i="27"/>
  <c r="K459" i="27"/>
  <c r="M459" i="27" s="1"/>
  <c r="K458" i="27"/>
  <c r="K457" i="27"/>
  <c r="K456" i="27"/>
  <c r="K455" i="27"/>
  <c r="M455" i="27" s="1"/>
  <c r="K454" i="27"/>
  <c r="K453" i="27"/>
  <c r="K452" i="27"/>
  <c r="K451" i="27"/>
  <c r="M451" i="27" s="1"/>
  <c r="K450" i="27"/>
  <c r="K449" i="27"/>
  <c r="K448" i="27"/>
  <c r="K447" i="27"/>
  <c r="M447" i="27" s="1"/>
  <c r="K446" i="27"/>
  <c r="K445" i="27"/>
  <c r="K444" i="27"/>
  <c r="K443" i="27"/>
  <c r="M443" i="27" s="1"/>
  <c r="K442" i="27"/>
  <c r="K441" i="27"/>
  <c r="K440" i="27"/>
  <c r="K439" i="27"/>
  <c r="M439" i="27" s="1"/>
  <c r="K438" i="27"/>
  <c r="K437" i="27"/>
  <c r="K436" i="27"/>
  <c r="K435" i="27"/>
  <c r="M435" i="27" s="1"/>
  <c r="K434" i="27"/>
  <c r="K433" i="27"/>
  <c r="K432" i="27"/>
  <c r="K431" i="27"/>
  <c r="M431" i="27" s="1"/>
  <c r="K430" i="27"/>
  <c r="K429" i="27"/>
  <c r="K428" i="27"/>
  <c r="K427" i="27"/>
  <c r="M427" i="27" s="1"/>
  <c r="K426" i="27"/>
  <c r="K425" i="27"/>
  <c r="K424" i="27"/>
  <c r="K423" i="27"/>
  <c r="M423" i="27" s="1"/>
  <c r="K422" i="27"/>
  <c r="K421" i="27"/>
  <c r="K420" i="27"/>
  <c r="K419" i="27"/>
  <c r="M419" i="27" s="1"/>
  <c r="K418" i="27"/>
  <c r="K417" i="27"/>
  <c r="K416" i="27"/>
  <c r="K415" i="27"/>
  <c r="M415" i="27" s="1"/>
  <c r="K414" i="27"/>
  <c r="K413" i="27"/>
  <c r="K412" i="27"/>
  <c r="K411" i="27"/>
  <c r="M411" i="27" s="1"/>
  <c r="K410" i="27"/>
  <c r="K409" i="27"/>
  <c r="K408" i="27"/>
  <c r="K407" i="27"/>
  <c r="M407" i="27" s="1"/>
  <c r="K406" i="27"/>
  <c r="K405" i="27"/>
  <c r="K404" i="27"/>
  <c r="K403" i="27"/>
  <c r="M403" i="27" s="1"/>
  <c r="K402" i="27"/>
  <c r="K401" i="27"/>
  <c r="K400" i="27"/>
  <c r="K399" i="27"/>
  <c r="M399" i="27" s="1"/>
  <c r="K398" i="27"/>
  <c r="K397" i="27"/>
  <c r="K396" i="27"/>
  <c r="K395" i="27"/>
  <c r="M395" i="27" s="1"/>
  <c r="K394" i="27"/>
  <c r="K393" i="27"/>
  <c r="K392" i="27"/>
  <c r="K391" i="27"/>
  <c r="M391" i="27" s="1"/>
  <c r="K390" i="27"/>
  <c r="K389" i="27"/>
  <c r="K388" i="27"/>
  <c r="K387" i="27"/>
  <c r="M387" i="27" s="1"/>
  <c r="K386" i="27"/>
  <c r="K385" i="27"/>
  <c r="K384" i="27"/>
  <c r="K383" i="27"/>
  <c r="M383" i="27" s="1"/>
  <c r="K382" i="27"/>
  <c r="K381" i="27"/>
  <c r="K380" i="27"/>
  <c r="K379" i="27"/>
  <c r="M379" i="27" s="1"/>
  <c r="K378" i="27"/>
  <c r="K377" i="27"/>
  <c r="K376" i="27"/>
  <c r="K375" i="27"/>
  <c r="M375" i="27" s="1"/>
  <c r="K374" i="27"/>
  <c r="K373" i="27"/>
  <c r="K372" i="27"/>
  <c r="K371" i="27"/>
  <c r="M371" i="27" s="1"/>
  <c r="K370" i="27"/>
  <c r="K369" i="27"/>
  <c r="K368" i="27"/>
  <c r="K367" i="27"/>
  <c r="M367" i="27" s="1"/>
  <c r="K366" i="27"/>
  <c r="K365" i="27"/>
  <c r="K364" i="27"/>
  <c r="K363" i="27"/>
  <c r="M363" i="27" s="1"/>
  <c r="K362" i="27"/>
  <c r="K361" i="27"/>
  <c r="K360" i="27"/>
  <c r="K359" i="27"/>
  <c r="M359" i="27" s="1"/>
  <c r="K358" i="27"/>
  <c r="K357" i="27"/>
  <c r="K356" i="27"/>
  <c r="K355" i="27"/>
  <c r="M355" i="27" s="1"/>
  <c r="K354" i="27"/>
  <c r="K353" i="27"/>
  <c r="K352" i="27"/>
  <c r="K351" i="27"/>
  <c r="M351" i="27" s="1"/>
  <c r="K350" i="27"/>
  <c r="K349" i="27"/>
  <c r="K348" i="27"/>
  <c r="K347" i="27"/>
  <c r="M347" i="27" s="1"/>
  <c r="K346" i="27"/>
  <c r="K345" i="27"/>
  <c r="K344" i="27"/>
  <c r="K343" i="27"/>
  <c r="M343" i="27" s="1"/>
  <c r="K342" i="27"/>
  <c r="K341" i="27"/>
  <c r="K340" i="27"/>
  <c r="K339" i="27"/>
  <c r="M339" i="27" s="1"/>
  <c r="K338" i="27"/>
  <c r="K337" i="27"/>
  <c r="K336" i="27"/>
  <c r="K335" i="27"/>
  <c r="M335" i="27" s="1"/>
  <c r="K334" i="27"/>
  <c r="K333" i="27"/>
  <c r="K332" i="27"/>
  <c r="K331" i="27"/>
  <c r="M331" i="27" s="1"/>
  <c r="K330" i="27"/>
  <c r="K329" i="27"/>
  <c r="K328" i="27"/>
  <c r="K327" i="27"/>
  <c r="M327" i="27" s="1"/>
  <c r="K326" i="27"/>
  <c r="K325" i="27"/>
  <c r="K324" i="27"/>
  <c r="K323" i="27"/>
  <c r="M323" i="27" s="1"/>
  <c r="K322" i="27"/>
  <c r="K321" i="27"/>
  <c r="K320" i="27"/>
  <c r="K319" i="27"/>
  <c r="M319" i="27" s="1"/>
  <c r="K318" i="27"/>
  <c r="K317" i="27"/>
  <c r="K316" i="27"/>
  <c r="K315" i="27"/>
  <c r="M315" i="27" s="1"/>
  <c r="K314" i="27"/>
  <c r="K313" i="27"/>
  <c r="K312" i="27"/>
  <c r="K311" i="27"/>
  <c r="M311" i="27" s="1"/>
  <c r="K310" i="27"/>
  <c r="K309" i="27"/>
  <c r="K308" i="27"/>
  <c r="K307" i="27"/>
  <c r="M307" i="27" s="1"/>
  <c r="K306" i="27"/>
  <c r="K305" i="27"/>
  <c r="K304" i="27"/>
  <c r="K303" i="27"/>
  <c r="M303" i="27" s="1"/>
  <c r="K302" i="27"/>
  <c r="K301" i="27"/>
  <c r="K300" i="27"/>
  <c r="K299" i="27"/>
  <c r="M299" i="27" s="1"/>
  <c r="K298" i="27"/>
  <c r="K297" i="27"/>
  <c r="K296" i="27"/>
  <c r="K295" i="27"/>
  <c r="M295" i="27" s="1"/>
  <c r="K294" i="27"/>
  <c r="K293" i="27"/>
  <c r="K292" i="27"/>
  <c r="K291" i="27"/>
  <c r="M291" i="27" s="1"/>
  <c r="K290" i="27"/>
  <c r="K289" i="27"/>
  <c r="K288" i="27"/>
  <c r="K287" i="27"/>
  <c r="M287" i="27" s="1"/>
  <c r="K286" i="27"/>
  <c r="K285" i="27"/>
  <c r="K284" i="27"/>
  <c r="K283" i="27"/>
  <c r="M283" i="27" s="1"/>
  <c r="K282" i="27"/>
  <c r="K281" i="27"/>
  <c r="K280" i="27"/>
  <c r="K279" i="27"/>
  <c r="M279" i="27" s="1"/>
  <c r="K278" i="27"/>
  <c r="K277" i="27"/>
  <c r="K276" i="27"/>
  <c r="K275" i="27"/>
  <c r="M275" i="27" s="1"/>
  <c r="K274" i="27"/>
  <c r="K273" i="27"/>
  <c r="K272" i="27"/>
  <c r="K271" i="27"/>
  <c r="M271" i="27" s="1"/>
  <c r="K270" i="27"/>
  <c r="K269" i="27"/>
  <c r="K268" i="27"/>
  <c r="K267" i="27"/>
  <c r="M267" i="27" s="1"/>
  <c r="K266" i="27"/>
  <c r="K265" i="27"/>
  <c r="K264" i="27"/>
  <c r="K263" i="27"/>
  <c r="M263" i="27" s="1"/>
  <c r="K262" i="27"/>
  <c r="K261" i="27"/>
  <c r="K260" i="27"/>
  <c r="K259" i="27"/>
  <c r="M259" i="27" s="1"/>
  <c r="K258" i="27"/>
  <c r="K257" i="27"/>
  <c r="K256" i="27"/>
  <c r="K255" i="27"/>
  <c r="M255" i="27" s="1"/>
  <c r="K254" i="27"/>
  <c r="K253" i="27"/>
  <c r="K252" i="27"/>
  <c r="K251" i="27"/>
  <c r="M251" i="27" s="1"/>
  <c r="K250" i="27"/>
  <c r="K249" i="27"/>
  <c r="K248" i="27"/>
  <c r="K247" i="27"/>
  <c r="M247" i="27" s="1"/>
  <c r="K246" i="27"/>
  <c r="K245" i="27"/>
  <c r="K244" i="27"/>
  <c r="K243" i="27"/>
  <c r="M243" i="27" s="1"/>
  <c r="K242" i="27"/>
  <c r="K241" i="27"/>
  <c r="K240" i="27"/>
  <c r="K239" i="27"/>
  <c r="M239" i="27" s="1"/>
  <c r="K238" i="27"/>
  <c r="K237" i="27"/>
  <c r="K236" i="27"/>
  <c r="K235" i="27"/>
  <c r="M235" i="27" s="1"/>
  <c r="K234" i="27"/>
  <c r="K233" i="27"/>
  <c r="K232" i="27"/>
  <c r="K231" i="27"/>
  <c r="M231" i="27" s="1"/>
  <c r="K230" i="27"/>
  <c r="K229" i="27"/>
  <c r="K228" i="27"/>
  <c r="K227" i="27"/>
  <c r="M227" i="27" s="1"/>
  <c r="K226" i="27"/>
  <c r="K225" i="27"/>
  <c r="K224" i="27"/>
  <c r="K223" i="27"/>
  <c r="M223" i="27" s="1"/>
  <c r="K222" i="27"/>
  <c r="K221" i="27"/>
  <c r="K220" i="27"/>
  <c r="K219" i="27"/>
  <c r="M219" i="27" s="1"/>
  <c r="K218" i="27"/>
  <c r="K217" i="27"/>
  <c r="K216" i="27"/>
  <c r="K215" i="27"/>
  <c r="M215" i="27" s="1"/>
  <c r="K214" i="27"/>
  <c r="K213" i="27"/>
  <c r="K212" i="27"/>
  <c r="K211" i="27"/>
  <c r="M211" i="27" s="1"/>
  <c r="K210" i="27"/>
  <c r="K209" i="27"/>
  <c r="K208" i="27"/>
  <c r="K207" i="27"/>
  <c r="M207" i="27" s="1"/>
  <c r="K206" i="27"/>
  <c r="K205" i="27"/>
  <c r="K204" i="27"/>
  <c r="K203" i="27"/>
  <c r="M203" i="27" s="1"/>
  <c r="K202" i="27"/>
  <c r="K201" i="27"/>
  <c r="K200" i="27"/>
  <c r="K199" i="27"/>
  <c r="M199" i="27" s="1"/>
  <c r="K198" i="27"/>
  <c r="K197" i="27"/>
  <c r="K196" i="27"/>
  <c r="K195" i="27"/>
  <c r="M195" i="27" s="1"/>
  <c r="K194" i="27"/>
  <c r="K193" i="27"/>
  <c r="K192" i="27"/>
  <c r="K191" i="27"/>
  <c r="M191" i="27" s="1"/>
  <c r="K190" i="27"/>
  <c r="K189" i="27"/>
  <c r="K188" i="27"/>
  <c r="K187" i="27"/>
  <c r="M187" i="27" s="1"/>
  <c r="K186" i="27"/>
  <c r="K185" i="27"/>
  <c r="K184" i="27"/>
  <c r="K183" i="27"/>
  <c r="M183" i="27" s="1"/>
  <c r="K182" i="27"/>
  <c r="K181" i="27"/>
  <c r="K180" i="27"/>
  <c r="K179" i="27"/>
  <c r="M179" i="27" s="1"/>
  <c r="K178" i="27"/>
  <c r="K177" i="27"/>
  <c r="K176" i="27"/>
  <c r="K175" i="27"/>
  <c r="M175" i="27" s="1"/>
  <c r="K174" i="27"/>
  <c r="K173" i="27"/>
  <c r="K172" i="27"/>
  <c r="K171" i="27"/>
  <c r="M171" i="27" s="1"/>
  <c r="K170" i="27"/>
  <c r="K169" i="27"/>
  <c r="K168" i="27"/>
  <c r="K167" i="27"/>
  <c r="M167" i="27" s="1"/>
  <c r="K166" i="27"/>
  <c r="K165" i="27"/>
  <c r="K164" i="27"/>
  <c r="K163" i="27"/>
  <c r="M163" i="27" s="1"/>
  <c r="K162" i="27"/>
  <c r="K161" i="27"/>
  <c r="K160" i="27"/>
  <c r="K159" i="27"/>
  <c r="M159" i="27" s="1"/>
  <c r="K158" i="27"/>
  <c r="K157" i="27"/>
  <c r="K156" i="27"/>
  <c r="K155" i="27"/>
  <c r="M155" i="27" s="1"/>
  <c r="K154" i="27"/>
  <c r="K153" i="27"/>
  <c r="K152" i="27"/>
  <c r="K151" i="27"/>
  <c r="M151" i="27" s="1"/>
  <c r="K150" i="27"/>
  <c r="K149" i="27"/>
  <c r="K148" i="27"/>
  <c r="K147" i="27"/>
  <c r="M147" i="27" s="1"/>
  <c r="K146" i="27"/>
  <c r="K145" i="27"/>
  <c r="K144" i="27"/>
  <c r="K143" i="27"/>
  <c r="M143" i="27" s="1"/>
  <c r="K142" i="27"/>
  <c r="K141" i="27"/>
  <c r="K140" i="27"/>
  <c r="K139" i="27"/>
  <c r="M139" i="27" s="1"/>
  <c r="K138" i="27"/>
  <c r="K137" i="27"/>
  <c r="K136" i="27"/>
  <c r="K135" i="27"/>
  <c r="M135" i="27" s="1"/>
  <c r="K134" i="27"/>
  <c r="K133" i="27"/>
  <c r="K132" i="27"/>
  <c r="K131" i="27"/>
  <c r="M131" i="27" s="1"/>
  <c r="K130" i="27"/>
  <c r="K129" i="27"/>
  <c r="K128" i="27"/>
  <c r="K127" i="27"/>
  <c r="M127" i="27" s="1"/>
  <c r="K126" i="27"/>
  <c r="K125" i="27"/>
  <c r="K124" i="27"/>
  <c r="K123" i="27"/>
  <c r="M123" i="27" s="1"/>
  <c r="K122" i="27"/>
  <c r="K121" i="27"/>
  <c r="K120" i="27"/>
  <c r="K119" i="27"/>
  <c r="M119" i="27" s="1"/>
  <c r="K118" i="27"/>
  <c r="K117" i="27"/>
  <c r="K116" i="27"/>
  <c r="K115" i="27"/>
  <c r="M115" i="27" s="1"/>
  <c r="K114" i="27"/>
  <c r="K113" i="27"/>
  <c r="K112" i="27"/>
  <c r="K111" i="27"/>
  <c r="M111" i="27" s="1"/>
  <c r="K110" i="27"/>
  <c r="K109" i="27"/>
  <c r="K108" i="27"/>
  <c r="K107" i="27"/>
  <c r="M107" i="27" s="1"/>
  <c r="K106" i="27"/>
  <c r="K105" i="27"/>
  <c r="K104" i="27"/>
  <c r="K103" i="27"/>
  <c r="M103" i="27" s="1"/>
  <c r="K102" i="27"/>
  <c r="K101" i="27"/>
  <c r="K100" i="27"/>
  <c r="K99" i="27"/>
  <c r="M99" i="27" s="1"/>
  <c r="K98" i="27"/>
  <c r="K97" i="27"/>
  <c r="K96" i="27"/>
  <c r="K95" i="27"/>
  <c r="M95" i="27" s="1"/>
  <c r="K94" i="27"/>
  <c r="K93" i="27"/>
  <c r="K92" i="27"/>
  <c r="K91" i="27"/>
  <c r="M91" i="27" s="1"/>
  <c r="K90" i="27"/>
  <c r="K89" i="27"/>
  <c r="K88" i="27"/>
  <c r="K87" i="27"/>
  <c r="M87" i="27" s="1"/>
  <c r="K86" i="27"/>
  <c r="K85" i="27"/>
  <c r="K84" i="27"/>
  <c r="K83" i="27"/>
  <c r="M83" i="27" s="1"/>
  <c r="K82" i="27"/>
  <c r="K81" i="27"/>
  <c r="K80" i="27"/>
  <c r="K79" i="27"/>
  <c r="M79" i="27" s="1"/>
  <c r="K78" i="27"/>
  <c r="K77" i="27"/>
  <c r="K76" i="27"/>
  <c r="K75" i="27"/>
  <c r="M75" i="27" s="1"/>
  <c r="K74" i="27"/>
  <c r="K73" i="27"/>
  <c r="K72" i="27"/>
  <c r="K71" i="27"/>
  <c r="M71" i="27" s="1"/>
  <c r="K70" i="27"/>
  <c r="K69" i="27"/>
  <c r="K68" i="27"/>
  <c r="K64" i="27"/>
  <c r="K62" i="27"/>
  <c r="K61" i="27"/>
  <c r="M61" i="27" s="1"/>
  <c r="K60" i="27"/>
  <c r="M60" i="27" s="1"/>
  <c r="K59" i="27"/>
  <c r="M59" i="27" s="1"/>
  <c r="K58" i="27"/>
  <c r="K57" i="27"/>
  <c r="M57" i="27" s="1"/>
  <c r="K56" i="27"/>
  <c r="M56" i="27" s="1"/>
  <c r="K55" i="27"/>
  <c r="M55" i="27" s="1"/>
  <c r="K54" i="27"/>
  <c r="K53" i="27"/>
  <c r="M53" i="27" s="1"/>
  <c r="K52" i="27"/>
  <c r="M52" i="27" s="1"/>
  <c r="K51" i="27"/>
  <c r="K50" i="27"/>
  <c r="K49" i="27"/>
  <c r="M49" i="27" s="1"/>
  <c r="K48" i="27"/>
  <c r="M48" i="27" s="1"/>
  <c r="K47" i="27"/>
  <c r="M47" i="27" s="1"/>
  <c r="K46" i="27"/>
  <c r="K45" i="27"/>
  <c r="M45" i="27" s="1"/>
  <c r="K44" i="27"/>
  <c r="M44" i="27" s="1"/>
  <c r="K43" i="27"/>
  <c r="M43" i="27" s="1"/>
  <c r="K42" i="27"/>
  <c r="K41" i="27"/>
  <c r="M41" i="27" s="1"/>
  <c r="K40" i="27"/>
  <c r="M40" i="27" s="1"/>
  <c r="K39" i="27"/>
  <c r="M39" i="27" s="1"/>
  <c r="K38" i="27"/>
  <c r="K37" i="27"/>
  <c r="M37" i="27" s="1"/>
  <c r="K36" i="27"/>
  <c r="M36" i="27" s="1"/>
  <c r="K35" i="27"/>
  <c r="M35" i="27" s="1"/>
  <c r="K34" i="27"/>
  <c r="K33" i="27"/>
  <c r="M33" i="27" s="1"/>
  <c r="K32" i="27"/>
  <c r="M32" i="27" s="1"/>
  <c r="K31" i="27"/>
  <c r="M31" i="27" s="1"/>
  <c r="K28" i="27"/>
  <c r="K27" i="27"/>
  <c r="K26" i="27"/>
  <c r="M26" i="27" s="1"/>
  <c r="K25" i="27"/>
  <c r="M25" i="27" s="1"/>
  <c r="K24" i="27"/>
  <c r="M24" i="27" s="1"/>
  <c r="K23" i="27"/>
  <c r="K22" i="27"/>
  <c r="M22" i="27" s="1"/>
  <c r="K21" i="27"/>
  <c r="M21" i="27" s="1"/>
  <c r="K20" i="27"/>
  <c r="M20" i="27" s="1"/>
  <c r="K19" i="27"/>
  <c r="K18" i="27"/>
  <c r="M18" i="27" s="1"/>
  <c r="K17" i="27"/>
  <c r="M17" i="27" s="1"/>
  <c r="K16" i="27"/>
  <c r="M16" i="27" s="1"/>
  <c r="K15" i="27"/>
  <c r="K14" i="27"/>
  <c r="M14" i="27" s="1"/>
  <c r="K13" i="27"/>
  <c r="M13" i="27" s="1"/>
  <c r="K12" i="27"/>
  <c r="M12" i="27" s="1"/>
  <c r="K11" i="27"/>
  <c r="K10" i="27"/>
  <c r="M10" i="27" s="1"/>
  <c r="K9" i="27"/>
  <c r="M9" i="27" s="1"/>
  <c r="I2" i="27"/>
  <c r="D2" i="27"/>
  <c r="D1" i="27"/>
  <c r="A81" i="26"/>
  <c r="K14" i="26"/>
  <c r="H5" i="26"/>
  <c r="D99" i="58"/>
  <c r="D99" i="60"/>
  <c r="D99" i="54"/>
  <c r="D99" i="48"/>
  <c r="D94" i="60"/>
  <c r="D99" i="50"/>
  <c r="D99" i="66"/>
  <c r="D99" i="44"/>
  <c r="D99" i="68"/>
  <c r="D99" i="46"/>
  <c r="D99" i="64"/>
  <c r="D99" i="62"/>
  <c r="D96" i="60"/>
  <c r="D99" i="56"/>
  <c r="K526" i="61"/>
  <c r="K526" i="63"/>
  <c r="K526" i="67"/>
  <c r="K534" i="69"/>
  <c r="K526" i="69"/>
  <c r="K526" i="71"/>
  <c r="K534" i="71"/>
  <c r="I532" i="71"/>
  <c r="G532" i="71"/>
  <c r="J532" i="71"/>
  <c r="H532" i="71"/>
  <c r="F532" i="71"/>
  <c r="J531" i="71"/>
  <c r="H531" i="71"/>
  <c r="F531" i="71"/>
  <c r="I531" i="71"/>
  <c r="G531" i="71"/>
  <c r="I530" i="71"/>
  <c r="G530" i="71"/>
  <c r="J530" i="71"/>
  <c r="H530" i="71"/>
  <c r="F530" i="71"/>
  <c r="J529" i="71"/>
  <c r="H529" i="71"/>
  <c r="F529" i="71"/>
  <c r="I529" i="71"/>
  <c r="G529" i="71"/>
  <c r="I528" i="71"/>
  <c r="G528" i="71"/>
  <c r="J528" i="71"/>
  <c r="H528" i="71"/>
  <c r="F528" i="71"/>
  <c r="K533" i="71"/>
  <c r="K527" i="71"/>
  <c r="A95" i="70"/>
  <c r="A98" i="70"/>
  <c r="A94" i="70"/>
  <c r="A97" i="70"/>
  <c r="A93" i="70"/>
  <c r="A96" i="70"/>
  <c r="A92" i="70"/>
  <c r="I532" i="69"/>
  <c r="G532" i="69"/>
  <c r="J532" i="69"/>
  <c r="H532" i="69"/>
  <c r="F532" i="69"/>
  <c r="J531" i="69"/>
  <c r="H531" i="69"/>
  <c r="F531" i="69"/>
  <c r="I531" i="69"/>
  <c r="G531" i="69"/>
  <c r="I530" i="69"/>
  <c r="G530" i="69"/>
  <c r="J530" i="69"/>
  <c r="H530" i="69"/>
  <c r="F530" i="69"/>
  <c r="J529" i="69"/>
  <c r="H529" i="69"/>
  <c r="F529" i="69"/>
  <c r="I529" i="69"/>
  <c r="G529" i="69"/>
  <c r="I528" i="69"/>
  <c r="G528" i="69"/>
  <c r="J528" i="69"/>
  <c r="H528" i="69"/>
  <c r="F528" i="69"/>
  <c r="K533" i="69"/>
  <c r="K527" i="69"/>
  <c r="A95" i="68"/>
  <c r="A98" i="68"/>
  <c r="A94" i="68"/>
  <c r="A97" i="68"/>
  <c r="A93" i="68"/>
  <c r="A96" i="68"/>
  <c r="A92" i="68"/>
  <c r="K534" i="67"/>
  <c r="I532" i="67"/>
  <c r="G532" i="67"/>
  <c r="J532" i="67"/>
  <c r="H532" i="67"/>
  <c r="F532" i="67"/>
  <c r="J531" i="67"/>
  <c r="H531" i="67"/>
  <c r="F531" i="67"/>
  <c r="I531" i="67"/>
  <c r="G531" i="67"/>
  <c r="I530" i="67"/>
  <c r="G530" i="67"/>
  <c r="J530" i="67"/>
  <c r="H530" i="67"/>
  <c r="F530" i="67"/>
  <c r="J529" i="67"/>
  <c r="H529" i="67"/>
  <c r="F529" i="67"/>
  <c r="I529" i="67"/>
  <c r="G529" i="67"/>
  <c r="I528" i="67"/>
  <c r="G528" i="67"/>
  <c r="J528" i="67"/>
  <c r="H528" i="67"/>
  <c r="F528" i="67"/>
  <c r="K533" i="67"/>
  <c r="K527" i="67"/>
  <c r="A95" i="66"/>
  <c r="A98" i="66"/>
  <c r="A94" i="66"/>
  <c r="A97" i="66"/>
  <c r="A93" i="66"/>
  <c r="A96" i="66"/>
  <c r="A92" i="66"/>
  <c r="K533" i="65"/>
  <c r="K534" i="65"/>
  <c r="I532" i="65"/>
  <c r="G532" i="65"/>
  <c r="J532" i="65"/>
  <c r="H532" i="65"/>
  <c r="F532" i="65"/>
  <c r="J531" i="65"/>
  <c r="H531" i="65"/>
  <c r="F531" i="65"/>
  <c r="I531" i="65"/>
  <c r="G531" i="65"/>
  <c r="I530" i="65"/>
  <c r="G530" i="65"/>
  <c r="J530" i="65"/>
  <c r="H530" i="65"/>
  <c r="F530" i="65"/>
  <c r="J529" i="65"/>
  <c r="H529" i="65"/>
  <c r="F529" i="65"/>
  <c r="I529" i="65"/>
  <c r="G529" i="65"/>
  <c r="I528" i="65"/>
  <c r="G528" i="65"/>
  <c r="J528" i="65"/>
  <c r="H528" i="65"/>
  <c r="F528" i="65"/>
  <c r="A97" i="64"/>
  <c r="A93" i="64"/>
  <c r="A96" i="64"/>
  <c r="A92" i="64"/>
  <c r="A95" i="64"/>
  <c r="A98" i="64"/>
  <c r="A94" i="64"/>
  <c r="K533" i="63"/>
  <c r="K527" i="63"/>
  <c r="K534" i="63"/>
  <c r="I532" i="63"/>
  <c r="G532" i="63"/>
  <c r="J532" i="63"/>
  <c r="H532" i="63"/>
  <c r="F532" i="63"/>
  <c r="J531" i="63"/>
  <c r="H531" i="63"/>
  <c r="F531" i="63"/>
  <c r="I531" i="63"/>
  <c r="G531" i="63"/>
  <c r="I530" i="63"/>
  <c r="G530" i="63"/>
  <c r="J530" i="63"/>
  <c r="H530" i="63"/>
  <c r="F530" i="63"/>
  <c r="J529" i="63"/>
  <c r="H529" i="63"/>
  <c r="F529" i="63"/>
  <c r="I529" i="63"/>
  <c r="G529" i="63"/>
  <c r="I528" i="63"/>
  <c r="G528" i="63"/>
  <c r="J528" i="63"/>
  <c r="H528" i="63"/>
  <c r="F528" i="63"/>
  <c r="A95" i="62"/>
  <c r="A98" i="62"/>
  <c r="A94" i="62"/>
  <c r="A97" i="62"/>
  <c r="A93" i="62"/>
  <c r="A96" i="62"/>
  <c r="A92" i="62"/>
  <c r="K534" i="61"/>
  <c r="I532" i="61"/>
  <c r="G532" i="61"/>
  <c r="J532" i="61"/>
  <c r="H532" i="61"/>
  <c r="F532" i="61"/>
  <c r="J531" i="61"/>
  <c r="H531" i="61"/>
  <c r="F531" i="61"/>
  <c r="I531" i="61"/>
  <c r="G531" i="61"/>
  <c r="I530" i="61"/>
  <c r="G530" i="61"/>
  <c r="J530" i="61"/>
  <c r="H530" i="61"/>
  <c r="F530" i="61"/>
  <c r="J529" i="61"/>
  <c r="H529" i="61"/>
  <c r="F529" i="61"/>
  <c r="I529" i="61"/>
  <c r="G529" i="61"/>
  <c r="I528" i="61"/>
  <c r="G528" i="61"/>
  <c r="J528" i="61"/>
  <c r="H528" i="61"/>
  <c r="F528" i="61"/>
  <c r="K533" i="61"/>
  <c r="K527" i="61"/>
  <c r="A95" i="60"/>
  <c r="A97" i="60"/>
  <c r="A93" i="60"/>
  <c r="K534" i="59"/>
  <c r="I532" i="59"/>
  <c r="G532" i="59"/>
  <c r="J532" i="59"/>
  <c r="H532" i="59"/>
  <c r="F532" i="59"/>
  <c r="J531" i="59"/>
  <c r="H531" i="59"/>
  <c r="F531" i="59"/>
  <c r="I531" i="59"/>
  <c r="G531" i="59"/>
  <c r="I530" i="59"/>
  <c r="G530" i="59"/>
  <c r="J530" i="59"/>
  <c r="H530" i="59"/>
  <c r="F530" i="59"/>
  <c r="J529" i="59"/>
  <c r="H529" i="59"/>
  <c r="F529" i="59"/>
  <c r="I529" i="59"/>
  <c r="G529" i="59"/>
  <c r="I528" i="59"/>
  <c r="G528" i="59"/>
  <c r="J528" i="59"/>
  <c r="H528" i="59"/>
  <c r="F528" i="59"/>
  <c r="K528" i="59" s="1"/>
  <c r="K533" i="59"/>
  <c r="K527" i="59"/>
  <c r="A95" i="58"/>
  <c r="A98" i="58"/>
  <c r="A94" i="58"/>
  <c r="A97" i="58"/>
  <c r="A93" i="58"/>
  <c r="A96" i="58"/>
  <c r="A92" i="58"/>
  <c r="K534" i="57"/>
  <c r="I532" i="57"/>
  <c r="G532" i="57"/>
  <c r="J532" i="57"/>
  <c r="H532" i="57"/>
  <c r="F532" i="57"/>
  <c r="J531" i="57"/>
  <c r="H531" i="57"/>
  <c r="F531" i="57"/>
  <c r="I531" i="57"/>
  <c r="G531" i="57"/>
  <c r="I530" i="57"/>
  <c r="G530" i="57"/>
  <c r="J530" i="57"/>
  <c r="H530" i="57"/>
  <c r="F530" i="57"/>
  <c r="J529" i="57"/>
  <c r="H529" i="57"/>
  <c r="F529" i="57"/>
  <c r="I529" i="57"/>
  <c r="G529" i="57"/>
  <c r="I528" i="57"/>
  <c r="G528" i="57"/>
  <c r="J528" i="57"/>
  <c r="H528" i="57"/>
  <c r="F528" i="57"/>
  <c r="K533" i="57"/>
  <c r="K527" i="57"/>
  <c r="A95" i="56"/>
  <c r="A98" i="56"/>
  <c r="A94" i="56"/>
  <c r="A97" i="56"/>
  <c r="A93" i="56"/>
  <c r="A96" i="56"/>
  <c r="A92" i="56"/>
  <c r="K532" i="55"/>
  <c r="K531" i="55"/>
  <c r="K528" i="55"/>
  <c r="I534" i="55"/>
  <c r="G534" i="55"/>
  <c r="H534" i="55"/>
  <c r="J534" i="55"/>
  <c r="F534" i="55"/>
  <c r="K530" i="55"/>
  <c r="K529" i="55"/>
  <c r="J527" i="55"/>
  <c r="H527" i="55"/>
  <c r="F527" i="55"/>
  <c r="I527" i="55"/>
  <c r="G527" i="55"/>
  <c r="I526" i="55"/>
  <c r="G526" i="55"/>
  <c r="H526" i="55"/>
  <c r="J526" i="55"/>
  <c r="F526" i="55"/>
  <c r="J525" i="55"/>
  <c r="H525" i="55"/>
  <c r="F525" i="55"/>
  <c r="G525" i="55"/>
  <c r="I525" i="55"/>
  <c r="I524" i="55"/>
  <c r="G524" i="55"/>
  <c r="J524" i="55"/>
  <c r="F524" i="55"/>
  <c r="H524" i="55"/>
  <c r="J523" i="55"/>
  <c r="H523" i="55"/>
  <c r="F523" i="55"/>
  <c r="I523" i="55"/>
  <c r="G523" i="55"/>
  <c r="I522" i="55"/>
  <c r="G522" i="55"/>
  <c r="H522" i="55"/>
  <c r="J522" i="55"/>
  <c r="F522" i="55"/>
  <c r="J521" i="55"/>
  <c r="H521" i="55"/>
  <c r="F521" i="55"/>
  <c r="G521" i="55"/>
  <c r="I521" i="55"/>
  <c r="I520" i="55"/>
  <c r="G520" i="55"/>
  <c r="J520" i="55"/>
  <c r="F520" i="55"/>
  <c r="H520" i="55"/>
  <c r="K533" i="55"/>
  <c r="A95" i="54"/>
  <c r="A98" i="54"/>
  <c r="A94" i="54"/>
  <c r="A97" i="54"/>
  <c r="A93" i="54"/>
  <c r="A96" i="54"/>
  <c r="A92" i="54"/>
  <c r="I532" i="51"/>
  <c r="G532" i="51"/>
  <c r="J532" i="51"/>
  <c r="H532" i="51"/>
  <c r="F532" i="51"/>
  <c r="J531" i="51"/>
  <c r="H531" i="51"/>
  <c r="F531" i="51"/>
  <c r="I531" i="51"/>
  <c r="G531" i="51"/>
  <c r="I530" i="51"/>
  <c r="G530" i="51"/>
  <c r="J530" i="51"/>
  <c r="H530" i="51"/>
  <c r="F530" i="51"/>
  <c r="J529" i="51"/>
  <c r="H529" i="51"/>
  <c r="F529" i="51"/>
  <c r="I529" i="51"/>
  <c r="G529" i="51"/>
  <c r="I528" i="51"/>
  <c r="G528" i="51"/>
  <c r="J528" i="51"/>
  <c r="H528" i="51"/>
  <c r="F528" i="51"/>
  <c r="A95" i="50"/>
  <c r="A98" i="50"/>
  <c r="A94" i="50"/>
  <c r="A97" i="50"/>
  <c r="A93" i="50"/>
  <c r="A96" i="50"/>
  <c r="A92" i="50"/>
  <c r="I532" i="49"/>
  <c r="G532" i="49"/>
  <c r="J532" i="49"/>
  <c r="H532" i="49"/>
  <c r="F532" i="49"/>
  <c r="J531" i="49"/>
  <c r="H531" i="49"/>
  <c r="F531" i="49"/>
  <c r="I531" i="49"/>
  <c r="G531" i="49"/>
  <c r="I530" i="49"/>
  <c r="G530" i="49"/>
  <c r="J530" i="49"/>
  <c r="H530" i="49"/>
  <c r="F530" i="49"/>
  <c r="J529" i="49"/>
  <c r="H529" i="49"/>
  <c r="F529" i="49"/>
  <c r="I529" i="49"/>
  <c r="G529" i="49"/>
  <c r="I528" i="49"/>
  <c r="G528" i="49"/>
  <c r="J528" i="49"/>
  <c r="H528" i="49"/>
  <c r="F528" i="49"/>
  <c r="A95" i="48"/>
  <c r="A98" i="48"/>
  <c r="A94" i="48"/>
  <c r="A97" i="48"/>
  <c r="A93" i="48"/>
  <c r="A96" i="48"/>
  <c r="A92" i="48"/>
  <c r="I532" i="47"/>
  <c r="G532" i="47"/>
  <c r="J532" i="47"/>
  <c r="H532" i="47"/>
  <c r="F532" i="47"/>
  <c r="J531" i="47"/>
  <c r="H531" i="47"/>
  <c r="F531" i="47"/>
  <c r="I531" i="47"/>
  <c r="G531" i="47"/>
  <c r="I530" i="47"/>
  <c r="G530" i="47"/>
  <c r="J530" i="47"/>
  <c r="H530" i="47"/>
  <c r="F530" i="47"/>
  <c r="J529" i="47"/>
  <c r="H529" i="47"/>
  <c r="F529" i="47"/>
  <c r="I529" i="47"/>
  <c r="G529" i="47"/>
  <c r="I528" i="47"/>
  <c r="G528" i="47"/>
  <c r="J528" i="47"/>
  <c r="H528" i="47"/>
  <c r="F528" i="47"/>
  <c r="A95" i="46"/>
  <c r="A98" i="46"/>
  <c r="A94" i="46"/>
  <c r="A97" i="46"/>
  <c r="A93" i="46"/>
  <c r="A96" i="46"/>
  <c r="A92" i="46"/>
  <c r="I532" i="45"/>
  <c r="G532" i="45"/>
  <c r="J532" i="45"/>
  <c r="H532" i="45"/>
  <c r="F532" i="45"/>
  <c r="J531" i="45"/>
  <c r="H531" i="45"/>
  <c r="F531" i="45"/>
  <c r="I531" i="45"/>
  <c r="G531" i="45"/>
  <c r="I530" i="45"/>
  <c r="G530" i="45"/>
  <c r="J530" i="45"/>
  <c r="H530" i="45"/>
  <c r="F530" i="45"/>
  <c r="J529" i="45"/>
  <c r="H529" i="45"/>
  <c r="F529" i="45"/>
  <c r="I529" i="45"/>
  <c r="G529" i="45"/>
  <c r="I528" i="45"/>
  <c r="G528" i="45"/>
  <c r="J528" i="45"/>
  <c r="H528" i="45"/>
  <c r="F528" i="45"/>
  <c r="A95" i="44"/>
  <c r="A98" i="44"/>
  <c r="A94" i="44"/>
  <c r="A97" i="44"/>
  <c r="A93" i="44"/>
  <c r="A96" i="44"/>
  <c r="A92" i="44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H529" i="43"/>
  <c r="F529" i="43"/>
  <c r="I529" i="43"/>
  <c r="G529" i="43"/>
  <c r="I528" i="43"/>
  <c r="G528" i="43"/>
  <c r="J528" i="43"/>
  <c r="H528" i="43"/>
  <c r="F528" i="43"/>
  <c r="A92" i="42"/>
  <c r="A96" i="42"/>
  <c r="A93" i="42"/>
  <c r="A97" i="42"/>
  <c r="A94" i="42"/>
  <c r="A98" i="42"/>
  <c r="A95" i="42"/>
  <c r="A99" i="42"/>
  <c r="C520" i="41"/>
  <c r="C521" i="41"/>
  <c r="C522" i="41"/>
  <c r="C523" i="41"/>
  <c r="C524" i="41"/>
  <c r="C525" i="41"/>
  <c r="C526" i="41"/>
  <c r="I528" i="41"/>
  <c r="G528" i="41"/>
  <c r="J528" i="41"/>
  <c r="H528" i="41"/>
  <c r="F528" i="41"/>
  <c r="I530" i="41"/>
  <c r="G530" i="41"/>
  <c r="J530" i="41"/>
  <c r="H530" i="41"/>
  <c r="F530" i="41"/>
  <c r="I532" i="41"/>
  <c r="G532" i="41"/>
  <c r="J532" i="41"/>
  <c r="H532" i="41"/>
  <c r="F532" i="41"/>
  <c r="B4" i="40"/>
  <c r="B5" i="40"/>
  <c r="B6" i="40"/>
  <c r="E8" i="40"/>
  <c r="A22" i="40"/>
  <c r="G24" i="40"/>
  <c r="D25" i="40"/>
  <c r="H25" i="40"/>
  <c r="A26" i="40"/>
  <c r="G26" i="40"/>
  <c r="D27" i="40"/>
  <c r="H27" i="40"/>
  <c r="A28" i="40"/>
  <c r="G28" i="40"/>
  <c r="D29" i="40"/>
  <c r="H29" i="40"/>
  <c r="A30" i="40"/>
  <c r="G30" i="40"/>
  <c r="D31" i="40"/>
  <c r="H31" i="40"/>
  <c r="A32" i="40"/>
  <c r="G32" i="40"/>
  <c r="A42" i="40"/>
  <c r="A43" i="40"/>
  <c r="A47" i="40"/>
  <c r="A48" i="40"/>
  <c r="A49" i="40"/>
  <c r="A50" i="40"/>
  <c r="A51" i="40"/>
  <c r="A52" i="40"/>
  <c r="A53" i="40"/>
  <c r="A54" i="40"/>
  <c r="A55" i="40"/>
  <c r="A56" i="40"/>
  <c r="H5" i="40"/>
  <c r="D22" i="40"/>
  <c r="H22" i="40"/>
  <c r="H24" i="40"/>
  <c r="I24" i="40" s="1"/>
  <c r="A25" i="40"/>
  <c r="G25" i="40"/>
  <c r="D26" i="40"/>
  <c r="H26" i="40"/>
  <c r="I26" i="40" s="1"/>
  <c r="A27" i="40"/>
  <c r="G27" i="40"/>
  <c r="D28" i="40"/>
  <c r="H28" i="40"/>
  <c r="I28" i="40" s="1"/>
  <c r="A29" i="40"/>
  <c r="G29" i="40"/>
  <c r="D30" i="40"/>
  <c r="H30" i="40"/>
  <c r="I30" i="40" s="1"/>
  <c r="A31" i="40"/>
  <c r="G31" i="40"/>
  <c r="D32" i="40"/>
  <c r="H32" i="40"/>
  <c r="I32" i="40" s="1"/>
  <c r="H36" i="40"/>
  <c r="H38" i="40"/>
  <c r="I38" i="40" s="1"/>
  <c r="H39" i="40"/>
  <c r="I39" i="40" s="1"/>
  <c r="H42" i="40"/>
  <c r="I42" i="40" s="1"/>
  <c r="H43" i="40"/>
  <c r="I43" i="40" s="1"/>
  <c r="H47" i="40"/>
  <c r="I47" i="40" s="1"/>
  <c r="H48" i="40"/>
  <c r="I48" i="40" s="1"/>
  <c r="H49" i="40"/>
  <c r="I49" i="40" s="1"/>
  <c r="H50" i="40"/>
  <c r="I50" i="40" s="1"/>
  <c r="H51" i="40"/>
  <c r="I51" i="40" s="1"/>
  <c r="H52" i="40"/>
  <c r="I52" i="40" s="1"/>
  <c r="H53" i="40"/>
  <c r="I53" i="40" s="1"/>
  <c r="H54" i="40"/>
  <c r="I54" i="40" s="1"/>
  <c r="H55" i="40"/>
  <c r="I55" i="40" s="1"/>
  <c r="H56" i="40"/>
  <c r="I56" i="40" s="1"/>
  <c r="C521" i="39"/>
  <c r="H521" i="39" s="1"/>
  <c r="C522" i="39"/>
  <c r="C523" i="39"/>
  <c r="C525" i="39"/>
  <c r="C526" i="39"/>
  <c r="G526" i="39" s="1"/>
  <c r="I528" i="39"/>
  <c r="G528" i="39"/>
  <c r="J528" i="39"/>
  <c r="H528" i="39"/>
  <c r="F528" i="39"/>
  <c r="I530" i="39"/>
  <c r="G530" i="39"/>
  <c r="J530" i="39"/>
  <c r="H530" i="39"/>
  <c r="F530" i="39"/>
  <c r="I532" i="39"/>
  <c r="G532" i="39"/>
  <c r="J532" i="39"/>
  <c r="H532" i="39"/>
  <c r="F532" i="39"/>
  <c r="B4" i="38"/>
  <c r="B5" i="38"/>
  <c r="B6" i="38"/>
  <c r="E8" i="38"/>
  <c r="A22" i="38"/>
  <c r="G24" i="38"/>
  <c r="D25" i="38"/>
  <c r="H25" i="38"/>
  <c r="A26" i="38"/>
  <c r="G26" i="38"/>
  <c r="D27" i="38"/>
  <c r="H27" i="38"/>
  <c r="A28" i="38"/>
  <c r="G28" i="38"/>
  <c r="D29" i="38"/>
  <c r="H29" i="38"/>
  <c r="A30" i="38"/>
  <c r="G30" i="38"/>
  <c r="D31" i="38"/>
  <c r="H31" i="38"/>
  <c r="A32" i="38"/>
  <c r="G32" i="38"/>
  <c r="A42" i="38"/>
  <c r="A43" i="38"/>
  <c r="A47" i="38"/>
  <c r="A48" i="38"/>
  <c r="A49" i="38"/>
  <c r="A50" i="38"/>
  <c r="A51" i="38"/>
  <c r="A52" i="38"/>
  <c r="A53" i="38"/>
  <c r="A54" i="38"/>
  <c r="A55" i="38"/>
  <c r="A56" i="38"/>
  <c r="H5" i="38"/>
  <c r="D22" i="38"/>
  <c r="H22" i="38"/>
  <c r="H24" i="38"/>
  <c r="I24" i="38" s="1"/>
  <c r="A25" i="38"/>
  <c r="G25" i="38"/>
  <c r="D26" i="38"/>
  <c r="H26" i="38"/>
  <c r="I26" i="38" s="1"/>
  <c r="A27" i="38"/>
  <c r="G27" i="38"/>
  <c r="D28" i="38"/>
  <c r="H28" i="38"/>
  <c r="I28" i="38" s="1"/>
  <c r="A29" i="38"/>
  <c r="G29" i="38"/>
  <c r="D30" i="38"/>
  <c r="H30" i="38"/>
  <c r="I30" i="38" s="1"/>
  <c r="A31" i="38"/>
  <c r="G31" i="38"/>
  <c r="D32" i="38"/>
  <c r="H32" i="38"/>
  <c r="I32" i="38" s="1"/>
  <c r="H36" i="38"/>
  <c r="H38" i="38"/>
  <c r="I38" i="38" s="1"/>
  <c r="H39" i="38"/>
  <c r="I39" i="38" s="1"/>
  <c r="H42" i="38"/>
  <c r="I42" i="38" s="1"/>
  <c r="H43" i="38"/>
  <c r="I43" i="38" s="1"/>
  <c r="H47" i="38"/>
  <c r="I47" i="38" s="1"/>
  <c r="H48" i="38"/>
  <c r="H49" i="38"/>
  <c r="I49" i="38" s="1"/>
  <c r="H50" i="38"/>
  <c r="I50" i="38" s="1"/>
  <c r="H51" i="38"/>
  <c r="I51" i="38" s="1"/>
  <c r="H52" i="38"/>
  <c r="I52" i="38" s="1"/>
  <c r="H53" i="38"/>
  <c r="I53" i="38" s="1"/>
  <c r="H54" i="38"/>
  <c r="I54" i="38" s="1"/>
  <c r="H55" i="38"/>
  <c r="I55" i="38" s="1"/>
  <c r="H56" i="38"/>
  <c r="I56" i="38" s="1"/>
  <c r="I526" i="37"/>
  <c r="H526" i="37"/>
  <c r="F526" i="37"/>
  <c r="J527" i="37"/>
  <c r="H527" i="37"/>
  <c r="F527" i="37"/>
  <c r="I527" i="37"/>
  <c r="G527" i="37"/>
  <c r="J533" i="37"/>
  <c r="H533" i="37"/>
  <c r="F533" i="37"/>
  <c r="I533" i="37"/>
  <c r="G533" i="37"/>
  <c r="I534" i="37"/>
  <c r="G534" i="37"/>
  <c r="J534" i="37"/>
  <c r="H534" i="37"/>
  <c r="F534" i="37"/>
  <c r="B4" i="36"/>
  <c r="B5" i="36"/>
  <c r="B6" i="36"/>
  <c r="E8" i="36"/>
  <c r="A22" i="36"/>
  <c r="G24" i="36"/>
  <c r="D25" i="36"/>
  <c r="H25" i="36"/>
  <c r="A26" i="36"/>
  <c r="G26" i="36"/>
  <c r="D27" i="36"/>
  <c r="H27" i="36"/>
  <c r="A28" i="36"/>
  <c r="G28" i="36"/>
  <c r="D29" i="36"/>
  <c r="H29" i="36"/>
  <c r="A30" i="36"/>
  <c r="G30" i="36"/>
  <c r="D31" i="36"/>
  <c r="H31" i="36"/>
  <c r="A32" i="36"/>
  <c r="G32" i="36"/>
  <c r="A42" i="36"/>
  <c r="A43" i="36"/>
  <c r="A47" i="36"/>
  <c r="A48" i="36"/>
  <c r="A49" i="36"/>
  <c r="A50" i="36"/>
  <c r="A51" i="36"/>
  <c r="A52" i="36"/>
  <c r="A53" i="36"/>
  <c r="A54" i="36"/>
  <c r="A55" i="36"/>
  <c r="A56" i="36"/>
  <c r="H5" i="36"/>
  <c r="D22" i="36"/>
  <c r="H22" i="36"/>
  <c r="H24" i="36"/>
  <c r="I24" i="36" s="1"/>
  <c r="A25" i="36"/>
  <c r="G25" i="36"/>
  <c r="D26" i="36"/>
  <c r="H26" i="36"/>
  <c r="I26" i="36" s="1"/>
  <c r="A27" i="36"/>
  <c r="G27" i="36"/>
  <c r="D28" i="36"/>
  <c r="H28" i="36"/>
  <c r="I28" i="36" s="1"/>
  <c r="A29" i="36"/>
  <c r="G29" i="36"/>
  <c r="D30" i="36"/>
  <c r="H30" i="36"/>
  <c r="I30" i="36" s="1"/>
  <c r="A31" i="36"/>
  <c r="G31" i="36"/>
  <c r="D32" i="36"/>
  <c r="H32" i="36"/>
  <c r="I32" i="36" s="1"/>
  <c r="H36" i="36"/>
  <c r="H38" i="36"/>
  <c r="I38" i="36" s="1"/>
  <c r="I39" i="36"/>
  <c r="H42" i="36"/>
  <c r="I42" i="36" s="1"/>
  <c r="H43" i="36"/>
  <c r="I43" i="36" s="1"/>
  <c r="H47" i="36"/>
  <c r="I47" i="36" s="1"/>
  <c r="H48" i="36"/>
  <c r="I48" i="36" s="1"/>
  <c r="H49" i="36"/>
  <c r="I49" i="36" s="1"/>
  <c r="H50" i="36"/>
  <c r="I50" i="36" s="1"/>
  <c r="H51" i="36"/>
  <c r="I51" i="36" s="1"/>
  <c r="H52" i="36"/>
  <c r="I52" i="36" s="1"/>
  <c r="H53" i="36"/>
  <c r="I53" i="36" s="1"/>
  <c r="H54" i="36"/>
  <c r="I54" i="36" s="1"/>
  <c r="H55" i="36"/>
  <c r="I55" i="36" s="1"/>
  <c r="H56" i="36"/>
  <c r="I56" i="36" s="1"/>
  <c r="G520" i="35"/>
  <c r="J520" i="35"/>
  <c r="H520" i="35"/>
  <c r="I522" i="35"/>
  <c r="G522" i="35"/>
  <c r="J522" i="35"/>
  <c r="H522" i="35"/>
  <c r="F522" i="35"/>
  <c r="F523" i="35"/>
  <c r="I523" i="35"/>
  <c r="G523" i="35"/>
  <c r="J524" i="35"/>
  <c r="H524" i="35"/>
  <c r="H525" i="35"/>
  <c r="I525" i="35"/>
  <c r="G525" i="35"/>
  <c r="J526" i="35"/>
  <c r="H526" i="35"/>
  <c r="J527" i="35"/>
  <c r="H527" i="35"/>
  <c r="F527" i="35"/>
  <c r="I527" i="35"/>
  <c r="G527" i="35"/>
  <c r="J533" i="35"/>
  <c r="H533" i="35"/>
  <c r="F533" i="35"/>
  <c r="I533" i="35"/>
  <c r="G533" i="35"/>
  <c r="I534" i="35"/>
  <c r="G534" i="35"/>
  <c r="J534" i="35"/>
  <c r="H534" i="35"/>
  <c r="F534" i="35"/>
  <c r="B4" i="34"/>
  <c r="B5" i="34"/>
  <c r="B6" i="34"/>
  <c r="E8" i="34"/>
  <c r="A22" i="34"/>
  <c r="G24" i="34"/>
  <c r="D25" i="34"/>
  <c r="H25" i="34"/>
  <c r="A26" i="34"/>
  <c r="G26" i="34"/>
  <c r="D27" i="34"/>
  <c r="H27" i="34"/>
  <c r="A28" i="34"/>
  <c r="G28" i="34"/>
  <c r="D29" i="34"/>
  <c r="H29" i="34"/>
  <c r="A30" i="34"/>
  <c r="G30" i="34"/>
  <c r="D31" i="34"/>
  <c r="H31" i="34"/>
  <c r="A32" i="34"/>
  <c r="G32" i="34"/>
  <c r="A42" i="34"/>
  <c r="A43" i="34"/>
  <c r="A47" i="34"/>
  <c r="A48" i="34"/>
  <c r="A49" i="34"/>
  <c r="A50" i="34"/>
  <c r="A51" i="34"/>
  <c r="A52" i="34"/>
  <c r="A53" i="34"/>
  <c r="A54" i="34"/>
  <c r="A55" i="34"/>
  <c r="A56" i="34"/>
  <c r="H5" i="34"/>
  <c r="D22" i="34"/>
  <c r="H22" i="34"/>
  <c r="I22" i="34" s="1"/>
  <c r="H24" i="34"/>
  <c r="I24" i="34" s="1"/>
  <c r="A25" i="34"/>
  <c r="G25" i="34"/>
  <c r="D26" i="34"/>
  <c r="H26" i="34"/>
  <c r="I26" i="34" s="1"/>
  <c r="A27" i="34"/>
  <c r="G27" i="34"/>
  <c r="D28" i="34"/>
  <c r="H28" i="34"/>
  <c r="I28" i="34" s="1"/>
  <c r="A29" i="34"/>
  <c r="G29" i="34"/>
  <c r="D30" i="34"/>
  <c r="H30" i="34"/>
  <c r="I30" i="34" s="1"/>
  <c r="A31" i="34"/>
  <c r="G31" i="34"/>
  <c r="D32" i="34"/>
  <c r="H32" i="34"/>
  <c r="I32" i="34" s="1"/>
  <c r="H36" i="34"/>
  <c r="H38" i="34"/>
  <c r="I38" i="34" s="1"/>
  <c r="H39" i="34"/>
  <c r="I39" i="34" s="1"/>
  <c r="H42" i="34"/>
  <c r="I42" i="34" s="1"/>
  <c r="H43" i="34"/>
  <c r="I43" i="34" s="1"/>
  <c r="H47" i="34"/>
  <c r="H48" i="34"/>
  <c r="I48" i="34" s="1"/>
  <c r="H49" i="34"/>
  <c r="I49" i="34" s="1"/>
  <c r="H50" i="34"/>
  <c r="I50" i="34" s="1"/>
  <c r="H51" i="34"/>
  <c r="I51" i="34" s="1"/>
  <c r="H52" i="34"/>
  <c r="I52" i="34" s="1"/>
  <c r="H53" i="34"/>
  <c r="I53" i="34" s="1"/>
  <c r="H54" i="34"/>
  <c r="I54" i="34" s="1"/>
  <c r="H55" i="34"/>
  <c r="I55" i="34" s="1"/>
  <c r="H56" i="34"/>
  <c r="I56" i="34" s="1"/>
  <c r="I520" i="33"/>
  <c r="G520" i="33"/>
  <c r="J520" i="33"/>
  <c r="H520" i="33"/>
  <c r="F520" i="33"/>
  <c r="I522" i="33"/>
  <c r="G522" i="33"/>
  <c r="J522" i="33"/>
  <c r="H522" i="33"/>
  <c r="F522" i="33"/>
  <c r="J523" i="33"/>
  <c r="I524" i="33"/>
  <c r="G524" i="33"/>
  <c r="J524" i="33"/>
  <c r="H524" i="33"/>
  <c r="F524" i="33"/>
  <c r="J526" i="33"/>
  <c r="J527" i="33"/>
  <c r="H527" i="33"/>
  <c r="F527" i="33"/>
  <c r="I527" i="33"/>
  <c r="G527" i="33"/>
  <c r="J533" i="33"/>
  <c r="H533" i="33"/>
  <c r="F533" i="33"/>
  <c r="I533" i="33"/>
  <c r="G533" i="33"/>
  <c r="I534" i="33"/>
  <c r="G534" i="33"/>
  <c r="J534" i="33"/>
  <c r="H534" i="33"/>
  <c r="F534" i="33"/>
  <c r="B5" i="32"/>
  <c r="B6" i="32"/>
  <c r="E8" i="32"/>
  <c r="A22" i="32"/>
  <c r="G24" i="32"/>
  <c r="D25" i="32"/>
  <c r="H25" i="32"/>
  <c r="A26" i="32"/>
  <c r="G26" i="32"/>
  <c r="D27" i="32"/>
  <c r="H27" i="32"/>
  <c r="A28" i="32"/>
  <c r="G28" i="32"/>
  <c r="D29" i="32"/>
  <c r="H29" i="32"/>
  <c r="A30" i="32"/>
  <c r="G30" i="32"/>
  <c r="D31" i="32"/>
  <c r="H31" i="32"/>
  <c r="A32" i="32"/>
  <c r="G32" i="32"/>
  <c r="A42" i="32"/>
  <c r="A43" i="32"/>
  <c r="A47" i="32"/>
  <c r="A48" i="32"/>
  <c r="A49" i="32"/>
  <c r="A50" i="32"/>
  <c r="A51" i="32"/>
  <c r="A52" i="32"/>
  <c r="A53" i="32"/>
  <c r="A54" i="32"/>
  <c r="A55" i="32"/>
  <c r="A56" i="32"/>
  <c r="H5" i="32"/>
  <c r="D22" i="32"/>
  <c r="H22" i="32"/>
  <c r="H24" i="32"/>
  <c r="I24" i="32" s="1"/>
  <c r="A25" i="32"/>
  <c r="G25" i="32"/>
  <c r="D26" i="32"/>
  <c r="H26" i="32"/>
  <c r="I26" i="32" s="1"/>
  <c r="A27" i="32"/>
  <c r="G27" i="32"/>
  <c r="I27" i="32" s="1"/>
  <c r="D28" i="32"/>
  <c r="H28" i="32"/>
  <c r="I28" i="32" s="1"/>
  <c r="A29" i="32"/>
  <c r="G29" i="32"/>
  <c r="D30" i="32"/>
  <c r="H30" i="32"/>
  <c r="I30" i="32" s="1"/>
  <c r="A31" i="32"/>
  <c r="G31" i="32"/>
  <c r="D32" i="32"/>
  <c r="H32" i="32"/>
  <c r="I32" i="32" s="1"/>
  <c r="H36" i="32"/>
  <c r="H38" i="32"/>
  <c r="I38" i="32" s="1"/>
  <c r="H39" i="32"/>
  <c r="I39" i="32" s="1"/>
  <c r="H42" i="32"/>
  <c r="I42" i="32" s="1"/>
  <c r="H43" i="32"/>
  <c r="I43" i="32" s="1"/>
  <c r="H47" i="32"/>
  <c r="I47" i="32" s="1"/>
  <c r="H48" i="32"/>
  <c r="H49" i="32"/>
  <c r="I49" i="32" s="1"/>
  <c r="H50" i="32"/>
  <c r="I50" i="32" s="1"/>
  <c r="H51" i="32"/>
  <c r="I51" i="32" s="1"/>
  <c r="H52" i="32"/>
  <c r="I52" i="32" s="1"/>
  <c r="H53" i="32"/>
  <c r="I53" i="32" s="1"/>
  <c r="H54" i="32"/>
  <c r="I54" i="32" s="1"/>
  <c r="H55" i="32"/>
  <c r="I55" i="32" s="1"/>
  <c r="H56" i="32"/>
  <c r="I56" i="32" s="1"/>
  <c r="C520" i="31"/>
  <c r="C521" i="31"/>
  <c r="J521" i="31" s="1"/>
  <c r="C523" i="31"/>
  <c r="C524" i="31"/>
  <c r="C525" i="31"/>
  <c r="C526" i="31"/>
  <c r="I526" i="31" s="1"/>
  <c r="J527" i="31"/>
  <c r="H527" i="31"/>
  <c r="F527" i="31"/>
  <c r="I527" i="31"/>
  <c r="G527" i="31"/>
  <c r="J533" i="31"/>
  <c r="H533" i="31"/>
  <c r="F533" i="31"/>
  <c r="I533" i="31"/>
  <c r="G533" i="31"/>
  <c r="I534" i="31"/>
  <c r="G534" i="31"/>
  <c r="J534" i="31"/>
  <c r="H534" i="31"/>
  <c r="F534" i="31"/>
  <c r="B5" i="30"/>
  <c r="B6" i="30"/>
  <c r="E8" i="30"/>
  <c r="A22" i="30"/>
  <c r="G24" i="30"/>
  <c r="D25" i="30"/>
  <c r="H25" i="30"/>
  <c r="A26" i="30"/>
  <c r="G26" i="30"/>
  <c r="D27" i="30"/>
  <c r="H27" i="30"/>
  <c r="A28" i="30"/>
  <c r="G28" i="30"/>
  <c r="D29" i="30"/>
  <c r="H29" i="30"/>
  <c r="A30" i="30"/>
  <c r="G30" i="30"/>
  <c r="D31" i="30"/>
  <c r="H31" i="30"/>
  <c r="A32" i="30"/>
  <c r="G32" i="30"/>
  <c r="A42" i="30"/>
  <c r="A43" i="30"/>
  <c r="A47" i="30"/>
  <c r="A48" i="30"/>
  <c r="A49" i="30"/>
  <c r="A50" i="30"/>
  <c r="A51" i="30"/>
  <c r="A52" i="30"/>
  <c r="A53" i="30"/>
  <c r="A54" i="30"/>
  <c r="A55" i="30"/>
  <c r="A56" i="30"/>
  <c r="H5" i="30"/>
  <c r="D22" i="30"/>
  <c r="H22" i="30"/>
  <c r="I22" i="30" s="1"/>
  <c r="H24" i="30"/>
  <c r="I24" i="30" s="1"/>
  <c r="A25" i="30"/>
  <c r="G25" i="30"/>
  <c r="D26" i="30"/>
  <c r="H26" i="30"/>
  <c r="I26" i="30" s="1"/>
  <c r="A27" i="30"/>
  <c r="G27" i="30"/>
  <c r="D28" i="30"/>
  <c r="H28" i="30"/>
  <c r="I28" i="30" s="1"/>
  <c r="A29" i="30"/>
  <c r="G29" i="30"/>
  <c r="D30" i="30"/>
  <c r="H30" i="30"/>
  <c r="I30" i="30" s="1"/>
  <c r="A31" i="30"/>
  <c r="G31" i="30"/>
  <c r="D32" i="30"/>
  <c r="H32" i="30"/>
  <c r="I32" i="30" s="1"/>
  <c r="H36" i="30"/>
  <c r="H38" i="30"/>
  <c r="I38" i="30" s="1"/>
  <c r="H39" i="30"/>
  <c r="I39" i="30" s="1"/>
  <c r="H42" i="30"/>
  <c r="I42" i="30" s="1"/>
  <c r="H43" i="30"/>
  <c r="I43" i="30" s="1"/>
  <c r="H47" i="30"/>
  <c r="H48" i="30"/>
  <c r="I48" i="30" s="1"/>
  <c r="H49" i="30"/>
  <c r="H50" i="30"/>
  <c r="I50" i="30" s="1"/>
  <c r="H51" i="30"/>
  <c r="I51" i="30" s="1"/>
  <c r="H52" i="30"/>
  <c r="I52" i="30" s="1"/>
  <c r="H53" i="30"/>
  <c r="H54" i="30"/>
  <c r="H55" i="30"/>
  <c r="H56" i="30"/>
  <c r="I520" i="29"/>
  <c r="G520" i="29"/>
  <c r="J520" i="29"/>
  <c r="H520" i="29"/>
  <c r="F520" i="29"/>
  <c r="I522" i="29"/>
  <c r="G522" i="29"/>
  <c r="F522" i="29"/>
  <c r="J523" i="29"/>
  <c r="F523" i="29"/>
  <c r="I523" i="29"/>
  <c r="G523" i="29"/>
  <c r="J524" i="29"/>
  <c r="J525" i="29"/>
  <c r="H525" i="29"/>
  <c r="F525" i="29"/>
  <c r="I526" i="29"/>
  <c r="G526" i="29"/>
  <c r="J526" i="29"/>
  <c r="H526" i="29"/>
  <c r="F526" i="29"/>
  <c r="J527" i="29"/>
  <c r="H527" i="29"/>
  <c r="F527" i="29"/>
  <c r="I527" i="29"/>
  <c r="G527" i="29"/>
  <c r="J533" i="29"/>
  <c r="H533" i="29"/>
  <c r="F533" i="29"/>
  <c r="I533" i="29"/>
  <c r="G533" i="29"/>
  <c r="I534" i="29"/>
  <c r="G534" i="29"/>
  <c r="J534" i="29"/>
  <c r="H534" i="29"/>
  <c r="F534" i="29"/>
  <c r="B5" i="28"/>
  <c r="B6" i="28"/>
  <c r="E8" i="28"/>
  <c r="A22" i="28"/>
  <c r="G24" i="28"/>
  <c r="D25" i="28"/>
  <c r="H25" i="28"/>
  <c r="A26" i="28"/>
  <c r="G26" i="28"/>
  <c r="D27" i="28"/>
  <c r="H27" i="28"/>
  <c r="A28" i="28"/>
  <c r="G28" i="28"/>
  <c r="D29" i="28"/>
  <c r="H29" i="28"/>
  <c r="A30" i="28"/>
  <c r="G30" i="28"/>
  <c r="D31" i="28"/>
  <c r="H31" i="28"/>
  <c r="A32" i="28"/>
  <c r="G32" i="28"/>
  <c r="A42" i="28"/>
  <c r="A43" i="28"/>
  <c r="A47" i="28"/>
  <c r="A48" i="28"/>
  <c r="A49" i="28"/>
  <c r="A50" i="28"/>
  <c r="A51" i="28"/>
  <c r="A52" i="28"/>
  <c r="A53" i="28"/>
  <c r="A54" i="28"/>
  <c r="A55" i="28"/>
  <c r="A56" i="28"/>
  <c r="H5" i="28"/>
  <c r="D22" i="28"/>
  <c r="H22" i="28"/>
  <c r="H24" i="28"/>
  <c r="I24" i="28" s="1"/>
  <c r="A25" i="28"/>
  <c r="G25" i="28"/>
  <c r="D26" i="28"/>
  <c r="H26" i="28"/>
  <c r="I26" i="28" s="1"/>
  <c r="A27" i="28"/>
  <c r="G27" i="28"/>
  <c r="D28" i="28"/>
  <c r="H28" i="28"/>
  <c r="I28" i="28" s="1"/>
  <c r="A29" i="28"/>
  <c r="G29" i="28"/>
  <c r="D30" i="28"/>
  <c r="H30" i="28"/>
  <c r="I30" i="28" s="1"/>
  <c r="A31" i="28"/>
  <c r="G31" i="28"/>
  <c r="D32" i="28"/>
  <c r="H32" i="28"/>
  <c r="I32" i="28" s="1"/>
  <c r="H36" i="28"/>
  <c r="H38" i="28"/>
  <c r="I38" i="28" s="1"/>
  <c r="H39" i="28"/>
  <c r="I39" i="28" s="1"/>
  <c r="H42" i="28"/>
  <c r="I42" i="28" s="1"/>
  <c r="H43" i="28"/>
  <c r="I43" i="28" s="1"/>
  <c r="H47" i="28"/>
  <c r="I47" i="28" s="1"/>
  <c r="H48" i="28"/>
  <c r="I48" i="28" s="1"/>
  <c r="H49" i="28"/>
  <c r="I49" i="28" s="1"/>
  <c r="H50" i="28"/>
  <c r="I50" i="28" s="1"/>
  <c r="H51" i="28"/>
  <c r="I51" i="28" s="1"/>
  <c r="H52" i="28"/>
  <c r="I52" i="28" s="1"/>
  <c r="H53" i="28"/>
  <c r="I53" i="28" s="1"/>
  <c r="H54" i="28"/>
  <c r="I54" i="28" s="1"/>
  <c r="H55" i="28"/>
  <c r="I55" i="28" s="1"/>
  <c r="H56" i="28"/>
  <c r="I56" i="28" s="1"/>
  <c r="I520" i="27"/>
  <c r="J521" i="27"/>
  <c r="F521" i="27"/>
  <c r="I521" i="27"/>
  <c r="H522" i="27"/>
  <c r="H523" i="27"/>
  <c r="F523" i="27"/>
  <c r="G523" i="27"/>
  <c r="G524" i="27"/>
  <c r="F525" i="27"/>
  <c r="I525" i="27"/>
  <c r="G525" i="27"/>
  <c r="G526" i="27"/>
  <c r="J527" i="27"/>
  <c r="H527" i="27"/>
  <c r="F527" i="27"/>
  <c r="I527" i="27"/>
  <c r="G527" i="27"/>
  <c r="J533" i="27"/>
  <c r="H533" i="27"/>
  <c r="F533" i="27"/>
  <c r="I533" i="27"/>
  <c r="G533" i="27"/>
  <c r="I534" i="27"/>
  <c r="G534" i="27"/>
  <c r="J534" i="27"/>
  <c r="H534" i="27"/>
  <c r="F534" i="27"/>
  <c r="H56" i="26"/>
  <c r="I56" i="26" s="1"/>
  <c r="H55" i="26"/>
  <c r="I55" i="26" s="1"/>
  <c r="H54" i="26"/>
  <c r="I54" i="26" s="1"/>
  <c r="H53" i="26"/>
  <c r="I53" i="26" s="1"/>
  <c r="H52" i="26"/>
  <c r="I52" i="26" s="1"/>
  <c r="H51" i="26"/>
  <c r="I51" i="26" s="1"/>
  <c r="H50" i="26"/>
  <c r="I50" i="26" s="1"/>
  <c r="H49" i="26"/>
  <c r="H48" i="26"/>
  <c r="H47" i="26"/>
  <c r="I47" i="26" s="1"/>
  <c r="H43" i="26"/>
  <c r="I43" i="26" s="1"/>
  <c r="H42" i="26"/>
  <c r="I42" i="26" s="1"/>
  <c r="H39" i="26"/>
  <c r="I39" i="26" s="1"/>
  <c r="H38" i="26"/>
  <c r="I38" i="26" s="1"/>
  <c r="H36" i="26"/>
  <c r="H32" i="26"/>
  <c r="D32" i="26"/>
  <c r="G31" i="26"/>
  <c r="A31" i="26"/>
  <c r="H30" i="26"/>
  <c r="D30" i="26"/>
  <c r="G29" i="26"/>
  <c r="A29" i="26"/>
  <c r="H28" i="26"/>
  <c r="D28" i="26"/>
  <c r="G27" i="26"/>
  <c r="A27" i="26"/>
  <c r="H26" i="26"/>
  <c r="D26" i="26"/>
  <c r="G25" i="26"/>
  <c r="A25" i="26"/>
  <c r="H24" i="26"/>
  <c r="H22" i="26"/>
  <c r="I22" i="26" s="1"/>
  <c r="D22" i="26"/>
  <c r="A56" i="26"/>
  <c r="A55" i="26"/>
  <c r="A54" i="26"/>
  <c r="A53" i="26"/>
  <c r="A52" i="26"/>
  <c r="A51" i="26"/>
  <c r="A50" i="26"/>
  <c r="A49" i="26"/>
  <c r="A48" i="26"/>
  <c r="A47" i="26"/>
  <c r="A43" i="26"/>
  <c r="A42" i="26"/>
  <c r="G32" i="26"/>
  <c r="A32" i="26"/>
  <c r="H31" i="26"/>
  <c r="I31" i="26" s="1"/>
  <c r="D31" i="26"/>
  <c r="G30" i="26"/>
  <c r="A30" i="26"/>
  <c r="H29" i="26"/>
  <c r="I29" i="26" s="1"/>
  <c r="D29" i="26"/>
  <c r="G28" i="26"/>
  <c r="A28" i="26"/>
  <c r="H27" i="26"/>
  <c r="I27" i="26" s="1"/>
  <c r="D27" i="26"/>
  <c r="G26" i="26"/>
  <c r="A26" i="26"/>
  <c r="H25" i="26"/>
  <c r="I25" i="26" s="1"/>
  <c r="D25" i="26"/>
  <c r="G24" i="26"/>
  <c r="A22" i="26"/>
  <c r="E8" i="26"/>
  <c r="B6" i="26"/>
  <c r="B5" i="26"/>
  <c r="J517" i="25"/>
  <c r="I517" i="25"/>
  <c r="H517" i="25"/>
  <c r="G517" i="25"/>
  <c r="F517" i="25"/>
  <c r="C526" i="25"/>
  <c r="H526" i="25" s="1"/>
  <c r="C505" i="25"/>
  <c r="C525" i="25" s="1"/>
  <c r="C504" i="25"/>
  <c r="C524" i="25" s="1"/>
  <c r="C503" i="25"/>
  <c r="C523" i="25" s="1"/>
  <c r="C502" i="25"/>
  <c r="C522" i="25" s="1"/>
  <c r="C501" i="25"/>
  <c r="C521" i="25" s="1"/>
  <c r="I521" i="25" s="1"/>
  <c r="C500" i="25"/>
  <c r="C520" i="25" s="1"/>
  <c r="K498" i="25"/>
  <c r="K497" i="25"/>
  <c r="M497" i="25" s="1"/>
  <c r="K496" i="25"/>
  <c r="M496" i="25" s="1"/>
  <c r="K495" i="25"/>
  <c r="M495" i="25" s="1"/>
  <c r="K490" i="25"/>
  <c r="K489" i="25"/>
  <c r="M489" i="25" s="1"/>
  <c r="K488" i="25"/>
  <c r="M488" i="25" s="1"/>
  <c r="K487" i="25"/>
  <c r="M487" i="25" s="1"/>
  <c r="K486" i="25"/>
  <c r="K485" i="25"/>
  <c r="M485" i="25" s="1"/>
  <c r="K484" i="25"/>
  <c r="M484" i="25" s="1"/>
  <c r="K483" i="25"/>
  <c r="M483" i="25" s="1"/>
  <c r="K482" i="25"/>
  <c r="K481" i="25"/>
  <c r="M481" i="25" s="1"/>
  <c r="K480" i="25"/>
  <c r="M480" i="25" s="1"/>
  <c r="K479" i="25"/>
  <c r="M479" i="25" s="1"/>
  <c r="K478" i="25"/>
  <c r="K477" i="25"/>
  <c r="M477" i="25" s="1"/>
  <c r="K476" i="25"/>
  <c r="M476" i="25" s="1"/>
  <c r="K475" i="25"/>
  <c r="M475" i="25" s="1"/>
  <c r="K474" i="25"/>
  <c r="K473" i="25"/>
  <c r="M473" i="25" s="1"/>
  <c r="K472" i="25"/>
  <c r="M472" i="25" s="1"/>
  <c r="K471" i="25"/>
  <c r="M471" i="25" s="1"/>
  <c r="K470" i="25"/>
  <c r="K469" i="25"/>
  <c r="M469" i="25" s="1"/>
  <c r="K468" i="25"/>
  <c r="M468" i="25" s="1"/>
  <c r="K467" i="25"/>
  <c r="M467" i="25" s="1"/>
  <c r="K466" i="25"/>
  <c r="K465" i="25"/>
  <c r="M465" i="25" s="1"/>
  <c r="K464" i="25"/>
  <c r="M464" i="25" s="1"/>
  <c r="K463" i="25"/>
  <c r="M463" i="25" s="1"/>
  <c r="K462" i="25"/>
  <c r="K461" i="25"/>
  <c r="M461" i="25" s="1"/>
  <c r="K460" i="25"/>
  <c r="M460" i="25" s="1"/>
  <c r="K459" i="25"/>
  <c r="M459" i="25" s="1"/>
  <c r="K458" i="25"/>
  <c r="K457" i="25"/>
  <c r="M457" i="25" s="1"/>
  <c r="K456" i="25"/>
  <c r="M456" i="25" s="1"/>
  <c r="K455" i="25"/>
  <c r="M455" i="25" s="1"/>
  <c r="K454" i="25"/>
  <c r="K453" i="25"/>
  <c r="M453" i="25" s="1"/>
  <c r="K452" i="25"/>
  <c r="M452" i="25" s="1"/>
  <c r="K451" i="25"/>
  <c r="M451" i="25" s="1"/>
  <c r="K450" i="25"/>
  <c r="K449" i="25"/>
  <c r="M449" i="25" s="1"/>
  <c r="K448" i="25"/>
  <c r="M448" i="25" s="1"/>
  <c r="K447" i="25"/>
  <c r="M447" i="25" s="1"/>
  <c r="K446" i="25"/>
  <c r="K445" i="25"/>
  <c r="M445" i="25" s="1"/>
  <c r="K444" i="25"/>
  <c r="M444" i="25" s="1"/>
  <c r="K443" i="25"/>
  <c r="M443" i="25" s="1"/>
  <c r="K442" i="25"/>
  <c r="K441" i="25"/>
  <c r="M441" i="25" s="1"/>
  <c r="K440" i="25"/>
  <c r="M440" i="25" s="1"/>
  <c r="K439" i="25"/>
  <c r="M439" i="25" s="1"/>
  <c r="K438" i="25"/>
  <c r="K437" i="25"/>
  <c r="M437" i="25" s="1"/>
  <c r="K436" i="25"/>
  <c r="M436" i="25" s="1"/>
  <c r="K435" i="25"/>
  <c r="M435" i="25" s="1"/>
  <c r="K434" i="25"/>
  <c r="K433" i="25"/>
  <c r="M433" i="25" s="1"/>
  <c r="K432" i="25"/>
  <c r="M432" i="25" s="1"/>
  <c r="K431" i="25"/>
  <c r="M431" i="25" s="1"/>
  <c r="K430" i="25"/>
  <c r="K429" i="25"/>
  <c r="M429" i="25" s="1"/>
  <c r="K428" i="25"/>
  <c r="M428" i="25" s="1"/>
  <c r="K427" i="25"/>
  <c r="M427" i="25" s="1"/>
  <c r="K426" i="25"/>
  <c r="K425" i="25"/>
  <c r="M425" i="25" s="1"/>
  <c r="K424" i="25"/>
  <c r="M424" i="25" s="1"/>
  <c r="K423" i="25"/>
  <c r="M423" i="25" s="1"/>
  <c r="K422" i="25"/>
  <c r="K421" i="25"/>
  <c r="M421" i="25" s="1"/>
  <c r="K420" i="25"/>
  <c r="M420" i="25" s="1"/>
  <c r="K419" i="25"/>
  <c r="M419" i="25" s="1"/>
  <c r="K418" i="25"/>
  <c r="K417" i="25"/>
  <c r="M417" i="25" s="1"/>
  <c r="K416" i="25"/>
  <c r="M416" i="25" s="1"/>
  <c r="K415" i="25"/>
  <c r="M415" i="25" s="1"/>
  <c r="K414" i="25"/>
  <c r="K413" i="25"/>
  <c r="M413" i="25" s="1"/>
  <c r="K412" i="25"/>
  <c r="M412" i="25" s="1"/>
  <c r="K411" i="25"/>
  <c r="M411" i="25" s="1"/>
  <c r="K410" i="25"/>
  <c r="K409" i="25"/>
  <c r="M409" i="25" s="1"/>
  <c r="K408" i="25"/>
  <c r="M408" i="25" s="1"/>
  <c r="K407" i="25"/>
  <c r="M407" i="25" s="1"/>
  <c r="K406" i="25"/>
  <c r="K405" i="25"/>
  <c r="M405" i="25" s="1"/>
  <c r="K404" i="25"/>
  <c r="M404" i="25" s="1"/>
  <c r="K403" i="25"/>
  <c r="M403" i="25" s="1"/>
  <c r="K402" i="25"/>
  <c r="K401" i="25"/>
  <c r="M401" i="25" s="1"/>
  <c r="K400" i="25"/>
  <c r="M400" i="25" s="1"/>
  <c r="K399" i="25"/>
  <c r="M399" i="25" s="1"/>
  <c r="K398" i="25"/>
  <c r="K397" i="25"/>
  <c r="M397" i="25" s="1"/>
  <c r="K396" i="25"/>
  <c r="M396" i="25" s="1"/>
  <c r="K395" i="25"/>
  <c r="M395" i="25" s="1"/>
  <c r="K394" i="25"/>
  <c r="K393" i="25"/>
  <c r="M393" i="25" s="1"/>
  <c r="K392" i="25"/>
  <c r="M392" i="25" s="1"/>
  <c r="K391" i="25"/>
  <c r="M391" i="25" s="1"/>
  <c r="K390" i="25"/>
  <c r="K389" i="25"/>
  <c r="M389" i="25" s="1"/>
  <c r="K388" i="25"/>
  <c r="M388" i="25" s="1"/>
  <c r="K387" i="25"/>
  <c r="M387" i="25" s="1"/>
  <c r="K386" i="25"/>
  <c r="K385" i="25"/>
  <c r="M385" i="25" s="1"/>
  <c r="K384" i="25"/>
  <c r="M384" i="25" s="1"/>
  <c r="K383" i="25"/>
  <c r="M383" i="25" s="1"/>
  <c r="K382" i="25"/>
  <c r="K381" i="25"/>
  <c r="M381" i="25" s="1"/>
  <c r="K380" i="25"/>
  <c r="M380" i="25" s="1"/>
  <c r="K379" i="25"/>
  <c r="M379" i="25" s="1"/>
  <c r="K378" i="25"/>
  <c r="K377" i="25"/>
  <c r="M377" i="25" s="1"/>
  <c r="K376" i="25"/>
  <c r="M376" i="25" s="1"/>
  <c r="K375" i="25"/>
  <c r="M375" i="25" s="1"/>
  <c r="K374" i="25"/>
  <c r="K373" i="25"/>
  <c r="M373" i="25" s="1"/>
  <c r="K372" i="25"/>
  <c r="M372" i="25" s="1"/>
  <c r="K371" i="25"/>
  <c r="M371" i="25" s="1"/>
  <c r="K370" i="25"/>
  <c r="K369" i="25"/>
  <c r="M369" i="25" s="1"/>
  <c r="K368" i="25"/>
  <c r="M368" i="25" s="1"/>
  <c r="K367" i="25"/>
  <c r="M367" i="25" s="1"/>
  <c r="K366" i="25"/>
  <c r="K365" i="25"/>
  <c r="M365" i="25" s="1"/>
  <c r="K364" i="25"/>
  <c r="M364" i="25" s="1"/>
  <c r="K363" i="25"/>
  <c r="M363" i="25" s="1"/>
  <c r="K362" i="25"/>
  <c r="K361" i="25"/>
  <c r="M361" i="25" s="1"/>
  <c r="K360" i="25"/>
  <c r="M360" i="25" s="1"/>
  <c r="K359" i="25"/>
  <c r="M359" i="25" s="1"/>
  <c r="K358" i="25"/>
  <c r="K357" i="25"/>
  <c r="M357" i="25" s="1"/>
  <c r="K356" i="25"/>
  <c r="M356" i="25" s="1"/>
  <c r="K355" i="25"/>
  <c r="M355" i="25" s="1"/>
  <c r="K354" i="25"/>
  <c r="K353" i="25"/>
  <c r="M353" i="25" s="1"/>
  <c r="K352" i="25"/>
  <c r="M352" i="25" s="1"/>
  <c r="K351" i="25"/>
  <c r="M351" i="25" s="1"/>
  <c r="K350" i="25"/>
  <c r="K349" i="25"/>
  <c r="M349" i="25" s="1"/>
  <c r="K348" i="25"/>
  <c r="M348" i="25" s="1"/>
  <c r="K347" i="25"/>
  <c r="M347" i="25" s="1"/>
  <c r="K346" i="25"/>
  <c r="K345" i="25"/>
  <c r="M345" i="25" s="1"/>
  <c r="K344" i="25"/>
  <c r="M344" i="25" s="1"/>
  <c r="K343" i="25"/>
  <c r="M343" i="25" s="1"/>
  <c r="K342" i="25"/>
  <c r="K341" i="25"/>
  <c r="M341" i="25" s="1"/>
  <c r="K340" i="25"/>
  <c r="M340" i="25" s="1"/>
  <c r="K339" i="25"/>
  <c r="M339" i="25" s="1"/>
  <c r="K338" i="25"/>
  <c r="K337" i="25"/>
  <c r="M337" i="25" s="1"/>
  <c r="K336" i="25"/>
  <c r="M336" i="25" s="1"/>
  <c r="K335" i="25"/>
  <c r="M335" i="25" s="1"/>
  <c r="K334" i="25"/>
  <c r="K333" i="25"/>
  <c r="M333" i="25" s="1"/>
  <c r="K332" i="25"/>
  <c r="M332" i="25" s="1"/>
  <c r="K331" i="25"/>
  <c r="M331" i="25" s="1"/>
  <c r="K330" i="25"/>
  <c r="K329" i="25"/>
  <c r="M329" i="25" s="1"/>
  <c r="K328" i="25"/>
  <c r="M328" i="25" s="1"/>
  <c r="K327" i="25"/>
  <c r="M327" i="25" s="1"/>
  <c r="K326" i="25"/>
  <c r="K325" i="25"/>
  <c r="M325" i="25" s="1"/>
  <c r="K324" i="25"/>
  <c r="M324" i="25" s="1"/>
  <c r="K323" i="25"/>
  <c r="M323" i="25" s="1"/>
  <c r="K322" i="25"/>
  <c r="K321" i="25"/>
  <c r="M321" i="25" s="1"/>
  <c r="K320" i="25"/>
  <c r="M320" i="25" s="1"/>
  <c r="K319" i="25"/>
  <c r="M319" i="25" s="1"/>
  <c r="K318" i="25"/>
  <c r="K317" i="25"/>
  <c r="M317" i="25" s="1"/>
  <c r="K316" i="25"/>
  <c r="M316" i="25" s="1"/>
  <c r="K315" i="25"/>
  <c r="M315" i="25" s="1"/>
  <c r="K314" i="25"/>
  <c r="K313" i="25"/>
  <c r="M313" i="25" s="1"/>
  <c r="K312" i="25"/>
  <c r="M312" i="25" s="1"/>
  <c r="K311" i="25"/>
  <c r="M311" i="25" s="1"/>
  <c r="K310" i="25"/>
  <c r="K309" i="25"/>
  <c r="M309" i="25" s="1"/>
  <c r="K308" i="25"/>
  <c r="M308" i="25" s="1"/>
  <c r="K307" i="25"/>
  <c r="M307" i="25" s="1"/>
  <c r="K306" i="25"/>
  <c r="K305" i="25"/>
  <c r="M305" i="25" s="1"/>
  <c r="K304" i="25"/>
  <c r="M304" i="25" s="1"/>
  <c r="K303" i="25"/>
  <c r="M303" i="25" s="1"/>
  <c r="K302" i="25"/>
  <c r="K301" i="25"/>
  <c r="M301" i="25" s="1"/>
  <c r="K300" i="25"/>
  <c r="M300" i="25" s="1"/>
  <c r="K299" i="25"/>
  <c r="M299" i="25" s="1"/>
  <c r="K298" i="25"/>
  <c r="K297" i="25"/>
  <c r="M297" i="25" s="1"/>
  <c r="K296" i="25"/>
  <c r="M296" i="25" s="1"/>
  <c r="K295" i="25"/>
  <c r="M295" i="25" s="1"/>
  <c r="K294" i="25"/>
  <c r="K293" i="25"/>
  <c r="M293" i="25" s="1"/>
  <c r="K292" i="25"/>
  <c r="M292" i="25" s="1"/>
  <c r="K291" i="25"/>
  <c r="M291" i="25" s="1"/>
  <c r="K290" i="25"/>
  <c r="K289" i="25"/>
  <c r="M289" i="25" s="1"/>
  <c r="K288" i="25"/>
  <c r="M288" i="25" s="1"/>
  <c r="K287" i="25"/>
  <c r="M287" i="25" s="1"/>
  <c r="K286" i="25"/>
  <c r="K285" i="25"/>
  <c r="M285" i="25" s="1"/>
  <c r="K284" i="25"/>
  <c r="M284" i="25" s="1"/>
  <c r="K283" i="25"/>
  <c r="M283" i="25" s="1"/>
  <c r="K282" i="25"/>
  <c r="K281" i="25"/>
  <c r="M281" i="25" s="1"/>
  <c r="K280" i="25"/>
  <c r="M280" i="25" s="1"/>
  <c r="K279" i="25"/>
  <c r="M279" i="25" s="1"/>
  <c r="K278" i="25"/>
  <c r="K277" i="25"/>
  <c r="M277" i="25" s="1"/>
  <c r="K276" i="25"/>
  <c r="M276" i="25" s="1"/>
  <c r="K275" i="25"/>
  <c r="M275" i="25" s="1"/>
  <c r="K274" i="25"/>
  <c r="K273" i="25"/>
  <c r="M273" i="25" s="1"/>
  <c r="K272" i="25"/>
  <c r="M272" i="25" s="1"/>
  <c r="K271" i="25"/>
  <c r="M271" i="25" s="1"/>
  <c r="K270" i="25"/>
  <c r="K269" i="25"/>
  <c r="M269" i="25" s="1"/>
  <c r="K268" i="25"/>
  <c r="M268" i="25" s="1"/>
  <c r="K267" i="25"/>
  <c r="M267" i="25" s="1"/>
  <c r="K266" i="25"/>
  <c r="K265" i="25"/>
  <c r="M265" i="25" s="1"/>
  <c r="K264" i="25"/>
  <c r="M264" i="25" s="1"/>
  <c r="K263" i="25"/>
  <c r="M263" i="25" s="1"/>
  <c r="K262" i="25"/>
  <c r="K261" i="25"/>
  <c r="M261" i="25" s="1"/>
  <c r="K260" i="25"/>
  <c r="M260" i="25" s="1"/>
  <c r="K259" i="25"/>
  <c r="M259" i="25" s="1"/>
  <c r="K258" i="25"/>
  <c r="K257" i="25"/>
  <c r="M257" i="25" s="1"/>
  <c r="K256" i="25"/>
  <c r="M256" i="25" s="1"/>
  <c r="K255" i="25"/>
  <c r="M255" i="25" s="1"/>
  <c r="K254" i="25"/>
  <c r="K253" i="25"/>
  <c r="M253" i="25" s="1"/>
  <c r="K252" i="25"/>
  <c r="M252" i="25" s="1"/>
  <c r="K251" i="25"/>
  <c r="M251" i="25" s="1"/>
  <c r="K250" i="25"/>
  <c r="K249" i="25"/>
  <c r="M249" i="25" s="1"/>
  <c r="K248" i="25"/>
  <c r="M248" i="25" s="1"/>
  <c r="K247" i="25"/>
  <c r="M247" i="25" s="1"/>
  <c r="K246" i="25"/>
  <c r="K245" i="25"/>
  <c r="M245" i="25" s="1"/>
  <c r="K244" i="25"/>
  <c r="M244" i="25" s="1"/>
  <c r="K243" i="25"/>
  <c r="M243" i="25" s="1"/>
  <c r="K242" i="25"/>
  <c r="K241" i="25"/>
  <c r="M241" i="25" s="1"/>
  <c r="K240" i="25"/>
  <c r="M240" i="25" s="1"/>
  <c r="K239" i="25"/>
  <c r="M239" i="25" s="1"/>
  <c r="K238" i="25"/>
  <c r="K237" i="25"/>
  <c r="M237" i="25" s="1"/>
  <c r="K236" i="25"/>
  <c r="M236" i="25" s="1"/>
  <c r="K235" i="25"/>
  <c r="M235" i="25" s="1"/>
  <c r="K234" i="25"/>
  <c r="K233" i="25"/>
  <c r="M233" i="25" s="1"/>
  <c r="K232" i="25"/>
  <c r="M232" i="25" s="1"/>
  <c r="K231" i="25"/>
  <c r="M231" i="25" s="1"/>
  <c r="K230" i="25"/>
  <c r="K229" i="25"/>
  <c r="M229" i="25" s="1"/>
  <c r="K228" i="25"/>
  <c r="M228" i="25" s="1"/>
  <c r="K227" i="25"/>
  <c r="M227" i="25" s="1"/>
  <c r="K226" i="25"/>
  <c r="K225" i="25"/>
  <c r="M225" i="25" s="1"/>
  <c r="K224" i="25"/>
  <c r="M224" i="25" s="1"/>
  <c r="K223" i="25"/>
  <c r="M223" i="25" s="1"/>
  <c r="K222" i="25"/>
  <c r="K221" i="25"/>
  <c r="M221" i="25" s="1"/>
  <c r="K220" i="25"/>
  <c r="M220" i="25" s="1"/>
  <c r="K219" i="25"/>
  <c r="M219" i="25" s="1"/>
  <c r="K218" i="25"/>
  <c r="K217" i="25"/>
  <c r="M217" i="25" s="1"/>
  <c r="K216" i="25"/>
  <c r="M216" i="25" s="1"/>
  <c r="K215" i="25"/>
  <c r="M215" i="25" s="1"/>
  <c r="K214" i="25"/>
  <c r="K213" i="25"/>
  <c r="M213" i="25" s="1"/>
  <c r="K212" i="25"/>
  <c r="M212" i="25" s="1"/>
  <c r="K211" i="25"/>
  <c r="M211" i="25" s="1"/>
  <c r="K210" i="25"/>
  <c r="K209" i="25"/>
  <c r="M209" i="25" s="1"/>
  <c r="K208" i="25"/>
  <c r="M208" i="25" s="1"/>
  <c r="K207" i="25"/>
  <c r="M207" i="25" s="1"/>
  <c r="K206" i="25"/>
  <c r="K205" i="25"/>
  <c r="M205" i="25" s="1"/>
  <c r="K204" i="25"/>
  <c r="M204" i="25" s="1"/>
  <c r="K203" i="25"/>
  <c r="M203" i="25" s="1"/>
  <c r="K202" i="25"/>
  <c r="K201" i="25"/>
  <c r="M201" i="25" s="1"/>
  <c r="K200" i="25"/>
  <c r="M200" i="25" s="1"/>
  <c r="K199" i="25"/>
  <c r="M199" i="25" s="1"/>
  <c r="K198" i="25"/>
  <c r="K197" i="25"/>
  <c r="M197" i="25" s="1"/>
  <c r="K196" i="25"/>
  <c r="M196" i="25" s="1"/>
  <c r="K195" i="25"/>
  <c r="M195" i="25" s="1"/>
  <c r="K194" i="25"/>
  <c r="K193" i="25"/>
  <c r="M193" i="25" s="1"/>
  <c r="K192" i="25"/>
  <c r="M192" i="25" s="1"/>
  <c r="K191" i="25"/>
  <c r="M191" i="25" s="1"/>
  <c r="K190" i="25"/>
  <c r="K189" i="25"/>
  <c r="M189" i="25" s="1"/>
  <c r="K188" i="25"/>
  <c r="M188" i="25" s="1"/>
  <c r="K187" i="25"/>
  <c r="M187" i="25" s="1"/>
  <c r="K186" i="25"/>
  <c r="K185" i="25"/>
  <c r="M185" i="25" s="1"/>
  <c r="K184" i="25"/>
  <c r="M184" i="25" s="1"/>
  <c r="K183" i="25"/>
  <c r="M183" i="25" s="1"/>
  <c r="K182" i="25"/>
  <c r="K181" i="25"/>
  <c r="M181" i="25" s="1"/>
  <c r="K180" i="25"/>
  <c r="M180" i="25" s="1"/>
  <c r="K179" i="25"/>
  <c r="M179" i="25" s="1"/>
  <c r="K178" i="25"/>
  <c r="K177" i="25"/>
  <c r="M177" i="25" s="1"/>
  <c r="K176" i="25"/>
  <c r="M176" i="25" s="1"/>
  <c r="K175" i="25"/>
  <c r="M175" i="25" s="1"/>
  <c r="K174" i="25"/>
  <c r="K173" i="25"/>
  <c r="M173" i="25" s="1"/>
  <c r="K172" i="25"/>
  <c r="M172" i="25" s="1"/>
  <c r="K171" i="25"/>
  <c r="M171" i="25" s="1"/>
  <c r="K170" i="25"/>
  <c r="K169" i="25"/>
  <c r="M169" i="25" s="1"/>
  <c r="K168" i="25"/>
  <c r="M168" i="25" s="1"/>
  <c r="K167" i="25"/>
  <c r="M167" i="25" s="1"/>
  <c r="K166" i="25"/>
  <c r="K165" i="25"/>
  <c r="M165" i="25" s="1"/>
  <c r="K164" i="25"/>
  <c r="M164" i="25" s="1"/>
  <c r="K163" i="25"/>
  <c r="M163" i="25" s="1"/>
  <c r="K162" i="25"/>
  <c r="K161" i="25"/>
  <c r="M161" i="25" s="1"/>
  <c r="K160" i="25"/>
  <c r="M160" i="25" s="1"/>
  <c r="K159" i="25"/>
  <c r="M159" i="25" s="1"/>
  <c r="K158" i="25"/>
  <c r="K157" i="25"/>
  <c r="M157" i="25" s="1"/>
  <c r="K156" i="25"/>
  <c r="M156" i="25" s="1"/>
  <c r="K155" i="25"/>
  <c r="M155" i="25" s="1"/>
  <c r="K154" i="25"/>
  <c r="K153" i="25"/>
  <c r="M153" i="25" s="1"/>
  <c r="K152" i="25"/>
  <c r="M152" i="25" s="1"/>
  <c r="K151" i="25"/>
  <c r="M151" i="25" s="1"/>
  <c r="K150" i="25"/>
  <c r="K149" i="25"/>
  <c r="M149" i="25" s="1"/>
  <c r="K148" i="25"/>
  <c r="M148" i="25" s="1"/>
  <c r="K147" i="25"/>
  <c r="M147" i="25" s="1"/>
  <c r="K146" i="25"/>
  <c r="K145" i="25"/>
  <c r="M145" i="25" s="1"/>
  <c r="K144" i="25"/>
  <c r="M144" i="25" s="1"/>
  <c r="K143" i="25"/>
  <c r="M143" i="25" s="1"/>
  <c r="K142" i="25"/>
  <c r="K141" i="25"/>
  <c r="M141" i="25" s="1"/>
  <c r="K140" i="25"/>
  <c r="M140" i="25" s="1"/>
  <c r="K139" i="25"/>
  <c r="M139" i="25" s="1"/>
  <c r="K138" i="25"/>
  <c r="K137" i="25"/>
  <c r="M137" i="25" s="1"/>
  <c r="K136" i="25"/>
  <c r="M136" i="25" s="1"/>
  <c r="K135" i="25"/>
  <c r="M135" i="25" s="1"/>
  <c r="K134" i="25"/>
  <c r="K133" i="25"/>
  <c r="M133" i="25" s="1"/>
  <c r="K132" i="25"/>
  <c r="M132" i="25" s="1"/>
  <c r="K131" i="25"/>
  <c r="M131" i="25" s="1"/>
  <c r="K130" i="25"/>
  <c r="K129" i="25"/>
  <c r="M129" i="25" s="1"/>
  <c r="K128" i="25"/>
  <c r="M128" i="25" s="1"/>
  <c r="K127" i="25"/>
  <c r="M127" i="25" s="1"/>
  <c r="K126" i="25"/>
  <c r="K125" i="25"/>
  <c r="M125" i="25" s="1"/>
  <c r="K124" i="25"/>
  <c r="M124" i="25" s="1"/>
  <c r="K123" i="25"/>
  <c r="M123" i="25" s="1"/>
  <c r="K122" i="25"/>
  <c r="K121" i="25"/>
  <c r="M121" i="25" s="1"/>
  <c r="K120" i="25"/>
  <c r="M120" i="25" s="1"/>
  <c r="K119" i="25"/>
  <c r="M119" i="25" s="1"/>
  <c r="K118" i="25"/>
  <c r="K117" i="25"/>
  <c r="M117" i="25" s="1"/>
  <c r="K116" i="25"/>
  <c r="M116" i="25" s="1"/>
  <c r="K115" i="25"/>
  <c r="M115" i="25" s="1"/>
  <c r="K114" i="25"/>
  <c r="K113" i="25"/>
  <c r="M113" i="25" s="1"/>
  <c r="K112" i="25"/>
  <c r="M112" i="25" s="1"/>
  <c r="K111" i="25"/>
  <c r="M111" i="25" s="1"/>
  <c r="K110" i="25"/>
  <c r="K109" i="25"/>
  <c r="M109" i="25" s="1"/>
  <c r="K108" i="25"/>
  <c r="M108" i="25" s="1"/>
  <c r="K107" i="25"/>
  <c r="M107" i="25" s="1"/>
  <c r="K106" i="25"/>
  <c r="K105" i="25"/>
  <c r="M105" i="25" s="1"/>
  <c r="K104" i="25"/>
  <c r="M104" i="25" s="1"/>
  <c r="K103" i="25"/>
  <c r="M103" i="25" s="1"/>
  <c r="K102" i="25"/>
  <c r="K101" i="25"/>
  <c r="M101" i="25" s="1"/>
  <c r="K100" i="25"/>
  <c r="M100" i="25" s="1"/>
  <c r="K99" i="25"/>
  <c r="M99" i="25" s="1"/>
  <c r="K98" i="25"/>
  <c r="K97" i="25"/>
  <c r="M97" i="25" s="1"/>
  <c r="K96" i="25"/>
  <c r="M96" i="25" s="1"/>
  <c r="K95" i="25"/>
  <c r="M95" i="25" s="1"/>
  <c r="K94" i="25"/>
  <c r="K93" i="25"/>
  <c r="M93" i="25" s="1"/>
  <c r="K92" i="25"/>
  <c r="M92" i="25" s="1"/>
  <c r="K91" i="25"/>
  <c r="M91" i="25" s="1"/>
  <c r="K90" i="25"/>
  <c r="K89" i="25"/>
  <c r="M89" i="25" s="1"/>
  <c r="K88" i="25"/>
  <c r="M88" i="25" s="1"/>
  <c r="K87" i="25"/>
  <c r="M87" i="25" s="1"/>
  <c r="K86" i="25"/>
  <c r="K85" i="25"/>
  <c r="M85" i="25" s="1"/>
  <c r="K84" i="25"/>
  <c r="M84" i="25" s="1"/>
  <c r="K83" i="25"/>
  <c r="M83" i="25" s="1"/>
  <c r="K82" i="25"/>
  <c r="K81" i="25"/>
  <c r="M81" i="25" s="1"/>
  <c r="K80" i="25"/>
  <c r="M80" i="25" s="1"/>
  <c r="K79" i="25"/>
  <c r="M79" i="25" s="1"/>
  <c r="K78" i="25"/>
  <c r="K77" i="25"/>
  <c r="M77" i="25" s="1"/>
  <c r="K76" i="25"/>
  <c r="M76" i="25" s="1"/>
  <c r="K75" i="25"/>
  <c r="M75" i="25" s="1"/>
  <c r="K74" i="25"/>
  <c r="K73" i="25"/>
  <c r="M73" i="25" s="1"/>
  <c r="K72" i="25"/>
  <c r="M72" i="25" s="1"/>
  <c r="K71" i="25"/>
  <c r="M71" i="25" s="1"/>
  <c r="K70" i="25"/>
  <c r="K69" i="25"/>
  <c r="M69" i="25" s="1"/>
  <c r="K68" i="25"/>
  <c r="M68" i="25" s="1"/>
  <c r="K67" i="25"/>
  <c r="M67" i="25" s="1"/>
  <c r="K66" i="25"/>
  <c r="K65" i="25"/>
  <c r="M65" i="25" s="1"/>
  <c r="K64" i="25"/>
  <c r="M64" i="25" s="1"/>
  <c r="K63" i="25"/>
  <c r="M63" i="25" s="1"/>
  <c r="K62" i="25"/>
  <c r="K61" i="25"/>
  <c r="M61" i="25" s="1"/>
  <c r="K60" i="25"/>
  <c r="M60" i="25" s="1"/>
  <c r="K59" i="25"/>
  <c r="M59" i="25" s="1"/>
  <c r="K58" i="25"/>
  <c r="K57" i="25"/>
  <c r="M57" i="25" s="1"/>
  <c r="K52" i="25"/>
  <c r="K51" i="25"/>
  <c r="M51" i="25" s="1"/>
  <c r="K50" i="25"/>
  <c r="K49" i="25"/>
  <c r="M49" i="25" s="1"/>
  <c r="K48" i="25"/>
  <c r="K47" i="25"/>
  <c r="M47" i="25" s="1"/>
  <c r="K46" i="25"/>
  <c r="K45" i="25"/>
  <c r="M45" i="25" s="1"/>
  <c r="K44" i="25"/>
  <c r="K43" i="25"/>
  <c r="M43" i="25" s="1"/>
  <c r="K42" i="25"/>
  <c r="K41" i="25"/>
  <c r="M41" i="25" s="1"/>
  <c r="K40" i="25"/>
  <c r="K39" i="25"/>
  <c r="M39" i="25" s="1"/>
  <c r="K38" i="25"/>
  <c r="K37" i="25"/>
  <c r="M37" i="25" s="1"/>
  <c r="K36" i="25"/>
  <c r="M36" i="25" s="1"/>
  <c r="K35" i="25"/>
  <c r="M35" i="25" s="1"/>
  <c r="K34" i="25"/>
  <c r="K33" i="25"/>
  <c r="M33" i="25" s="1"/>
  <c r="K32" i="25"/>
  <c r="K31" i="25"/>
  <c r="M31" i="25" s="1"/>
  <c r="K30" i="25"/>
  <c r="K29" i="25"/>
  <c r="M29" i="25" s="1"/>
  <c r="K28" i="25"/>
  <c r="K27" i="25"/>
  <c r="M27" i="25" s="1"/>
  <c r="K26" i="25"/>
  <c r="K25" i="25"/>
  <c r="M25" i="25" s="1"/>
  <c r="K24" i="25"/>
  <c r="K23" i="25"/>
  <c r="M23" i="25" s="1"/>
  <c r="K22" i="25"/>
  <c r="K21" i="25"/>
  <c r="M21" i="25" s="1"/>
  <c r="K20" i="25"/>
  <c r="K19" i="25"/>
  <c r="M19" i="25" s="1"/>
  <c r="K18" i="25"/>
  <c r="K17" i="25"/>
  <c r="M17" i="25" s="1"/>
  <c r="K16" i="25"/>
  <c r="M16" i="25" s="1"/>
  <c r="K15" i="25"/>
  <c r="M15" i="25" s="1"/>
  <c r="K14" i="25"/>
  <c r="K13" i="25"/>
  <c r="M13" i="25" s="1"/>
  <c r="K12" i="25"/>
  <c r="K11" i="25"/>
  <c r="M11" i="25" s="1"/>
  <c r="K10" i="25"/>
  <c r="K9" i="25"/>
  <c r="M9" i="25" s="1"/>
  <c r="I2" i="25"/>
  <c r="D2" i="25"/>
  <c r="D1" i="25"/>
  <c r="H532" i="24"/>
  <c r="G531" i="24"/>
  <c r="J530" i="24"/>
  <c r="F530" i="24"/>
  <c r="I529" i="24"/>
  <c r="K529" i="24" s="1"/>
  <c r="H528" i="24"/>
  <c r="J517" i="24"/>
  <c r="I517" i="24"/>
  <c r="H517" i="24"/>
  <c r="G517" i="24"/>
  <c r="F517" i="24"/>
  <c r="C505" i="24"/>
  <c r="C525" i="24" s="1"/>
  <c r="C504" i="24"/>
  <c r="C503" i="24"/>
  <c r="C502" i="24"/>
  <c r="C501" i="24"/>
  <c r="C500" i="24"/>
  <c r="K498" i="24"/>
  <c r="M498" i="24" s="1"/>
  <c r="K497" i="24"/>
  <c r="M497" i="24" s="1"/>
  <c r="K496" i="24"/>
  <c r="M496" i="24" s="1"/>
  <c r="K495" i="24"/>
  <c r="K490" i="24"/>
  <c r="M490" i="24" s="1"/>
  <c r="K489" i="24"/>
  <c r="M489" i="24" s="1"/>
  <c r="K488" i="24"/>
  <c r="M488" i="24" s="1"/>
  <c r="K487" i="24"/>
  <c r="K486" i="24"/>
  <c r="M486" i="24" s="1"/>
  <c r="K485" i="24"/>
  <c r="M485" i="24" s="1"/>
  <c r="K484" i="24"/>
  <c r="M484" i="24" s="1"/>
  <c r="K483" i="24"/>
  <c r="K482" i="24"/>
  <c r="M482" i="24" s="1"/>
  <c r="K481" i="24"/>
  <c r="M481" i="24" s="1"/>
  <c r="K480" i="24"/>
  <c r="M480" i="24" s="1"/>
  <c r="K479" i="24"/>
  <c r="K478" i="24"/>
  <c r="M478" i="24" s="1"/>
  <c r="K477" i="24"/>
  <c r="M477" i="24" s="1"/>
  <c r="K476" i="24"/>
  <c r="M476" i="24" s="1"/>
  <c r="K475" i="24"/>
  <c r="K474" i="24"/>
  <c r="M474" i="24" s="1"/>
  <c r="K473" i="24"/>
  <c r="M473" i="24" s="1"/>
  <c r="K472" i="24"/>
  <c r="M472" i="24" s="1"/>
  <c r="K471" i="24"/>
  <c r="K470" i="24"/>
  <c r="M470" i="24" s="1"/>
  <c r="K469" i="24"/>
  <c r="M469" i="24" s="1"/>
  <c r="K468" i="24"/>
  <c r="M468" i="24" s="1"/>
  <c r="K467" i="24"/>
  <c r="K466" i="24"/>
  <c r="M466" i="24" s="1"/>
  <c r="K465" i="24"/>
  <c r="M465" i="24" s="1"/>
  <c r="K464" i="24"/>
  <c r="M464" i="24" s="1"/>
  <c r="K463" i="24"/>
  <c r="K462" i="24"/>
  <c r="M462" i="24" s="1"/>
  <c r="K461" i="24"/>
  <c r="M461" i="24" s="1"/>
  <c r="K460" i="24"/>
  <c r="M460" i="24" s="1"/>
  <c r="K459" i="24"/>
  <c r="K458" i="24"/>
  <c r="M458" i="24" s="1"/>
  <c r="K457" i="24"/>
  <c r="M457" i="24" s="1"/>
  <c r="K456" i="24"/>
  <c r="M456" i="24" s="1"/>
  <c r="K455" i="24"/>
  <c r="K454" i="24"/>
  <c r="M454" i="24" s="1"/>
  <c r="K453" i="24"/>
  <c r="M453" i="24" s="1"/>
  <c r="K452" i="24"/>
  <c r="M452" i="24" s="1"/>
  <c r="K451" i="24"/>
  <c r="K450" i="24"/>
  <c r="M450" i="24" s="1"/>
  <c r="K449" i="24"/>
  <c r="M449" i="24" s="1"/>
  <c r="K448" i="24"/>
  <c r="M448" i="24" s="1"/>
  <c r="K447" i="24"/>
  <c r="K446" i="24"/>
  <c r="M446" i="24" s="1"/>
  <c r="K445" i="24"/>
  <c r="M445" i="24" s="1"/>
  <c r="K444" i="24"/>
  <c r="M444" i="24" s="1"/>
  <c r="K443" i="24"/>
  <c r="K442" i="24"/>
  <c r="M442" i="24" s="1"/>
  <c r="K441" i="24"/>
  <c r="M441" i="24" s="1"/>
  <c r="K440" i="24"/>
  <c r="M440" i="24" s="1"/>
  <c r="K439" i="24"/>
  <c r="K438" i="24"/>
  <c r="M438" i="24" s="1"/>
  <c r="K437" i="24"/>
  <c r="M437" i="24" s="1"/>
  <c r="K436" i="24"/>
  <c r="M436" i="24" s="1"/>
  <c r="K435" i="24"/>
  <c r="K434" i="24"/>
  <c r="M434" i="24" s="1"/>
  <c r="K433" i="24"/>
  <c r="M433" i="24" s="1"/>
  <c r="K432" i="24"/>
  <c r="M432" i="24" s="1"/>
  <c r="K431" i="24"/>
  <c r="K430" i="24"/>
  <c r="M430" i="24" s="1"/>
  <c r="K429" i="24"/>
  <c r="M429" i="24" s="1"/>
  <c r="K428" i="24"/>
  <c r="M428" i="24" s="1"/>
  <c r="K427" i="24"/>
  <c r="K426" i="24"/>
  <c r="M426" i="24" s="1"/>
  <c r="K425" i="24"/>
  <c r="M425" i="24" s="1"/>
  <c r="K424" i="24"/>
  <c r="M424" i="24" s="1"/>
  <c r="K423" i="24"/>
  <c r="K422" i="24"/>
  <c r="M422" i="24" s="1"/>
  <c r="K421" i="24"/>
  <c r="M421" i="24" s="1"/>
  <c r="K420" i="24"/>
  <c r="M420" i="24" s="1"/>
  <c r="K419" i="24"/>
  <c r="K418" i="24"/>
  <c r="M418" i="24" s="1"/>
  <c r="K417" i="24"/>
  <c r="M417" i="24" s="1"/>
  <c r="K416" i="24"/>
  <c r="M416" i="24" s="1"/>
  <c r="K415" i="24"/>
  <c r="K414" i="24"/>
  <c r="M414" i="24" s="1"/>
  <c r="K413" i="24"/>
  <c r="M413" i="24" s="1"/>
  <c r="K412" i="24"/>
  <c r="M412" i="24" s="1"/>
  <c r="K411" i="24"/>
  <c r="K410" i="24"/>
  <c r="M410" i="24" s="1"/>
  <c r="K409" i="24"/>
  <c r="M409" i="24" s="1"/>
  <c r="K408" i="24"/>
  <c r="M408" i="24" s="1"/>
  <c r="K407" i="24"/>
  <c r="K406" i="24"/>
  <c r="M406" i="24" s="1"/>
  <c r="K405" i="24"/>
  <c r="M405" i="24" s="1"/>
  <c r="K404" i="24"/>
  <c r="M404" i="24" s="1"/>
  <c r="K403" i="24"/>
  <c r="K402" i="24"/>
  <c r="M402" i="24" s="1"/>
  <c r="K401" i="24"/>
  <c r="M401" i="24" s="1"/>
  <c r="K400" i="24"/>
  <c r="M400" i="24" s="1"/>
  <c r="K399" i="24"/>
  <c r="K398" i="24"/>
  <c r="M398" i="24" s="1"/>
  <c r="K397" i="24"/>
  <c r="M397" i="24" s="1"/>
  <c r="K396" i="24"/>
  <c r="M396" i="24" s="1"/>
  <c r="K395" i="24"/>
  <c r="K394" i="24"/>
  <c r="M394" i="24" s="1"/>
  <c r="K393" i="24"/>
  <c r="M393" i="24" s="1"/>
  <c r="K392" i="24"/>
  <c r="M392" i="24" s="1"/>
  <c r="K391" i="24"/>
  <c r="K390" i="24"/>
  <c r="M390" i="24" s="1"/>
  <c r="K389" i="24"/>
  <c r="M389" i="24" s="1"/>
  <c r="K388" i="24"/>
  <c r="M388" i="24" s="1"/>
  <c r="K387" i="24"/>
  <c r="K386" i="24"/>
  <c r="M386" i="24" s="1"/>
  <c r="K385" i="24"/>
  <c r="M385" i="24" s="1"/>
  <c r="K384" i="24"/>
  <c r="M384" i="24" s="1"/>
  <c r="K383" i="24"/>
  <c r="K382" i="24"/>
  <c r="M382" i="24" s="1"/>
  <c r="K381" i="24"/>
  <c r="M381" i="24" s="1"/>
  <c r="K380" i="24"/>
  <c r="M380" i="24" s="1"/>
  <c r="K379" i="24"/>
  <c r="K378" i="24"/>
  <c r="M378" i="24" s="1"/>
  <c r="K377" i="24"/>
  <c r="M377" i="24" s="1"/>
  <c r="K376" i="24"/>
  <c r="M376" i="24" s="1"/>
  <c r="K375" i="24"/>
  <c r="K374" i="24"/>
  <c r="M374" i="24" s="1"/>
  <c r="K373" i="24"/>
  <c r="M373" i="24" s="1"/>
  <c r="K372" i="24"/>
  <c r="M372" i="24" s="1"/>
  <c r="K371" i="24"/>
  <c r="K370" i="24"/>
  <c r="M370" i="24" s="1"/>
  <c r="K369" i="24"/>
  <c r="M369" i="24" s="1"/>
  <c r="K368" i="24"/>
  <c r="M368" i="24" s="1"/>
  <c r="K367" i="24"/>
  <c r="K366" i="24"/>
  <c r="M366" i="24" s="1"/>
  <c r="K365" i="24"/>
  <c r="M365" i="24" s="1"/>
  <c r="K364" i="24"/>
  <c r="M364" i="24" s="1"/>
  <c r="K363" i="24"/>
  <c r="K362" i="24"/>
  <c r="M362" i="24" s="1"/>
  <c r="K361" i="24"/>
  <c r="M361" i="24" s="1"/>
  <c r="K360" i="24"/>
  <c r="M360" i="24" s="1"/>
  <c r="K359" i="24"/>
  <c r="K358" i="24"/>
  <c r="M358" i="24" s="1"/>
  <c r="K357" i="24"/>
  <c r="M357" i="24" s="1"/>
  <c r="K356" i="24"/>
  <c r="M356" i="24" s="1"/>
  <c r="K355" i="24"/>
  <c r="K354" i="24"/>
  <c r="M354" i="24" s="1"/>
  <c r="K353" i="24"/>
  <c r="M353" i="24" s="1"/>
  <c r="K352" i="24"/>
  <c r="M352" i="24" s="1"/>
  <c r="K351" i="24"/>
  <c r="K350" i="24"/>
  <c r="M350" i="24" s="1"/>
  <c r="K349" i="24"/>
  <c r="M349" i="24" s="1"/>
  <c r="K348" i="24"/>
  <c r="M348" i="24" s="1"/>
  <c r="K347" i="24"/>
  <c r="K346" i="24"/>
  <c r="M346" i="24" s="1"/>
  <c r="K345" i="24"/>
  <c r="M345" i="24" s="1"/>
  <c r="K344" i="24"/>
  <c r="M344" i="24" s="1"/>
  <c r="K343" i="24"/>
  <c r="K342" i="24"/>
  <c r="M342" i="24" s="1"/>
  <c r="K341" i="24"/>
  <c r="M341" i="24" s="1"/>
  <c r="K340" i="24"/>
  <c r="M340" i="24" s="1"/>
  <c r="K339" i="24"/>
  <c r="K338" i="24"/>
  <c r="M338" i="24" s="1"/>
  <c r="K337" i="24"/>
  <c r="M337" i="24" s="1"/>
  <c r="K336" i="24"/>
  <c r="M336" i="24" s="1"/>
  <c r="K335" i="24"/>
  <c r="K334" i="24"/>
  <c r="M334" i="24" s="1"/>
  <c r="K333" i="24"/>
  <c r="M333" i="24" s="1"/>
  <c r="K332" i="24"/>
  <c r="M332" i="24" s="1"/>
  <c r="K331" i="24"/>
  <c r="K330" i="24"/>
  <c r="M330" i="24" s="1"/>
  <c r="K329" i="24"/>
  <c r="M329" i="24" s="1"/>
  <c r="K328" i="24"/>
  <c r="M328" i="24" s="1"/>
  <c r="K327" i="24"/>
  <c r="K326" i="24"/>
  <c r="M326" i="24" s="1"/>
  <c r="K325" i="24"/>
  <c r="M325" i="24" s="1"/>
  <c r="K324" i="24"/>
  <c r="M324" i="24" s="1"/>
  <c r="K323" i="24"/>
  <c r="K322" i="24"/>
  <c r="M322" i="24" s="1"/>
  <c r="K321" i="24"/>
  <c r="M321" i="24" s="1"/>
  <c r="K320" i="24"/>
  <c r="M320" i="24" s="1"/>
  <c r="K319" i="24"/>
  <c r="K318" i="24"/>
  <c r="M318" i="24" s="1"/>
  <c r="K317" i="24"/>
  <c r="M317" i="24" s="1"/>
  <c r="K316" i="24"/>
  <c r="M316" i="24" s="1"/>
  <c r="K315" i="24"/>
  <c r="K314" i="24"/>
  <c r="M314" i="24" s="1"/>
  <c r="K313" i="24"/>
  <c r="M313" i="24" s="1"/>
  <c r="K312" i="24"/>
  <c r="M312" i="24" s="1"/>
  <c r="K311" i="24"/>
  <c r="K310" i="24"/>
  <c r="M310" i="24" s="1"/>
  <c r="K309" i="24"/>
  <c r="M309" i="24" s="1"/>
  <c r="K308" i="24"/>
  <c r="M308" i="24" s="1"/>
  <c r="K307" i="24"/>
  <c r="K306" i="24"/>
  <c r="M306" i="24" s="1"/>
  <c r="K305" i="24"/>
  <c r="M305" i="24" s="1"/>
  <c r="K304" i="24"/>
  <c r="M304" i="24" s="1"/>
  <c r="K303" i="24"/>
  <c r="K302" i="24"/>
  <c r="M302" i="24" s="1"/>
  <c r="K301" i="24"/>
  <c r="M301" i="24" s="1"/>
  <c r="K300" i="24"/>
  <c r="M300" i="24" s="1"/>
  <c r="K299" i="24"/>
  <c r="K298" i="24"/>
  <c r="M298" i="24" s="1"/>
  <c r="K297" i="24"/>
  <c r="M297" i="24" s="1"/>
  <c r="K296" i="24"/>
  <c r="M296" i="24" s="1"/>
  <c r="K295" i="24"/>
  <c r="K294" i="24"/>
  <c r="M294" i="24" s="1"/>
  <c r="K293" i="24"/>
  <c r="M293" i="24" s="1"/>
  <c r="K292" i="24"/>
  <c r="M292" i="24" s="1"/>
  <c r="K291" i="24"/>
  <c r="K290" i="24"/>
  <c r="M290" i="24" s="1"/>
  <c r="K289" i="24"/>
  <c r="M289" i="24" s="1"/>
  <c r="K288" i="24"/>
  <c r="M288" i="24" s="1"/>
  <c r="K287" i="24"/>
  <c r="K286" i="24"/>
  <c r="M286" i="24" s="1"/>
  <c r="K285" i="24"/>
  <c r="M285" i="24" s="1"/>
  <c r="K284" i="24"/>
  <c r="M284" i="24" s="1"/>
  <c r="K283" i="24"/>
  <c r="K282" i="24"/>
  <c r="M282" i="24" s="1"/>
  <c r="K281" i="24"/>
  <c r="M281" i="24" s="1"/>
  <c r="K280" i="24"/>
  <c r="M280" i="24" s="1"/>
  <c r="K279" i="24"/>
  <c r="K278" i="24"/>
  <c r="M278" i="24" s="1"/>
  <c r="K277" i="24"/>
  <c r="M277" i="24" s="1"/>
  <c r="K276" i="24"/>
  <c r="M276" i="24" s="1"/>
  <c r="K275" i="24"/>
  <c r="K274" i="24"/>
  <c r="M274" i="24" s="1"/>
  <c r="K273" i="24"/>
  <c r="M273" i="24" s="1"/>
  <c r="K272" i="24"/>
  <c r="M272" i="24" s="1"/>
  <c r="K271" i="24"/>
  <c r="K270" i="24"/>
  <c r="M270" i="24" s="1"/>
  <c r="K269" i="24"/>
  <c r="M269" i="24" s="1"/>
  <c r="K268" i="24"/>
  <c r="M268" i="24" s="1"/>
  <c r="K267" i="24"/>
  <c r="K266" i="24"/>
  <c r="M266" i="24" s="1"/>
  <c r="K265" i="24"/>
  <c r="M265" i="24" s="1"/>
  <c r="K264" i="24"/>
  <c r="M264" i="24" s="1"/>
  <c r="K263" i="24"/>
  <c r="K262" i="24"/>
  <c r="M262" i="24" s="1"/>
  <c r="K261" i="24"/>
  <c r="M261" i="24" s="1"/>
  <c r="K260" i="24"/>
  <c r="M260" i="24" s="1"/>
  <c r="K259" i="24"/>
  <c r="K258" i="24"/>
  <c r="M258" i="24" s="1"/>
  <c r="K257" i="24"/>
  <c r="M257" i="24" s="1"/>
  <c r="K256" i="24"/>
  <c r="M256" i="24" s="1"/>
  <c r="K255" i="24"/>
  <c r="K254" i="24"/>
  <c r="M254" i="24" s="1"/>
  <c r="K253" i="24"/>
  <c r="M253" i="24" s="1"/>
  <c r="K252" i="24"/>
  <c r="M252" i="24" s="1"/>
  <c r="K251" i="24"/>
  <c r="K250" i="24"/>
  <c r="M250" i="24" s="1"/>
  <c r="K249" i="24"/>
  <c r="M249" i="24" s="1"/>
  <c r="K248" i="24"/>
  <c r="M248" i="24" s="1"/>
  <c r="K247" i="24"/>
  <c r="K246" i="24"/>
  <c r="M246" i="24" s="1"/>
  <c r="K245" i="24"/>
  <c r="M245" i="24" s="1"/>
  <c r="K244" i="24"/>
  <c r="M244" i="24" s="1"/>
  <c r="K243" i="24"/>
  <c r="K242" i="24"/>
  <c r="M242" i="24" s="1"/>
  <c r="K241" i="24"/>
  <c r="M241" i="24" s="1"/>
  <c r="K240" i="24"/>
  <c r="M240" i="24" s="1"/>
  <c r="K239" i="24"/>
  <c r="K238" i="24"/>
  <c r="M238" i="24" s="1"/>
  <c r="K237" i="24"/>
  <c r="M237" i="24" s="1"/>
  <c r="K236" i="24"/>
  <c r="M236" i="24" s="1"/>
  <c r="K235" i="24"/>
  <c r="K234" i="24"/>
  <c r="M234" i="24" s="1"/>
  <c r="K233" i="24"/>
  <c r="M233" i="24" s="1"/>
  <c r="K232" i="24"/>
  <c r="M232" i="24" s="1"/>
  <c r="K231" i="24"/>
  <c r="K230" i="24"/>
  <c r="M230" i="24" s="1"/>
  <c r="K229" i="24"/>
  <c r="M229" i="24" s="1"/>
  <c r="K228" i="24"/>
  <c r="M228" i="24" s="1"/>
  <c r="K227" i="24"/>
  <c r="K226" i="24"/>
  <c r="M226" i="24" s="1"/>
  <c r="K225" i="24"/>
  <c r="M225" i="24" s="1"/>
  <c r="K224" i="24"/>
  <c r="M224" i="24" s="1"/>
  <c r="K223" i="24"/>
  <c r="K222" i="24"/>
  <c r="M222" i="24" s="1"/>
  <c r="K221" i="24"/>
  <c r="M221" i="24" s="1"/>
  <c r="K220" i="24"/>
  <c r="M220" i="24" s="1"/>
  <c r="K219" i="24"/>
  <c r="K218" i="24"/>
  <c r="M218" i="24" s="1"/>
  <c r="K217" i="24"/>
  <c r="M217" i="24" s="1"/>
  <c r="K216" i="24"/>
  <c r="M216" i="24" s="1"/>
  <c r="K215" i="24"/>
  <c r="K214" i="24"/>
  <c r="M214" i="24" s="1"/>
  <c r="K213" i="24"/>
  <c r="M213" i="24" s="1"/>
  <c r="K212" i="24"/>
  <c r="M212" i="24" s="1"/>
  <c r="K211" i="24"/>
  <c r="K210" i="24"/>
  <c r="M210" i="24" s="1"/>
  <c r="K209" i="24"/>
  <c r="M209" i="24" s="1"/>
  <c r="K208" i="24"/>
  <c r="M208" i="24" s="1"/>
  <c r="K207" i="24"/>
  <c r="K206" i="24"/>
  <c r="M206" i="24" s="1"/>
  <c r="K205" i="24"/>
  <c r="M205" i="24" s="1"/>
  <c r="K204" i="24"/>
  <c r="M204" i="24" s="1"/>
  <c r="K203" i="24"/>
  <c r="K202" i="24"/>
  <c r="M202" i="24" s="1"/>
  <c r="K201" i="24"/>
  <c r="M201" i="24" s="1"/>
  <c r="K200" i="24"/>
  <c r="M200" i="24" s="1"/>
  <c r="K199" i="24"/>
  <c r="K198" i="24"/>
  <c r="M198" i="24" s="1"/>
  <c r="K197" i="24"/>
  <c r="M197" i="24" s="1"/>
  <c r="K196" i="24"/>
  <c r="M196" i="24" s="1"/>
  <c r="K195" i="24"/>
  <c r="K194" i="24"/>
  <c r="M194" i="24" s="1"/>
  <c r="K193" i="24"/>
  <c r="M193" i="24" s="1"/>
  <c r="K192" i="24"/>
  <c r="M192" i="24" s="1"/>
  <c r="K191" i="24"/>
  <c r="K190" i="24"/>
  <c r="M190" i="24" s="1"/>
  <c r="K189" i="24"/>
  <c r="M189" i="24" s="1"/>
  <c r="K188" i="24"/>
  <c r="M188" i="24" s="1"/>
  <c r="K187" i="24"/>
  <c r="K186" i="24"/>
  <c r="M186" i="24" s="1"/>
  <c r="K185" i="24"/>
  <c r="M185" i="24" s="1"/>
  <c r="K184" i="24"/>
  <c r="M184" i="24" s="1"/>
  <c r="K183" i="24"/>
  <c r="K182" i="24"/>
  <c r="M182" i="24" s="1"/>
  <c r="K181" i="24"/>
  <c r="M181" i="24" s="1"/>
  <c r="K180" i="24"/>
  <c r="M180" i="24" s="1"/>
  <c r="K179" i="24"/>
  <c r="K178" i="24"/>
  <c r="M178" i="24" s="1"/>
  <c r="K177" i="24"/>
  <c r="M177" i="24" s="1"/>
  <c r="K176" i="24"/>
  <c r="M176" i="24" s="1"/>
  <c r="K175" i="24"/>
  <c r="K174" i="24"/>
  <c r="M174" i="24" s="1"/>
  <c r="K173" i="24"/>
  <c r="M173" i="24" s="1"/>
  <c r="K172" i="24"/>
  <c r="M172" i="24" s="1"/>
  <c r="K171" i="24"/>
  <c r="K170" i="24"/>
  <c r="M170" i="24" s="1"/>
  <c r="K169" i="24"/>
  <c r="M169" i="24" s="1"/>
  <c r="K168" i="24"/>
  <c r="M168" i="24" s="1"/>
  <c r="K167" i="24"/>
  <c r="K166" i="24"/>
  <c r="M166" i="24" s="1"/>
  <c r="K165" i="24"/>
  <c r="M165" i="24" s="1"/>
  <c r="K164" i="24"/>
  <c r="M164" i="24" s="1"/>
  <c r="K163" i="24"/>
  <c r="K162" i="24"/>
  <c r="M162" i="24" s="1"/>
  <c r="K161" i="24"/>
  <c r="M161" i="24" s="1"/>
  <c r="K160" i="24"/>
  <c r="M160" i="24" s="1"/>
  <c r="K159" i="24"/>
  <c r="K158" i="24"/>
  <c r="M158" i="24" s="1"/>
  <c r="K157" i="24"/>
  <c r="M157" i="24" s="1"/>
  <c r="K156" i="24"/>
  <c r="M156" i="24" s="1"/>
  <c r="K155" i="24"/>
  <c r="K154" i="24"/>
  <c r="M154" i="24" s="1"/>
  <c r="K153" i="24"/>
  <c r="M153" i="24" s="1"/>
  <c r="K152" i="24"/>
  <c r="M152" i="24" s="1"/>
  <c r="K151" i="24"/>
  <c r="K150" i="24"/>
  <c r="M150" i="24" s="1"/>
  <c r="K149" i="24"/>
  <c r="M149" i="24" s="1"/>
  <c r="K148" i="24"/>
  <c r="M148" i="24" s="1"/>
  <c r="K147" i="24"/>
  <c r="K146" i="24"/>
  <c r="M146" i="24" s="1"/>
  <c r="K145" i="24"/>
  <c r="M145" i="24" s="1"/>
  <c r="K144" i="24"/>
  <c r="M144" i="24" s="1"/>
  <c r="K143" i="24"/>
  <c r="K142" i="24"/>
  <c r="M142" i="24" s="1"/>
  <c r="K141" i="24"/>
  <c r="M141" i="24" s="1"/>
  <c r="K140" i="24"/>
  <c r="M140" i="24" s="1"/>
  <c r="K139" i="24"/>
  <c r="K138" i="24"/>
  <c r="M138" i="24" s="1"/>
  <c r="K137" i="24"/>
  <c r="M137" i="24" s="1"/>
  <c r="K136" i="24"/>
  <c r="M136" i="24" s="1"/>
  <c r="K135" i="24"/>
  <c r="K134" i="24"/>
  <c r="M134" i="24" s="1"/>
  <c r="K133" i="24"/>
  <c r="M133" i="24" s="1"/>
  <c r="K132" i="24"/>
  <c r="M132" i="24" s="1"/>
  <c r="K131" i="24"/>
  <c r="K130" i="24"/>
  <c r="M130" i="24" s="1"/>
  <c r="K129" i="24"/>
  <c r="M129" i="24" s="1"/>
  <c r="K128" i="24"/>
  <c r="M128" i="24" s="1"/>
  <c r="K127" i="24"/>
  <c r="K126" i="24"/>
  <c r="M126" i="24" s="1"/>
  <c r="K125" i="24"/>
  <c r="M125" i="24" s="1"/>
  <c r="K124" i="24"/>
  <c r="M124" i="24" s="1"/>
  <c r="K123" i="24"/>
  <c r="K122" i="24"/>
  <c r="M122" i="24" s="1"/>
  <c r="K121" i="24"/>
  <c r="M121" i="24" s="1"/>
  <c r="K120" i="24"/>
  <c r="M120" i="24" s="1"/>
  <c r="K119" i="24"/>
  <c r="K118" i="24"/>
  <c r="M118" i="24" s="1"/>
  <c r="K117" i="24"/>
  <c r="M117" i="24" s="1"/>
  <c r="K116" i="24"/>
  <c r="M116" i="24" s="1"/>
  <c r="K115" i="24"/>
  <c r="K114" i="24"/>
  <c r="M114" i="24" s="1"/>
  <c r="K113" i="24"/>
  <c r="M113" i="24" s="1"/>
  <c r="K112" i="24"/>
  <c r="M112" i="24" s="1"/>
  <c r="K111" i="24"/>
  <c r="K110" i="24"/>
  <c r="M110" i="24" s="1"/>
  <c r="K109" i="24"/>
  <c r="M109" i="24" s="1"/>
  <c r="K108" i="24"/>
  <c r="M108" i="24" s="1"/>
  <c r="K107" i="24"/>
  <c r="K106" i="24"/>
  <c r="M106" i="24" s="1"/>
  <c r="K105" i="24"/>
  <c r="M105" i="24" s="1"/>
  <c r="K104" i="24"/>
  <c r="M104" i="24" s="1"/>
  <c r="K103" i="24"/>
  <c r="K102" i="24"/>
  <c r="M102" i="24" s="1"/>
  <c r="K101" i="24"/>
  <c r="M101" i="24" s="1"/>
  <c r="K100" i="24"/>
  <c r="M100" i="24" s="1"/>
  <c r="K99" i="24"/>
  <c r="K98" i="24"/>
  <c r="M98" i="24" s="1"/>
  <c r="K97" i="24"/>
  <c r="M97" i="24" s="1"/>
  <c r="K96" i="24"/>
  <c r="M96" i="24" s="1"/>
  <c r="K95" i="24"/>
  <c r="K94" i="24"/>
  <c r="M94" i="24" s="1"/>
  <c r="K93" i="24"/>
  <c r="M93" i="24" s="1"/>
  <c r="K92" i="24"/>
  <c r="M92" i="24" s="1"/>
  <c r="K91" i="24"/>
  <c r="K90" i="24"/>
  <c r="M90" i="24" s="1"/>
  <c r="K89" i="24"/>
  <c r="M89" i="24" s="1"/>
  <c r="K88" i="24"/>
  <c r="M88" i="24" s="1"/>
  <c r="K87" i="24"/>
  <c r="K86" i="24"/>
  <c r="M86" i="24" s="1"/>
  <c r="K85" i="24"/>
  <c r="M85" i="24" s="1"/>
  <c r="K84" i="24"/>
  <c r="M84" i="24" s="1"/>
  <c r="K83" i="24"/>
  <c r="K82" i="24"/>
  <c r="M82" i="24" s="1"/>
  <c r="K81" i="24"/>
  <c r="M81" i="24" s="1"/>
  <c r="K80" i="24"/>
  <c r="M80" i="24" s="1"/>
  <c r="K79" i="24"/>
  <c r="K78" i="24"/>
  <c r="M78" i="24" s="1"/>
  <c r="K77" i="24"/>
  <c r="M77" i="24" s="1"/>
  <c r="K76" i="24"/>
  <c r="M76" i="24" s="1"/>
  <c r="K75" i="24"/>
  <c r="K74" i="24"/>
  <c r="M74" i="24" s="1"/>
  <c r="K73" i="24"/>
  <c r="M73" i="24" s="1"/>
  <c r="K72" i="24"/>
  <c r="M72" i="24" s="1"/>
  <c r="K71" i="24"/>
  <c r="K70" i="24"/>
  <c r="M70" i="24" s="1"/>
  <c r="K69" i="24"/>
  <c r="M69" i="24" s="1"/>
  <c r="K68" i="24"/>
  <c r="M68" i="24" s="1"/>
  <c r="K67" i="24"/>
  <c r="K66" i="24"/>
  <c r="M66" i="24" s="1"/>
  <c r="K65" i="24"/>
  <c r="M65" i="24" s="1"/>
  <c r="K64" i="24"/>
  <c r="M64" i="24" s="1"/>
  <c r="K63" i="24"/>
  <c r="K62" i="24"/>
  <c r="M62" i="24" s="1"/>
  <c r="K61" i="24"/>
  <c r="M61" i="24" s="1"/>
  <c r="K60" i="24"/>
  <c r="M60" i="24" s="1"/>
  <c r="K59" i="24"/>
  <c r="K58" i="24"/>
  <c r="M58" i="24" s="1"/>
  <c r="K57" i="24"/>
  <c r="M57" i="24" s="1"/>
  <c r="K56" i="24"/>
  <c r="M56" i="24" s="1"/>
  <c r="K55" i="24"/>
  <c r="K54" i="24"/>
  <c r="M54" i="24" s="1"/>
  <c r="K53" i="24"/>
  <c r="M53" i="24" s="1"/>
  <c r="K52" i="24"/>
  <c r="M52" i="24" s="1"/>
  <c r="K51" i="24"/>
  <c r="K50" i="24"/>
  <c r="M50" i="24" s="1"/>
  <c r="K49" i="24"/>
  <c r="M49" i="24" s="1"/>
  <c r="K48" i="24"/>
  <c r="M48" i="24" s="1"/>
  <c r="K47" i="24"/>
  <c r="K46" i="24"/>
  <c r="M46" i="24" s="1"/>
  <c r="K45" i="24"/>
  <c r="M45" i="24" s="1"/>
  <c r="K44" i="24"/>
  <c r="M44" i="24" s="1"/>
  <c r="K40" i="24"/>
  <c r="K39" i="24"/>
  <c r="K38" i="24"/>
  <c r="M38" i="24" s="1"/>
  <c r="K37" i="24"/>
  <c r="M37" i="24" s="1"/>
  <c r="K36" i="24"/>
  <c r="M36" i="24" s="1"/>
  <c r="K35" i="24"/>
  <c r="K34" i="24"/>
  <c r="M34" i="24" s="1"/>
  <c r="K33" i="24"/>
  <c r="M33" i="24" s="1"/>
  <c r="K32" i="24"/>
  <c r="M32" i="24" s="1"/>
  <c r="K31" i="24"/>
  <c r="K30" i="24"/>
  <c r="M30" i="24" s="1"/>
  <c r="K29" i="24"/>
  <c r="M29" i="24" s="1"/>
  <c r="K28" i="24"/>
  <c r="M28" i="24" s="1"/>
  <c r="K27" i="24"/>
  <c r="K26" i="24"/>
  <c r="M26" i="24" s="1"/>
  <c r="K25" i="24"/>
  <c r="M25" i="24" s="1"/>
  <c r="K24" i="24"/>
  <c r="M24" i="24" s="1"/>
  <c r="K23" i="24"/>
  <c r="K22" i="24"/>
  <c r="M22" i="24" s="1"/>
  <c r="K21" i="24"/>
  <c r="M21" i="24" s="1"/>
  <c r="K20" i="24"/>
  <c r="M20" i="24" s="1"/>
  <c r="K19" i="24"/>
  <c r="K18" i="24"/>
  <c r="M18" i="24" s="1"/>
  <c r="K17" i="24"/>
  <c r="M17" i="24" s="1"/>
  <c r="K16" i="24"/>
  <c r="M16" i="24" s="1"/>
  <c r="K15" i="24"/>
  <c r="K14" i="24"/>
  <c r="M14" i="24" s="1"/>
  <c r="K13" i="24"/>
  <c r="M13" i="24" s="1"/>
  <c r="K12" i="24"/>
  <c r="M12" i="24" s="1"/>
  <c r="K11" i="24"/>
  <c r="K10" i="24"/>
  <c r="M10" i="24" s="1"/>
  <c r="K9" i="24"/>
  <c r="M9" i="24" s="1"/>
  <c r="I2" i="24"/>
  <c r="D2" i="24"/>
  <c r="D1" i="24"/>
  <c r="J517" i="23"/>
  <c r="I517" i="23"/>
  <c r="H517" i="23"/>
  <c r="G517" i="23"/>
  <c r="F517" i="23"/>
  <c r="C526" i="23"/>
  <c r="I526" i="23" s="1"/>
  <c r="C505" i="23"/>
  <c r="C504" i="23"/>
  <c r="C503" i="23"/>
  <c r="C502" i="23"/>
  <c r="C501" i="23"/>
  <c r="C500" i="23"/>
  <c r="K498" i="23"/>
  <c r="M498" i="23" s="1"/>
  <c r="K497" i="23"/>
  <c r="M497" i="23" s="1"/>
  <c r="K496" i="23"/>
  <c r="K495" i="23"/>
  <c r="M495" i="23" s="1"/>
  <c r="K490" i="23"/>
  <c r="M490" i="23" s="1"/>
  <c r="K489" i="23"/>
  <c r="M489" i="23" s="1"/>
  <c r="K488" i="23"/>
  <c r="K487" i="23"/>
  <c r="M487" i="23" s="1"/>
  <c r="K486" i="23"/>
  <c r="M486" i="23" s="1"/>
  <c r="K485" i="23"/>
  <c r="M485" i="23" s="1"/>
  <c r="K484" i="23"/>
  <c r="K483" i="23"/>
  <c r="M483" i="23" s="1"/>
  <c r="K482" i="23"/>
  <c r="M482" i="23" s="1"/>
  <c r="K481" i="23"/>
  <c r="M481" i="23" s="1"/>
  <c r="K480" i="23"/>
  <c r="K479" i="23"/>
  <c r="M479" i="23" s="1"/>
  <c r="K478" i="23"/>
  <c r="M478" i="23" s="1"/>
  <c r="K477" i="23"/>
  <c r="M477" i="23" s="1"/>
  <c r="K476" i="23"/>
  <c r="K475" i="23"/>
  <c r="M475" i="23" s="1"/>
  <c r="K474" i="23"/>
  <c r="M474" i="23" s="1"/>
  <c r="K473" i="23"/>
  <c r="M473" i="23" s="1"/>
  <c r="K472" i="23"/>
  <c r="K471" i="23"/>
  <c r="M471" i="23" s="1"/>
  <c r="K470" i="23"/>
  <c r="M470" i="23" s="1"/>
  <c r="K469" i="23"/>
  <c r="M469" i="23" s="1"/>
  <c r="K468" i="23"/>
  <c r="K467" i="23"/>
  <c r="M467" i="23" s="1"/>
  <c r="K466" i="23"/>
  <c r="M466" i="23" s="1"/>
  <c r="K465" i="23"/>
  <c r="M465" i="23" s="1"/>
  <c r="K464" i="23"/>
  <c r="K463" i="23"/>
  <c r="M463" i="23" s="1"/>
  <c r="K462" i="23"/>
  <c r="M462" i="23" s="1"/>
  <c r="K461" i="23"/>
  <c r="M461" i="23" s="1"/>
  <c r="K460" i="23"/>
  <c r="K459" i="23"/>
  <c r="M459" i="23" s="1"/>
  <c r="K458" i="23"/>
  <c r="M458" i="23" s="1"/>
  <c r="K457" i="23"/>
  <c r="M457" i="23" s="1"/>
  <c r="K456" i="23"/>
  <c r="K455" i="23"/>
  <c r="M455" i="23" s="1"/>
  <c r="K454" i="23"/>
  <c r="M454" i="23" s="1"/>
  <c r="K453" i="23"/>
  <c r="M453" i="23" s="1"/>
  <c r="K452" i="23"/>
  <c r="K451" i="23"/>
  <c r="M451" i="23" s="1"/>
  <c r="K450" i="23"/>
  <c r="M450" i="23" s="1"/>
  <c r="K449" i="23"/>
  <c r="M449" i="23" s="1"/>
  <c r="K448" i="23"/>
  <c r="K447" i="23"/>
  <c r="M447" i="23" s="1"/>
  <c r="K446" i="23"/>
  <c r="M446" i="23" s="1"/>
  <c r="K445" i="23"/>
  <c r="M445" i="23" s="1"/>
  <c r="K444" i="23"/>
  <c r="K443" i="23"/>
  <c r="M443" i="23" s="1"/>
  <c r="K442" i="23"/>
  <c r="M442" i="23" s="1"/>
  <c r="K441" i="23"/>
  <c r="M441" i="23" s="1"/>
  <c r="K440" i="23"/>
  <c r="K439" i="23"/>
  <c r="M439" i="23" s="1"/>
  <c r="K438" i="23"/>
  <c r="M438" i="23" s="1"/>
  <c r="K437" i="23"/>
  <c r="M437" i="23" s="1"/>
  <c r="K436" i="23"/>
  <c r="K435" i="23"/>
  <c r="M435" i="23" s="1"/>
  <c r="K434" i="23"/>
  <c r="M434" i="23" s="1"/>
  <c r="K433" i="23"/>
  <c r="M433" i="23" s="1"/>
  <c r="K432" i="23"/>
  <c r="K431" i="23"/>
  <c r="M431" i="23" s="1"/>
  <c r="K430" i="23"/>
  <c r="M430" i="23" s="1"/>
  <c r="K429" i="23"/>
  <c r="M429" i="23" s="1"/>
  <c r="K428" i="23"/>
  <c r="K427" i="23"/>
  <c r="M427" i="23" s="1"/>
  <c r="K426" i="23"/>
  <c r="M426" i="23" s="1"/>
  <c r="K425" i="23"/>
  <c r="M425" i="23" s="1"/>
  <c r="K424" i="23"/>
  <c r="K423" i="23"/>
  <c r="M423" i="23" s="1"/>
  <c r="K422" i="23"/>
  <c r="M422" i="23" s="1"/>
  <c r="K421" i="23"/>
  <c r="M421" i="23" s="1"/>
  <c r="K420" i="23"/>
  <c r="K419" i="23"/>
  <c r="M419" i="23" s="1"/>
  <c r="K418" i="23"/>
  <c r="M418" i="23" s="1"/>
  <c r="K417" i="23"/>
  <c r="M417" i="23" s="1"/>
  <c r="K416" i="23"/>
  <c r="K415" i="23"/>
  <c r="M415" i="23" s="1"/>
  <c r="K414" i="23"/>
  <c r="M414" i="23" s="1"/>
  <c r="K413" i="23"/>
  <c r="M413" i="23" s="1"/>
  <c r="K412" i="23"/>
  <c r="K411" i="23"/>
  <c r="M411" i="23" s="1"/>
  <c r="K410" i="23"/>
  <c r="M410" i="23" s="1"/>
  <c r="K409" i="23"/>
  <c r="M409" i="23" s="1"/>
  <c r="K408" i="23"/>
  <c r="K407" i="23"/>
  <c r="M407" i="23" s="1"/>
  <c r="K406" i="23"/>
  <c r="M406" i="23" s="1"/>
  <c r="K405" i="23"/>
  <c r="M405" i="23" s="1"/>
  <c r="K404" i="23"/>
  <c r="K403" i="23"/>
  <c r="M403" i="23" s="1"/>
  <c r="K402" i="23"/>
  <c r="M402" i="23" s="1"/>
  <c r="K401" i="23"/>
  <c r="M401" i="23" s="1"/>
  <c r="K400" i="23"/>
  <c r="K399" i="23"/>
  <c r="M399" i="23" s="1"/>
  <c r="K398" i="23"/>
  <c r="M398" i="23" s="1"/>
  <c r="K397" i="23"/>
  <c r="M397" i="23" s="1"/>
  <c r="K396" i="23"/>
  <c r="K395" i="23"/>
  <c r="M395" i="23" s="1"/>
  <c r="K394" i="23"/>
  <c r="M394" i="23" s="1"/>
  <c r="K393" i="23"/>
  <c r="M393" i="23" s="1"/>
  <c r="K392" i="23"/>
  <c r="K391" i="23"/>
  <c r="M391" i="23" s="1"/>
  <c r="K390" i="23"/>
  <c r="M390" i="23" s="1"/>
  <c r="K389" i="23"/>
  <c r="M389" i="23" s="1"/>
  <c r="K388" i="23"/>
  <c r="K387" i="23"/>
  <c r="M387" i="23" s="1"/>
  <c r="K386" i="23"/>
  <c r="M386" i="23" s="1"/>
  <c r="K385" i="23"/>
  <c r="M385" i="23" s="1"/>
  <c r="K384" i="23"/>
  <c r="K383" i="23"/>
  <c r="M383" i="23" s="1"/>
  <c r="K382" i="23"/>
  <c r="M382" i="23" s="1"/>
  <c r="K381" i="23"/>
  <c r="M381" i="23" s="1"/>
  <c r="K380" i="23"/>
  <c r="K379" i="23"/>
  <c r="M379" i="23" s="1"/>
  <c r="K378" i="23"/>
  <c r="M378" i="23" s="1"/>
  <c r="K377" i="23"/>
  <c r="M377" i="23" s="1"/>
  <c r="K376" i="23"/>
  <c r="K375" i="23"/>
  <c r="M375" i="23" s="1"/>
  <c r="K374" i="23"/>
  <c r="M374" i="23" s="1"/>
  <c r="K373" i="23"/>
  <c r="M373" i="23" s="1"/>
  <c r="K372" i="23"/>
  <c r="K371" i="23"/>
  <c r="M371" i="23" s="1"/>
  <c r="K370" i="23"/>
  <c r="M370" i="23" s="1"/>
  <c r="K369" i="23"/>
  <c r="M369" i="23" s="1"/>
  <c r="K368" i="23"/>
  <c r="K367" i="23"/>
  <c r="M367" i="23" s="1"/>
  <c r="K366" i="23"/>
  <c r="M366" i="23" s="1"/>
  <c r="K365" i="23"/>
  <c r="M365" i="23" s="1"/>
  <c r="K364" i="23"/>
  <c r="K363" i="23"/>
  <c r="M363" i="23" s="1"/>
  <c r="K362" i="23"/>
  <c r="M362" i="23" s="1"/>
  <c r="K361" i="23"/>
  <c r="M361" i="23" s="1"/>
  <c r="K360" i="23"/>
  <c r="K359" i="23"/>
  <c r="M359" i="23" s="1"/>
  <c r="K358" i="23"/>
  <c r="M358" i="23" s="1"/>
  <c r="K357" i="23"/>
  <c r="M357" i="23" s="1"/>
  <c r="K356" i="23"/>
  <c r="K355" i="23"/>
  <c r="M355" i="23" s="1"/>
  <c r="K354" i="23"/>
  <c r="M354" i="23" s="1"/>
  <c r="K353" i="23"/>
  <c r="M353" i="23" s="1"/>
  <c r="K352" i="23"/>
  <c r="K351" i="23"/>
  <c r="M351" i="23" s="1"/>
  <c r="K350" i="23"/>
  <c r="M350" i="23" s="1"/>
  <c r="K349" i="23"/>
  <c r="M349" i="23" s="1"/>
  <c r="K348" i="23"/>
  <c r="K347" i="23"/>
  <c r="M347" i="23" s="1"/>
  <c r="K346" i="23"/>
  <c r="M346" i="23" s="1"/>
  <c r="K345" i="23"/>
  <c r="M345" i="23" s="1"/>
  <c r="K344" i="23"/>
  <c r="K343" i="23"/>
  <c r="M343" i="23" s="1"/>
  <c r="K342" i="23"/>
  <c r="M342" i="23" s="1"/>
  <c r="K341" i="23"/>
  <c r="M341" i="23" s="1"/>
  <c r="K340" i="23"/>
  <c r="K339" i="23"/>
  <c r="M339" i="23" s="1"/>
  <c r="K338" i="23"/>
  <c r="M338" i="23" s="1"/>
  <c r="K337" i="23"/>
  <c r="M337" i="23" s="1"/>
  <c r="K336" i="23"/>
  <c r="K335" i="23"/>
  <c r="M335" i="23" s="1"/>
  <c r="K334" i="23"/>
  <c r="M334" i="23" s="1"/>
  <c r="K333" i="23"/>
  <c r="M333" i="23" s="1"/>
  <c r="K332" i="23"/>
  <c r="K331" i="23"/>
  <c r="M331" i="23" s="1"/>
  <c r="K330" i="23"/>
  <c r="M330" i="23" s="1"/>
  <c r="K329" i="23"/>
  <c r="M329" i="23" s="1"/>
  <c r="K328" i="23"/>
  <c r="K327" i="23"/>
  <c r="M327" i="23" s="1"/>
  <c r="K326" i="23"/>
  <c r="M326" i="23" s="1"/>
  <c r="K325" i="23"/>
  <c r="M325" i="23" s="1"/>
  <c r="K324" i="23"/>
  <c r="K323" i="23"/>
  <c r="M323" i="23" s="1"/>
  <c r="K322" i="23"/>
  <c r="M322" i="23" s="1"/>
  <c r="K321" i="23"/>
  <c r="M321" i="23" s="1"/>
  <c r="K320" i="23"/>
  <c r="K319" i="23"/>
  <c r="M319" i="23" s="1"/>
  <c r="K318" i="23"/>
  <c r="M318" i="23" s="1"/>
  <c r="K317" i="23"/>
  <c r="M317" i="23" s="1"/>
  <c r="K316" i="23"/>
  <c r="K315" i="23"/>
  <c r="M315" i="23" s="1"/>
  <c r="K314" i="23"/>
  <c r="M314" i="23" s="1"/>
  <c r="K313" i="23"/>
  <c r="M313" i="23" s="1"/>
  <c r="K312" i="23"/>
  <c r="K311" i="23"/>
  <c r="M311" i="23" s="1"/>
  <c r="K310" i="23"/>
  <c r="M310" i="23" s="1"/>
  <c r="K309" i="23"/>
  <c r="M309" i="23" s="1"/>
  <c r="K308" i="23"/>
  <c r="K307" i="23"/>
  <c r="M307" i="23" s="1"/>
  <c r="K306" i="23"/>
  <c r="M306" i="23" s="1"/>
  <c r="K305" i="23"/>
  <c r="M305" i="23" s="1"/>
  <c r="K304" i="23"/>
  <c r="K303" i="23"/>
  <c r="M303" i="23" s="1"/>
  <c r="K302" i="23"/>
  <c r="M302" i="23" s="1"/>
  <c r="K301" i="23"/>
  <c r="M301" i="23" s="1"/>
  <c r="K300" i="23"/>
  <c r="K299" i="23"/>
  <c r="M299" i="23" s="1"/>
  <c r="K298" i="23"/>
  <c r="M298" i="23" s="1"/>
  <c r="K297" i="23"/>
  <c r="M297" i="23" s="1"/>
  <c r="K296" i="23"/>
  <c r="K295" i="23"/>
  <c r="M295" i="23" s="1"/>
  <c r="K294" i="23"/>
  <c r="M294" i="23" s="1"/>
  <c r="K293" i="23"/>
  <c r="M293" i="23" s="1"/>
  <c r="K292" i="23"/>
  <c r="K291" i="23"/>
  <c r="M291" i="23" s="1"/>
  <c r="K290" i="23"/>
  <c r="M290" i="23" s="1"/>
  <c r="K289" i="23"/>
  <c r="M289" i="23" s="1"/>
  <c r="K288" i="23"/>
  <c r="K287" i="23"/>
  <c r="M287" i="23" s="1"/>
  <c r="K286" i="23"/>
  <c r="M286" i="23" s="1"/>
  <c r="K285" i="23"/>
  <c r="M285" i="23" s="1"/>
  <c r="K284" i="23"/>
  <c r="K283" i="23"/>
  <c r="M283" i="23" s="1"/>
  <c r="K282" i="23"/>
  <c r="M282" i="23" s="1"/>
  <c r="K281" i="23"/>
  <c r="M281" i="23" s="1"/>
  <c r="K280" i="23"/>
  <c r="K279" i="23"/>
  <c r="M279" i="23" s="1"/>
  <c r="K278" i="23"/>
  <c r="M278" i="23" s="1"/>
  <c r="K277" i="23"/>
  <c r="M277" i="23" s="1"/>
  <c r="K276" i="23"/>
  <c r="K275" i="23"/>
  <c r="M275" i="23" s="1"/>
  <c r="K274" i="23"/>
  <c r="M274" i="23" s="1"/>
  <c r="K273" i="23"/>
  <c r="M273" i="23" s="1"/>
  <c r="K272" i="23"/>
  <c r="K271" i="23"/>
  <c r="M271" i="23" s="1"/>
  <c r="K270" i="23"/>
  <c r="M270" i="23" s="1"/>
  <c r="K269" i="23"/>
  <c r="M269" i="23" s="1"/>
  <c r="K268" i="23"/>
  <c r="K267" i="23"/>
  <c r="M267" i="23" s="1"/>
  <c r="K266" i="23"/>
  <c r="M266" i="23" s="1"/>
  <c r="K265" i="23"/>
  <c r="M265" i="23" s="1"/>
  <c r="K264" i="23"/>
  <c r="K263" i="23"/>
  <c r="M263" i="23" s="1"/>
  <c r="K262" i="23"/>
  <c r="M262" i="23" s="1"/>
  <c r="K261" i="23"/>
  <c r="M261" i="23" s="1"/>
  <c r="K260" i="23"/>
  <c r="K259" i="23"/>
  <c r="M259" i="23" s="1"/>
  <c r="K258" i="23"/>
  <c r="M258" i="23" s="1"/>
  <c r="K257" i="23"/>
  <c r="M257" i="23" s="1"/>
  <c r="K256" i="23"/>
  <c r="K255" i="23"/>
  <c r="M255" i="23" s="1"/>
  <c r="K254" i="23"/>
  <c r="M254" i="23" s="1"/>
  <c r="K253" i="23"/>
  <c r="M253" i="23" s="1"/>
  <c r="K252" i="23"/>
  <c r="K251" i="23"/>
  <c r="M251" i="23" s="1"/>
  <c r="K250" i="23"/>
  <c r="M250" i="23" s="1"/>
  <c r="K249" i="23"/>
  <c r="M249" i="23" s="1"/>
  <c r="K248" i="23"/>
  <c r="K247" i="23"/>
  <c r="M247" i="23" s="1"/>
  <c r="K246" i="23"/>
  <c r="M246" i="23" s="1"/>
  <c r="K245" i="23"/>
  <c r="M245" i="23" s="1"/>
  <c r="K244" i="23"/>
  <c r="K243" i="23"/>
  <c r="M243" i="23" s="1"/>
  <c r="K242" i="23"/>
  <c r="M242" i="23" s="1"/>
  <c r="K241" i="23"/>
  <c r="M241" i="23" s="1"/>
  <c r="K240" i="23"/>
  <c r="K239" i="23"/>
  <c r="M239" i="23" s="1"/>
  <c r="K238" i="23"/>
  <c r="M238" i="23" s="1"/>
  <c r="K237" i="23"/>
  <c r="M237" i="23" s="1"/>
  <c r="K236" i="23"/>
  <c r="K235" i="23"/>
  <c r="M235" i="23" s="1"/>
  <c r="K234" i="23"/>
  <c r="M234" i="23" s="1"/>
  <c r="K233" i="23"/>
  <c r="M233" i="23" s="1"/>
  <c r="K232" i="23"/>
  <c r="K231" i="23"/>
  <c r="M231" i="23" s="1"/>
  <c r="K230" i="23"/>
  <c r="M230" i="23" s="1"/>
  <c r="K229" i="23"/>
  <c r="M229" i="23" s="1"/>
  <c r="K228" i="23"/>
  <c r="K227" i="23"/>
  <c r="M227" i="23" s="1"/>
  <c r="K226" i="23"/>
  <c r="M226" i="23" s="1"/>
  <c r="K225" i="23"/>
  <c r="M225" i="23" s="1"/>
  <c r="K224" i="23"/>
  <c r="K223" i="23"/>
  <c r="M223" i="23" s="1"/>
  <c r="K222" i="23"/>
  <c r="M222" i="23" s="1"/>
  <c r="K221" i="23"/>
  <c r="M221" i="23" s="1"/>
  <c r="K220" i="23"/>
  <c r="K219" i="23"/>
  <c r="M219" i="23" s="1"/>
  <c r="K218" i="23"/>
  <c r="M218" i="23" s="1"/>
  <c r="K217" i="23"/>
  <c r="M217" i="23" s="1"/>
  <c r="K216" i="23"/>
  <c r="K215" i="23"/>
  <c r="M215" i="23" s="1"/>
  <c r="K214" i="23"/>
  <c r="M214" i="23" s="1"/>
  <c r="K213" i="23"/>
  <c r="M213" i="23" s="1"/>
  <c r="K212" i="23"/>
  <c r="K211" i="23"/>
  <c r="M211" i="23" s="1"/>
  <c r="K210" i="23"/>
  <c r="M210" i="23" s="1"/>
  <c r="K209" i="23"/>
  <c r="M209" i="23" s="1"/>
  <c r="K208" i="23"/>
  <c r="K207" i="23"/>
  <c r="M207" i="23" s="1"/>
  <c r="K206" i="23"/>
  <c r="M206" i="23" s="1"/>
  <c r="K205" i="23"/>
  <c r="M205" i="23" s="1"/>
  <c r="K204" i="23"/>
  <c r="K203" i="23"/>
  <c r="M203" i="23" s="1"/>
  <c r="K202" i="23"/>
  <c r="M202" i="23" s="1"/>
  <c r="K201" i="23"/>
  <c r="M201" i="23" s="1"/>
  <c r="K200" i="23"/>
  <c r="K199" i="23"/>
  <c r="M199" i="23" s="1"/>
  <c r="K198" i="23"/>
  <c r="M198" i="23" s="1"/>
  <c r="K197" i="23"/>
  <c r="M197" i="23" s="1"/>
  <c r="K196" i="23"/>
  <c r="K195" i="23"/>
  <c r="M195" i="23" s="1"/>
  <c r="K194" i="23"/>
  <c r="M194" i="23" s="1"/>
  <c r="K193" i="23"/>
  <c r="M193" i="23" s="1"/>
  <c r="K192" i="23"/>
  <c r="K191" i="23"/>
  <c r="M191" i="23" s="1"/>
  <c r="K190" i="23"/>
  <c r="M190" i="23" s="1"/>
  <c r="K189" i="23"/>
  <c r="M189" i="23" s="1"/>
  <c r="K188" i="23"/>
  <c r="K187" i="23"/>
  <c r="M187" i="23" s="1"/>
  <c r="K186" i="23"/>
  <c r="M186" i="23" s="1"/>
  <c r="K185" i="23"/>
  <c r="M185" i="23" s="1"/>
  <c r="K184" i="23"/>
  <c r="K183" i="23"/>
  <c r="M183" i="23" s="1"/>
  <c r="K182" i="23"/>
  <c r="M182" i="23" s="1"/>
  <c r="K181" i="23"/>
  <c r="M181" i="23" s="1"/>
  <c r="K180" i="23"/>
  <c r="K179" i="23"/>
  <c r="M179" i="23" s="1"/>
  <c r="K178" i="23"/>
  <c r="M178" i="23" s="1"/>
  <c r="K177" i="23"/>
  <c r="M177" i="23" s="1"/>
  <c r="K176" i="23"/>
  <c r="K175" i="23"/>
  <c r="M175" i="23" s="1"/>
  <c r="K174" i="23"/>
  <c r="M174" i="23" s="1"/>
  <c r="K173" i="23"/>
  <c r="M173" i="23" s="1"/>
  <c r="K172" i="23"/>
  <c r="K171" i="23"/>
  <c r="M171" i="23" s="1"/>
  <c r="K170" i="23"/>
  <c r="M170" i="23" s="1"/>
  <c r="K169" i="23"/>
  <c r="M169" i="23" s="1"/>
  <c r="K168" i="23"/>
  <c r="K167" i="23"/>
  <c r="M167" i="23" s="1"/>
  <c r="K166" i="23"/>
  <c r="M166" i="23" s="1"/>
  <c r="K165" i="23"/>
  <c r="M165" i="23" s="1"/>
  <c r="K164" i="23"/>
  <c r="K163" i="23"/>
  <c r="M163" i="23" s="1"/>
  <c r="K162" i="23"/>
  <c r="M162" i="23" s="1"/>
  <c r="K161" i="23"/>
  <c r="M161" i="23" s="1"/>
  <c r="K160" i="23"/>
  <c r="K159" i="23"/>
  <c r="M159" i="23" s="1"/>
  <c r="K158" i="23"/>
  <c r="M158" i="23" s="1"/>
  <c r="K157" i="23"/>
  <c r="M157" i="23" s="1"/>
  <c r="K156" i="23"/>
  <c r="K155" i="23"/>
  <c r="M155" i="23" s="1"/>
  <c r="K154" i="23"/>
  <c r="M154" i="23" s="1"/>
  <c r="K153" i="23"/>
  <c r="M153" i="23" s="1"/>
  <c r="K152" i="23"/>
  <c r="K151" i="23"/>
  <c r="M151" i="23" s="1"/>
  <c r="K150" i="23"/>
  <c r="M150" i="23" s="1"/>
  <c r="K149" i="23"/>
  <c r="M149" i="23" s="1"/>
  <c r="K148" i="23"/>
  <c r="K147" i="23"/>
  <c r="M147" i="23" s="1"/>
  <c r="K146" i="23"/>
  <c r="M146" i="23" s="1"/>
  <c r="K145" i="23"/>
  <c r="M145" i="23" s="1"/>
  <c r="K144" i="23"/>
  <c r="K143" i="23"/>
  <c r="M143" i="23" s="1"/>
  <c r="K142" i="23"/>
  <c r="M142" i="23" s="1"/>
  <c r="K141" i="23"/>
  <c r="M141" i="23" s="1"/>
  <c r="K140" i="23"/>
  <c r="K139" i="23"/>
  <c r="M139" i="23" s="1"/>
  <c r="K138" i="23"/>
  <c r="M138" i="23" s="1"/>
  <c r="K137" i="23"/>
  <c r="M137" i="23" s="1"/>
  <c r="K136" i="23"/>
  <c r="K135" i="23"/>
  <c r="M135" i="23" s="1"/>
  <c r="K134" i="23"/>
  <c r="M134" i="23" s="1"/>
  <c r="K133" i="23"/>
  <c r="M133" i="23" s="1"/>
  <c r="K132" i="23"/>
  <c r="K131" i="23"/>
  <c r="M131" i="23" s="1"/>
  <c r="K130" i="23"/>
  <c r="M130" i="23" s="1"/>
  <c r="K129" i="23"/>
  <c r="M129" i="23" s="1"/>
  <c r="K128" i="23"/>
  <c r="K127" i="23"/>
  <c r="M127" i="23" s="1"/>
  <c r="K126" i="23"/>
  <c r="M126" i="23" s="1"/>
  <c r="K125" i="23"/>
  <c r="M125" i="23" s="1"/>
  <c r="K124" i="23"/>
  <c r="K123" i="23"/>
  <c r="M123" i="23" s="1"/>
  <c r="K122" i="23"/>
  <c r="M122" i="23" s="1"/>
  <c r="K121" i="23"/>
  <c r="M121" i="23" s="1"/>
  <c r="K120" i="23"/>
  <c r="K119" i="23"/>
  <c r="M119" i="23" s="1"/>
  <c r="K118" i="23"/>
  <c r="M118" i="23" s="1"/>
  <c r="K117" i="23"/>
  <c r="M117" i="23" s="1"/>
  <c r="K116" i="23"/>
  <c r="K115" i="23"/>
  <c r="M115" i="23" s="1"/>
  <c r="K114" i="23"/>
  <c r="M114" i="23" s="1"/>
  <c r="K113" i="23"/>
  <c r="M113" i="23" s="1"/>
  <c r="K112" i="23"/>
  <c r="K111" i="23"/>
  <c r="M111" i="23" s="1"/>
  <c r="K110" i="23"/>
  <c r="M110" i="23" s="1"/>
  <c r="K109" i="23"/>
  <c r="M109" i="23" s="1"/>
  <c r="K108" i="23"/>
  <c r="K107" i="23"/>
  <c r="M107" i="23" s="1"/>
  <c r="K106" i="23"/>
  <c r="M106" i="23" s="1"/>
  <c r="K105" i="23"/>
  <c r="M105" i="23" s="1"/>
  <c r="K104" i="23"/>
  <c r="K103" i="23"/>
  <c r="M103" i="23" s="1"/>
  <c r="K102" i="23"/>
  <c r="M102" i="23" s="1"/>
  <c r="K101" i="23"/>
  <c r="M101" i="23" s="1"/>
  <c r="K100" i="23"/>
  <c r="K99" i="23"/>
  <c r="M99" i="23" s="1"/>
  <c r="K98" i="23"/>
  <c r="M98" i="23" s="1"/>
  <c r="K97" i="23"/>
  <c r="M97" i="23" s="1"/>
  <c r="K96" i="23"/>
  <c r="K95" i="23"/>
  <c r="M95" i="23" s="1"/>
  <c r="K94" i="23"/>
  <c r="M94" i="23" s="1"/>
  <c r="K93" i="23"/>
  <c r="M93" i="23" s="1"/>
  <c r="K92" i="23"/>
  <c r="K91" i="23"/>
  <c r="M91" i="23" s="1"/>
  <c r="K90" i="23"/>
  <c r="M90" i="23" s="1"/>
  <c r="K89" i="23"/>
  <c r="M89" i="23" s="1"/>
  <c r="K88" i="23"/>
  <c r="K87" i="23"/>
  <c r="M87" i="23" s="1"/>
  <c r="K86" i="23"/>
  <c r="M86" i="23" s="1"/>
  <c r="K85" i="23"/>
  <c r="M85" i="23" s="1"/>
  <c r="K84" i="23"/>
  <c r="K83" i="23"/>
  <c r="M83" i="23" s="1"/>
  <c r="K82" i="23"/>
  <c r="M82" i="23" s="1"/>
  <c r="K81" i="23"/>
  <c r="M81" i="23" s="1"/>
  <c r="K80" i="23"/>
  <c r="K79" i="23"/>
  <c r="M79" i="23" s="1"/>
  <c r="K78" i="23"/>
  <c r="M78" i="23" s="1"/>
  <c r="K77" i="23"/>
  <c r="M77" i="23" s="1"/>
  <c r="K76" i="23"/>
  <c r="K75" i="23"/>
  <c r="M75" i="23" s="1"/>
  <c r="K74" i="23"/>
  <c r="M74" i="23" s="1"/>
  <c r="K73" i="23"/>
  <c r="M73" i="23" s="1"/>
  <c r="K72" i="23"/>
  <c r="K71" i="23"/>
  <c r="M71" i="23" s="1"/>
  <c r="K70" i="23"/>
  <c r="M70" i="23" s="1"/>
  <c r="K69" i="23"/>
  <c r="M69" i="23" s="1"/>
  <c r="K68" i="23"/>
  <c r="K67" i="23"/>
  <c r="M67" i="23" s="1"/>
  <c r="K66" i="23"/>
  <c r="M66" i="23" s="1"/>
  <c r="K65" i="23"/>
  <c r="M65" i="23" s="1"/>
  <c r="K64" i="23"/>
  <c r="K63" i="23"/>
  <c r="M63" i="23" s="1"/>
  <c r="K62" i="23"/>
  <c r="M62" i="23" s="1"/>
  <c r="K61" i="23"/>
  <c r="M61" i="23" s="1"/>
  <c r="K60" i="23"/>
  <c r="K59" i="23"/>
  <c r="M59" i="23" s="1"/>
  <c r="K58" i="23"/>
  <c r="M58" i="23" s="1"/>
  <c r="K57" i="23"/>
  <c r="M57" i="23" s="1"/>
  <c r="K56" i="23"/>
  <c r="K55" i="23"/>
  <c r="M55" i="23" s="1"/>
  <c r="K54" i="23"/>
  <c r="M54" i="23" s="1"/>
  <c r="K53" i="23"/>
  <c r="M53" i="23" s="1"/>
  <c r="K52" i="23"/>
  <c r="K51" i="23"/>
  <c r="M51" i="23" s="1"/>
  <c r="K50" i="23"/>
  <c r="M50" i="23" s="1"/>
  <c r="K49" i="23"/>
  <c r="M49" i="23" s="1"/>
  <c r="K48" i="23"/>
  <c r="K45" i="23"/>
  <c r="K44" i="23"/>
  <c r="K43" i="23"/>
  <c r="M43" i="23" s="1"/>
  <c r="K42" i="23"/>
  <c r="K41" i="23"/>
  <c r="M41" i="23" s="1"/>
  <c r="K40" i="23"/>
  <c r="K39" i="23"/>
  <c r="M39" i="23" s="1"/>
  <c r="K38" i="23"/>
  <c r="K37" i="23"/>
  <c r="M37" i="23" s="1"/>
  <c r="K36" i="23"/>
  <c r="K35" i="23"/>
  <c r="M35" i="23" s="1"/>
  <c r="K34" i="23"/>
  <c r="K33" i="23"/>
  <c r="M33" i="23" s="1"/>
  <c r="K32" i="23"/>
  <c r="K31" i="23"/>
  <c r="M31" i="23" s="1"/>
  <c r="K30" i="23"/>
  <c r="K29" i="23"/>
  <c r="M29" i="23" s="1"/>
  <c r="K28" i="23"/>
  <c r="K27" i="23"/>
  <c r="M27" i="23" s="1"/>
  <c r="K26" i="23"/>
  <c r="K25" i="23"/>
  <c r="M25" i="23" s="1"/>
  <c r="K24" i="23"/>
  <c r="K23" i="23"/>
  <c r="M23" i="23" s="1"/>
  <c r="K22" i="23"/>
  <c r="K21" i="23"/>
  <c r="M21" i="23" s="1"/>
  <c r="K20" i="23"/>
  <c r="K19" i="23"/>
  <c r="M19" i="23" s="1"/>
  <c r="K18" i="23"/>
  <c r="K17" i="23"/>
  <c r="M17" i="23" s="1"/>
  <c r="K16" i="23"/>
  <c r="K15" i="23"/>
  <c r="K14" i="23"/>
  <c r="K13" i="23"/>
  <c r="M13" i="23" s="1"/>
  <c r="K12" i="23"/>
  <c r="K11" i="23"/>
  <c r="M11" i="23" s="1"/>
  <c r="K10" i="23"/>
  <c r="K9" i="23"/>
  <c r="M9" i="23" s="1"/>
  <c r="I2" i="23"/>
  <c r="D2" i="23"/>
  <c r="D1" i="23"/>
  <c r="J517" i="22"/>
  <c r="I517" i="22"/>
  <c r="H517" i="22"/>
  <c r="G517" i="22"/>
  <c r="F517" i="22"/>
  <c r="C526" i="22"/>
  <c r="G526" i="22" s="1"/>
  <c r="C505" i="22"/>
  <c r="C525" i="22" s="1"/>
  <c r="C504" i="22"/>
  <c r="C524" i="22" s="1"/>
  <c r="C503" i="22"/>
  <c r="C523" i="22" s="1"/>
  <c r="C502" i="22"/>
  <c r="C522" i="22" s="1"/>
  <c r="C501" i="22"/>
  <c r="C521" i="22" s="1"/>
  <c r="F521" i="22" s="1"/>
  <c r="C500" i="22"/>
  <c r="C520" i="22" s="1"/>
  <c r="K498" i="22"/>
  <c r="M498" i="22" s="1"/>
  <c r="K497" i="22"/>
  <c r="M497" i="22" s="1"/>
  <c r="K496" i="22"/>
  <c r="K495" i="22"/>
  <c r="M495" i="22" s="1"/>
  <c r="K490" i="22"/>
  <c r="M490" i="22" s="1"/>
  <c r="K489" i="22"/>
  <c r="M489" i="22" s="1"/>
  <c r="K488" i="22"/>
  <c r="K487" i="22"/>
  <c r="M487" i="22" s="1"/>
  <c r="K486" i="22"/>
  <c r="M486" i="22" s="1"/>
  <c r="K485" i="22"/>
  <c r="M485" i="22" s="1"/>
  <c r="K484" i="22"/>
  <c r="K483" i="22"/>
  <c r="M483" i="22" s="1"/>
  <c r="K482" i="22"/>
  <c r="M482" i="22" s="1"/>
  <c r="K481" i="22"/>
  <c r="M481" i="22" s="1"/>
  <c r="K480" i="22"/>
  <c r="K479" i="22"/>
  <c r="M479" i="22" s="1"/>
  <c r="K478" i="22"/>
  <c r="M478" i="22" s="1"/>
  <c r="K477" i="22"/>
  <c r="M477" i="22" s="1"/>
  <c r="K476" i="22"/>
  <c r="K475" i="22"/>
  <c r="M475" i="22" s="1"/>
  <c r="K474" i="22"/>
  <c r="M474" i="22" s="1"/>
  <c r="K473" i="22"/>
  <c r="M473" i="22" s="1"/>
  <c r="K472" i="22"/>
  <c r="K471" i="22"/>
  <c r="M471" i="22" s="1"/>
  <c r="K470" i="22"/>
  <c r="M470" i="22" s="1"/>
  <c r="K469" i="22"/>
  <c r="M469" i="22" s="1"/>
  <c r="K468" i="22"/>
  <c r="K467" i="22"/>
  <c r="M467" i="22" s="1"/>
  <c r="K466" i="22"/>
  <c r="M466" i="22" s="1"/>
  <c r="K465" i="22"/>
  <c r="M465" i="22" s="1"/>
  <c r="K464" i="22"/>
  <c r="K463" i="22"/>
  <c r="M463" i="22" s="1"/>
  <c r="K462" i="22"/>
  <c r="M462" i="22" s="1"/>
  <c r="K461" i="22"/>
  <c r="M461" i="22" s="1"/>
  <c r="K460" i="22"/>
  <c r="K459" i="22"/>
  <c r="M459" i="22" s="1"/>
  <c r="K458" i="22"/>
  <c r="M458" i="22" s="1"/>
  <c r="K457" i="22"/>
  <c r="M457" i="22" s="1"/>
  <c r="K456" i="22"/>
  <c r="K455" i="22"/>
  <c r="M455" i="22" s="1"/>
  <c r="K454" i="22"/>
  <c r="M454" i="22" s="1"/>
  <c r="K453" i="22"/>
  <c r="M453" i="22" s="1"/>
  <c r="K452" i="22"/>
  <c r="K451" i="22"/>
  <c r="M451" i="22" s="1"/>
  <c r="K450" i="22"/>
  <c r="M450" i="22" s="1"/>
  <c r="K449" i="22"/>
  <c r="M449" i="22" s="1"/>
  <c r="K448" i="22"/>
  <c r="K447" i="22"/>
  <c r="M447" i="22" s="1"/>
  <c r="K446" i="22"/>
  <c r="M446" i="22" s="1"/>
  <c r="K445" i="22"/>
  <c r="M445" i="22" s="1"/>
  <c r="K444" i="22"/>
  <c r="K443" i="22"/>
  <c r="M443" i="22" s="1"/>
  <c r="K442" i="22"/>
  <c r="M442" i="22" s="1"/>
  <c r="K441" i="22"/>
  <c r="M441" i="22" s="1"/>
  <c r="K440" i="22"/>
  <c r="K439" i="22"/>
  <c r="M439" i="22" s="1"/>
  <c r="K438" i="22"/>
  <c r="M438" i="22" s="1"/>
  <c r="K437" i="22"/>
  <c r="M437" i="22" s="1"/>
  <c r="K436" i="22"/>
  <c r="K435" i="22"/>
  <c r="M435" i="22" s="1"/>
  <c r="K434" i="22"/>
  <c r="M434" i="22" s="1"/>
  <c r="K433" i="22"/>
  <c r="M433" i="22" s="1"/>
  <c r="K432" i="22"/>
  <c r="K431" i="22"/>
  <c r="M431" i="22" s="1"/>
  <c r="K430" i="22"/>
  <c r="M430" i="22" s="1"/>
  <c r="K429" i="22"/>
  <c r="M429" i="22" s="1"/>
  <c r="K428" i="22"/>
  <c r="K427" i="22"/>
  <c r="M427" i="22" s="1"/>
  <c r="K426" i="22"/>
  <c r="M426" i="22" s="1"/>
  <c r="K425" i="22"/>
  <c r="M425" i="22" s="1"/>
  <c r="K424" i="22"/>
  <c r="K423" i="22"/>
  <c r="M423" i="22" s="1"/>
  <c r="K422" i="22"/>
  <c r="M422" i="22" s="1"/>
  <c r="K421" i="22"/>
  <c r="M421" i="22" s="1"/>
  <c r="K420" i="22"/>
  <c r="K419" i="22"/>
  <c r="M419" i="22" s="1"/>
  <c r="K418" i="22"/>
  <c r="M418" i="22" s="1"/>
  <c r="K417" i="22"/>
  <c r="M417" i="22" s="1"/>
  <c r="K416" i="22"/>
  <c r="K415" i="22"/>
  <c r="M415" i="22" s="1"/>
  <c r="K414" i="22"/>
  <c r="M414" i="22" s="1"/>
  <c r="K413" i="22"/>
  <c r="M413" i="22" s="1"/>
  <c r="K412" i="22"/>
  <c r="K411" i="22"/>
  <c r="M411" i="22" s="1"/>
  <c r="K410" i="22"/>
  <c r="M410" i="22" s="1"/>
  <c r="K409" i="22"/>
  <c r="M409" i="22" s="1"/>
  <c r="K408" i="22"/>
  <c r="K407" i="22"/>
  <c r="M407" i="22" s="1"/>
  <c r="K406" i="22"/>
  <c r="M406" i="22" s="1"/>
  <c r="K405" i="22"/>
  <c r="M405" i="22" s="1"/>
  <c r="K404" i="22"/>
  <c r="K403" i="22"/>
  <c r="M403" i="22" s="1"/>
  <c r="K402" i="22"/>
  <c r="M402" i="22" s="1"/>
  <c r="K401" i="22"/>
  <c r="M401" i="22" s="1"/>
  <c r="K400" i="22"/>
  <c r="K399" i="22"/>
  <c r="M399" i="22" s="1"/>
  <c r="K398" i="22"/>
  <c r="M398" i="22" s="1"/>
  <c r="K397" i="22"/>
  <c r="M397" i="22" s="1"/>
  <c r="K396" i="22"/>
  <c r="K395" i="22"/>
  <c r="M395" i="22" s="1"/>
  <c r="K394" i="22"/>
  <c r="M394" i="22" s="1"/>
  <c r="K393" i="22"/>
  <c r="M393" i="22" s="1"/>
  <c r="K392" i="22"/>
  <c r="K391" i="22"/>
  <c r="M391" i="22" s="1"/>
  <c r="K390" i="22"/>
  <c r="M390" i="22" s="1"/>
  <c r="K389" i="22"/>
  <c r="M389" i="22" s="1"/>
  <c r="K388" i="22"/>
  <c r="K387" i="22"/>
  <c r="M387" i="22" s="1"/>
  <c r="K386" i="22"/>
  <c r="M386" i="22" s="1"/>
  <c r="K385" i="22"/>
  <c r="M385" i="22" s="1"/>
  <c r="K384" i="22"/>
  <c r="K383" i="22"/>
  <c r="M383" i="22" s="1"/>
  <c r="K382" i="22"/>
  <c r="M382" i="22" s="1"/>
  <c r="K381" i="22"/>
  <c r="M381" i="22" s="1"/>
  <c r="K380" i="22"/>
  <c r="K379" i="22"/>
  <c r="M379" i="22" s="1"/>
  <c r="K378" i="22"/>
  <c r="M378" i="22" s="1"/>
  <c r="K377" i="22"/>
  <c r="M377" i="22" s="1"/>
  <c r="K376" i="22"/>
  <c r="K375" i="22"/>
  <c r="M375" i="22" s="1"/>
  <c r="K374" i="22"/>
  <c r="M374" i="22" s="1"/>
  <c r="K373" i="22"/>
  <c r="M373" i="22" s="1"/>
  <c r="K372" i="22"/>
  <c r="K371" i="22"/>
  <c r="M371" i="22" s="1"/>
  <c r="K370" i="22"/>
  <c r="M370" i="22" s="1"/>
  <c r="K369" i="22"/>
  <c r="M369" i="22" s="1"/>
  <c r="K368" i="22"/>
  <c r="K367" i="22"/>
  <c r="M367" i="22" s="1"/>
  <c r="K366" i="22"/>
  <c r="M366" i="22" s="1"/>
  <c r="K365" i="22"/>
  <c r="M365" i="22" s="1"/>
  <c r="K364" i="22"/>
  <c r="K363" i="22"/>
  <c r="M363" i="22" s="1"/>
  <c r="K362" i="22"/>
  <c r="M362" i="22" s="1"/>
  <c r="K361" i="22"/>
  <c r="M361" i="22" s="1"/>
  <c r="K360" i="22"/>
  <c r="K359" i="22"/>
  <c r="M359" i="22" s="1"/>
  <c r="K358" i="22"/>
  <c r="M358" i="22" s="1"/>
  <c r="K357" i="22"/>
  <c r="M357" i="22" s="1"/>
  <c r="K356" i="22"/>
  <c r="K355" i="22"/>
  <c r="M355" i="22" s="1"/>
  <c r="K354" i="22"/>
  <c r="M354" i="22" s="1"/>
  <c r="K353" i="22"/>
  <c r="M353" i="22" s="1"/>
  <c r="K352" i="22"/>
  <c r="K351" i="22"/>
  <c r="M351" i="22" s="1"/>
  <c r="K350" i="22"/>
  <c r="M350" i="22" s="1"/>
  <c r="K349" i="22"/>
  <c r="M349" i="22" s="1"/>
  <c r="K348" i="22"/>
  <c r="K347" i="22"/>
  <c r="M347" i="22" s="1"/>
  <c r="K346" i="22"/>
  <c r="M346" i="22" s="1"/>
  <c r="K345" i="22"/>
  <c r="M345" i="22" s="1"/>
  <c r="K344" i="22"/>
  <c r="K343" i="22"/>
  <c r="M343" i="22" s="1"/>
  <c r="K342" i="22"/>
  <c r="M342" i="22" s="1"/>
  <c r="K341" i="22"/>
  <c r="M341" i="22" s="1"/>
  <c r="K340" i="22"/>
  <c r="K339" i="22"/>
  <c r="M339" i="22" s="1"/>
  <c r="K338" i="22"/>
  <c r="M338" i="22" s="1"/>
  <c r="K337" i="22"/>
  <c r="M337" i="22" s="1"/>
  <c r="K336" i="22"/>
  <c r="K335" i="22"/>
  <c r="M335" i="22" s="1"/>
  <c r="K334" i="22"/>
  <c r="M334" i="22" s="1"/>
  <c r="K333" i="22"/>
  <c r="M333" i="22" s="1"/>
  <c r="K332" i="22"/>
  <c r="K331" i="22"/>
  <c r="M331" i="22" s="1"/>
  <c r="K330" i="22"/>
  <c r="M330" i="22" s="1"/>
  <c r="K329" i="22"/>
  <c r="M329" i="22" s="1"/>
  <c r="K328" i="22"/>
  <c r="K327" i="22"/>
  <c r="M327" i="22" s="1"/>
  <c r="K326" i="22"/>
  <c r="M326" i="22" s="1"/>
  <c r="K325" i="22"/>
  <c r="M325" i="22" s="1"/>
  <c r="K324" i="22"/>
  <c r="K323" i="22"/>
  <c r="M323" i="22" s="1"/>
  <c r="K322" i="22"/>
  <c r="M322" i="22" s="1"/>
  <c r="K321" i="22"/>
  <c r="M321" i="22" s="1"/>
  <c r="K320" i="22"/>
  <c r="K319" i="22"/>
  <c r="M319" i="22" s="1"/>
  <c r="K318" i="22"/>
  <c r="M318" i="22" s="1"/>
  <c r="K317" i="22"/>
  <c r="M317" i="22" s="1"/>
  <c r="K316" i="22"/>
  <c r="K315" i="22"/>
  <c r="M315" i="22" s="1"/>
  <c r="K314" i="22"/>
  <c r="M314" i="22" s="1"/>
  <c r="K313" i="22"/>
  <c r="M313" i="22" s="1"/>
  <c r="K312" i="22"/>
  <c r="K311" i="22"/>
  <c r="M311" i="22" s="1"/>
  <c r="K310" i="22"/>
  <c r="M310" i="22" s="1"/>
  <c r="K309" i="22"/>
  <c r="M309" i="22" s="1"/>
  <c r="K308" i="22"/>
  <c r="K307" i="22"/>
  <c r="M307" i="22" s="1"/>
  <c r="K306" i="22"/>
  <c r="M306" i="22" s="1"/>
  <c r="K305" i="22"/>
  <c r="M305" i="22" s="1"/>
  <c r="K304" i="22"/>
  <c r="K303" i="22"/>
  <c r="M303" i="22" s="1"/>
  <c r="K302" i="22"/>
  <c r="M302" i="22" s="1"/>
  <c r="K301" i="22"/>
  <c r="M301" i="22" s="1"/>
  <c r="K300" i="22"/>
  <c r="K299" i="22"/>
  <c r="M299" i="22" s="1"/>
  <c r="K298" i="22"/>
  <c r="M298" i="22" s="1"/>
  <c r="K297" i="22"/>
  <c r="M297" i="22" s="1"/>
  <c r="K296" i="22"/>
  <c r="K295" i="22"/>
  <c r="M295" i="22" s="1"/>
  <c r="K294" i="22"/>
  <c r="M294" i="22" s="1"/>
  <c r="K293" i="22"/>
  <c r="M293" i="22" s="1"/>
  <c r="K292" i="22"/>
  <c r="K291" i="22"/>
  <c r="M291" i="22" s="1"/>
  <c r="K290" i="22"/>
  <c r="M290" i="22" s="1"/>
  <c r="K289" i="22"/>
  <c r="M289" i="22" s="1"/>
  <c r="K288" i="22"/>
  <c r="K287" i="22"/>
  <c r="M287" i="22" s="1"/>
  <c r="K286" i="22"/>
  <c r="M286" i="22" s="1"/>
  <c r="K285" i="22"/>
  <c r="M285" i="22" s="1"/>
  <c r="K284" i="22"/>
  <c r="K283" i="22"/>
  <c r="M283" i="22" s="1"/>
  <c r="K282" i="22"/>
  <c r="M282" i="22" s="1"/>
  <c r="K281" i="22"/>
  <c r="M281" i="22" s="1"/>
  <c r="K280" i="22"/>
  <c r="K279" i="22"/>
  <c r="M279" i="22" s="1"/>
  <c r="K278" i="22"/>
  <c r="M278" i="22" s="1"/>
  <c r="K277" i="22"/>
  <c r="M277" i="22" s="1"/>
  <c r="K276" i="22"/>
  <c r="K275" i="22"/>
  <c r="M275" i="22" s="1"/>
  <c r="K274" i="22"/>
  <c r="M274" i="22" s="1"/>
  <c r="K273" i="22"/>
  <c r="M273" i="22" s="1"/>
  <c r="K272" i="22"/>
  <c r="K271" i="22"/>
  <c r="M271" i="22" s="1"/>
  <c r="K270" i="22"/>
  <c r="M270" i="22" s="1"/>
  <c r="K269" i="22"/>
  <c r="M269" i="22" s="1"/>
  <c r="K268" i="22"/>
  <c r="K267" i="22"/>
  <c r="M267" i="22" s="1"/>
  <c r="K266" i="22"/>
  <c r="M266" i="22" s="1"/>
  <c r="K265" i="22"/>
  <c r="M265" i="22" s="1"/>
  <c r="K264" i="22"/>
  <c r="K263" i="22"/>
  <c r="M263" i="22" s="1"/>
  <c r="K262" i="22"/>
  <c r="M262" i="22" s="1"/>
  <c r="K261" i="22"/>
  <c r="M261" i="22" s="1"/>
  <c r="K260" i="22"/>
  <c r="K259" i="22"/>
  <c r="M259" i="22" s="1"/>
  <c r="K258" i="22"/>
  <c r="M258" i="22" s="1"/>
  <c r="K257" i="22"/>
  <c r="M257" i="22" s="1"/>
  <c r="K256" i="22"/>
  <c r="K255" i="22"/>
  <c r="M255" i="22" s="1"/>
  <c r="K254" i="22"/>
  <c r="M254" i="22" s="1"/>
  <c r="K253" i="22"/>
  <c r="M253" i="22" s="1"/>
  <c r="K252" i="22"/>
  <c r="K251" i="22"/>
  <c r="M251" i="22" s="1"/>
  <c r="K250" i="22"/>
  <c r="M250" i="22" s="1"/>
  <c r="K249" i="22"/>
  <c r="M249" i="22" s="1"/>
  <c r="K248" i="22"/>
  <c r="K247" i="22"/>
  <c r="M247" i="22" s="1"/>
  <c r="K246" i="22"/>
  <c r="M246" i="22" s="1"/>
  <c r="K245" i="22"/>
  <c r="M245" i="22" s="1"/>
  <c r="K244" i="22"/>
  <c r="K243" i="22"/>
  <c r="M243" i="22" s="1"/>
  <c r="K242" i="22"/>
  <c r="M242" i="22" s="1"/>
  <c r="K241" i="22"/>
  <c r="M241" i="22" s="1"/>
  <c r="K240" i="22"/>
  <c r="K239" i="22"/>
  <c r="M239" i="22" s="1"/>
  <c r="K238" i="22"/>
  <c r="M238" i="22" s="1"/>
  <c r="K237" i="22"/>
  <c r="M237" i="22" s="1"/>
  <c r="K236" i="22"/>
  <c r="K235" i="22"/>
  <c r="M235" i="22" s="1"/>
  <c r="K234" i="22"/>
  <c r="M234" i="22" s="1"/>
  <c r="K233" i="22"/>
  <c r="M233" i="22" s="1"/>
  <c r="K232" i="22"/>
  <c r="K231" i="22"/>
  <c r="M231" i="22" s="1"/>
  <c r="K230" i="22"/>
  <c r="M230" i="22" s="1"/>
  <c r="K229" i="22"/>
  <c r="M229" i="22" s="1"/>
  <c r="K228" i="22"/>
  <c r="K227" i="22"/>
  <c r="M227" i="22" s="1"/>
  <c r="K226" i="22"/>
  <c r="M226" i="22" s="1"/>
  <c r="K225" i="22"/>
  <c r="M225" i="22" s="1"/>
  <c r="K224" i="22"/>
  <c r="K223" i="22"/>
  <c r="M223" i="22" s="1"/>
  <c r="K222" i="22"/>
  <c r="M222" i="22" s="1"/>
  <c r="K221" i="22"/>
  <c r="M221" i="22" s="1"/>
  <c r="K220" i="22"/>
  <c r="K219" i="22"/>
  <c r="M219" i="22" s="1"/>
  <c r="K218" i="22"/>
  <c r="M218" i="22" s="1"/>
  <c r="K217" i="22"/>
  <c r="M217" i="22" s="1"/>
  <c r="K216" i="22"/>
  <c r="K215" i="22"/>
  <c r="M215" i="22" s="1"/>
  <c r="K214" i="22"/>
  <c r="M214" i="22" s="1"/>
  <c r="K213" i="22"/>
  <c r="M213" i="22" s="1"/>
  <c r="K212" i="22"/>
  <c r="K211" i="22"/>
  <c r="M211" i="22" s="1"/>
  <c r="K210" i="22"/>
  <c r="M210" i="22" s="1"/>
  <c r="K209" i="22"/>
  <c r="M209" i="22" s="1"/>
  <c r="K208" i="22"/>
  <c r="K207" i="22"/>
  <c r="M207" i="22" s="1"/>
  <c r="K206" i="22"/>
  <c r="M206" i="22" s="1"/>
  <c r="K205" i="22"/>
  <c r="M205" i="22" s="1"/>
  <c r="K204" i="22"/>
  <c r="K203" i="22"/>
  <c r="M203" i="22" s="1"/>
  <c r="K202" i="22"/>
  <c r="M202" i="22" s="1"/>
  <c r="K201" i="22"/>
  <c r="M201" i="22" s="1"/>
  <c r="K200" i="22"/>
  <c r="K199" i="22"/>
  <c r="M199" i="22" s="1"/>
  <c r="K198" i="22"/>
  <c r="M198" i="22" s="1"/>
  <c r="K197" i="22"/>
  <c r="M197" i="22" s="1"/>
  <c r="K196" i="22"/>
  <c r="K195" i="22"/>
  <c r="M195" i="22" s="1"/>
  <c r="K194" i="22"/>
  <c r="M194" i="22" s="1"/>
  <c r="K193" i="22"/>
  <c r="M193" i="22" s="1"/>
  <c r="K192" i="22"/>
  <c r="K191" i="22"/>
  <c r="M191" i="22" s="1"/>
  <c r="K190" i="22"/>
  <c r="M190" i="22" s="1"/>
  <c r="K189" i="22"/>
  <c r="M189" i="22" s="1"/>
  <c r="K188" i="22"/>
  <c r="K187" i="22"/>
  <c r="M187" i="22" s="1"/>
  <c r="K186" i="22"/>
  <c r="M186" i="22" s="1"/>
  <c r="K185" i="22"/>
  <c r="M185" i="22" s="1"/>
  <c r="K184" i="22"/>
  <c r="K183" i="22"/>
  <c r="M183" i="22" s="1"/>
  <c r="K182" i="22"/>
  <c r="M182" i="22" s="1"/>
  <c r="K181" i="22"/>
  <c r="M181" i="22" s="1"/>
  <c r="K180" i="22"/>
  <c r="K179" i="22"/>
  <c r="M179" i="22" s="1"/>
  <c r="K178" i="22"/>
  <c r="M178" i="22" s="1"/>
  <c r="K177" i="22"/>
  <c r="M177" i="22" s="1"/>
  <c r="K176" i="22"/>
  <c r="K175" i="22"/>
  <c r="M175" i="22" s="1"/>
  <c r="K174" i="22"/>
  <c r="M174" i="22" s="1"/>
  <c r="K173" i="22"/>
  <c r="M173" i="22" s="1"/>
  <c r="K172" i="22"/>
  <c r="K171" i="22"/>
  <c r="M171" i="22" s="1"/>
  <c r="K170" i="22"/>
  <c r="M170" i="22" s="1"/>
  <c r="K169" i="22"/>
  <c r="M169" i="22" s="1"/>
  <c r="K168" i="22"/>
  <c r="K167" i="22"/>
  <c r="M167" i="22" s="1"/>
  <c r="K166" i="22"/>
  <c r="M166" i="22" s="1"/>
  <c r="K165" i="22"/>
  <c r="M165" i="22" s="1"/>
  <c r="K164" i="22"/>
  <c r="K163" i="22"/>
  <c r="M163" i="22" s="1"/>
  <c r="K162" i="22"/>
  <c r="M162" i="22" s="1"/>
  <c r="K161" i="22"/>
  <c r="M161" i="22" s="1"/>
  <c r="K160" i="22"/>
  <c r="K159" i="22"/>
  <c r="M159" i="22" s="1"/>
  <c r="K158" i="22"/>
  <c r="M158" i="22" s="1"/>
  <c r="K157" i="22"/>
  <c r="M157" i="22" s="1"/>
  <c r="K156" i="22"/>
  <c r="K155" i="22"/>
  <c r="M155" i="22" s="1"/>
  <c r="K154" i="22"/>
  <c r="M154" i="22" s="1"/>
  <c r="K153" i="22"/>
  <c r="M153" i="22" s="1"/>
  <c r="K152" i="22"/>
  <c r="K151" i="22"/>
  <c r="M151" i="22" s="1"/>
  <c r="K150" i="22"/>
  <c r="M150" i="22" s="1"/>
  <c r="K149" i="22"/>
  <c r="M149" i="22" s="1"/>
  <c r="K148" i="22"/>
  <c r="K147" i="22"/>
  <c r="M147" i="22" s="1"/>
  <c r="K146" i="22"/>
  <c r="M146" i="22" s="1"/>
  <c r="K145" i="22"/>
  <c r="M145" i="22" s="1"/>
  <c r="K144" i="22"/>
  <c r="K143" i="22"/>
  <c r="M143" i="22" s="1"/>
  <c r="K142" i="22"/>
  <c r="M142" i="22" s="1"/>
  <c r="K141" i="22"/>
  <c r="M141" i="22" s="1"/>
  <c r="K140" i="22"/>
  <c r="K139" i="22"/>
  <c r="M139" i="22" s="1"/>
  <c r="K138" i="22"/>
  <c r="M138" i="22" s="1"/>
  <c r="K137" i="22"/>
  <c r="M137" i="22" s="1"/>
  <c r="K136" i="22"/>
  <c r="K135" i="22"/>
  <c r="M135" i="22" s="1"/>
  <c r="K134" i="22"/>
  <c r="M134" i="22" s="1"/>
  <c r="K133" i="22"/>
  <c r="M133" i="22" s="1"/>
  <c r="K132" i="22"/>
  <c r="K131" i="22"/>
  <c r="M131" i="22" s="1"/>
  <c r="K128" i="22"/>
  <c r="K127" i="22"/>
  <c r="M127" i="22" s="1"/>
  <c r="K126" i="22"/>
  <c r="K125" i="22"/>
  <c r="K124" i="22"/>
  <c r="M124" i="22" s="1"/>
  <c r="K123" i="22"/>
  <c r="M123" i="22" s="1"/>
  <c r="K122" i="22"/>
  <c r="M122" i="22" s="1"/>
  <c r="K121" i="22"/>
  <c r="K120" i="22"/>
  <c r="M120" i="22" s="1"/>
  <c r="K119" i="22"/>
  <c r="M119" i="22" s="1"/>
  <c r="K118" i="22"/>
  <c r="K117" i="22"/>
  <c r="M117" i="22" s="1"/>
  <c r="K116" i="22"/>
  <c r="M116" i="22" s="1"/>
  <c r="K115" i="22"/>
  <c r="M115" i="22" s="1"/>
  <c r="K114" i="22"/>
  <c r="K113" i="22"/>
  <c r="K112" i="22"/>
  <c r="M112" i="22" s="1"/>
  <c r="K111" i="22"/>
  <c r="M111" i="22" s="1"/>
  <c r="K110" i="22"/>
  <c r="K109" i="22"/>
  <c r="K108" i="22"/>
  <c r="K107" i="22"/>
  <c r="M107" i="22" s="1"/>
  <c r="K106" i="22"/>
  <c r="K105" i="22"/>
  <c r="K104" i="22"/>
  <c r="M104" i="22" s="1"/>
  <c r="K103" i="22"/>
  <c r="M103" i="22" s="1"/>
  <c r="K102" i="22"/>
  <c r="K101" i="22"/>
  <c r="K100" i="22"/>
  <c r="M100" i="22" s="1"/>
  <c r="K99" i="22"/>
  <c r="M99" i="22" s="1"/>
  <c r="K98" i="22"/>
  <c r="M98" i="22" s="1"/>
  <c r="K97" i="22"/>
  <c r="K96" i="22"/>
  <c r="M96" i="22" s="1"/>
  <c r="K95" i="22"/>
  <c r="M95" i="22" s="1"/>
  <c r="K94" i="22"/>
  <c r="K93" i="22"/>
  <c r="K92" i="22"/>
  <c r="M92" i="22" s="1"/>
  <c r="K91" i="22"/>
  <c r="M91" i="22" s="1"/>
  <c r="K90" i="22"/>
  <c r="K89" i="22"/>
  <c r="K88" i="22"/>
  <c r="M88" i="22" s="1"/>
  <c r="K87" i="22"/>
  <c r="K86" i="22"/>
  <c r="M86" i="22" s="1"/>
  <c r="K85" i="22"/>
  <c r="K84" i="22"/>
  <c r="M84" i="22" s="1"/>
  <c r="K83" i="22"/>
  <c r="M83" i="22" s="1"/>
  <c r="K82" i="22"/>
  <c r="M82" i="22" s="1"/>
  <c r="K81" i="22"/>
  <c r="K80" i="22"/>
  <c r="M80" i="22" s="1"/>
  <c r="K79" i="22"/>
  <c r="M79" i="22" s="1"/>
  <c r="K78" i="22"/>
  <c r="K77" i="22"/>
  <c r="K76" i="22"/>
  <c r="M76" i="22" s="1"/>
  <c r="K75" i="22"/>
  <c r="M75" i="22" s="1"/>
  <c r="K74" i="22"/>
  <c r="K73" i="22"/>
  <c r="K72" i="22"/>
  <c r="M72" i="22" s="1"/>
  <c r="K71" i="22"/>
  <c r="M71" i="22" s="1"/>
  <c r="K70" i="22"/>
  <c r="M70" i="22" s="1"/>
  <c r="K69" i="22"/>
  <c r="K68" i="22"/>
  <c r="M68" i="22" s="1"/>
  <c r="K67" i="22"/>
  <c r="M67" i="22" s="1"/>
  <c r="K66" i="22"/>
  <c r="K65" i="22"/>
  <c r="K64" i="22"/>
  <c r="M64" i="22" s="1"/>
  <c r="K63" i="22"/>
  <c r="M63" i="22" s="1"/>
  <c r="K62" i="22"/>
  <c r="K61" i="22"/>
  <c r="K60" i="22"/>
  <c r="M60" i="22" s="1"/>
  <c r="K59" i="22"/>
  <c r="M59" i="22" s="1"/>
  <c r="K58" i="22"/>
  <c r="K57" i="22"/>
  <c r="K56" i="22"/>
  <c r="M56" i="22" s="1"/>
  <c r="K55" i="22"/>
  <c r="M55" i="22" s="1"/>
  <c r="K54" i="22"/>
  <c r="M54" i="22" s="1"/>
  <c r="K53" i="22"/>
  <c r="K52" i="22"/>
  <c r="M52" i="22" s="1"/>
  <c r="K51" i="22"/>
  <c r="M51" i="22" s="1"/>
  <c r="K50" i="22"/>
  <c r="K49" i="22"/>
  <c r="M49" i="22" s="1"/>
  <c r="K48" i="22"/>
  <c r="K47" i="22"/>
  <c r="M47" i="22" s="1"/>
  <c r="K46" i="22"/>
  <c r="M46" i="22" s="1"/>
  <c r="K45" i="22"/>
  <c r="M45" i="22" s="1"/>
  <c r="K44" i="22"/>
  <c r="M44" i="22" s="1"/>
  <c r="K43" i="22"/>
  <c r="M43" i="22" s="1"/>
  <c r="K42" i="22"/>
  <c r="K41" i="22"/>
  <c r="K40" i="22"/>
  <c r="M40" i="22" s="1"/>
  <c r="K39" i="22"/>
  <c r="M39" i="22" s="1"/>
  <c r="K38" i="22"/>
  <c r="K37" i="22"/>
  <c r="K36" i="22"/>
  <c r="M36" i="22" s="1"/>
  <c r="K35" i="22"/>
  <c r="M35" i="22" s="1"/>
  <c r="K34" i="22"/>
  <c r="K33" i="22"/>
  <c r="K32" i="22"/>
  <c r="M32" i="22" s="1"/>
  <c r="K31" i="22"/>
  <c r="M31" i="22" s="1"/>
  <c r="K30" i="22"/>
  <c r="M30" i="22" s="1"/>
  <c r="K29" i="22"/>
  <c r="M29" i="22" s="1"/>
  <c r="K28" i="22"/>
  <c r="M28" i="22" s="1"/>
  <c r="K27" i="22"/>
  <c r="M27" i="22" s="1"/>
  <c r="K26" i="22"/>
  <c r="K25" i="22"/>
  <c r="K24" i="22"/>
  <c r="M24" i="22" s="1"/>
  <c r="K23" i="22"/>
  <c r="M23" i="22" s="1"/>
  <c r="K22" i="22"/>
  <c r="K21" i="22"/>
  <c r="K20" i="22"/>
  <c r="M20" i="22" s="1"/>
  <c r="K19" i="22"/>
  <c r="M19" i="22" s="1"/>
  <c r="K18" i="22"/>
  <c r="K17" i="22"/>
  <c r="K16" i="22"/>
  <c r="M16" i="22" s="1"/>
  <c r="K15" i="22"/>
  <c r="M15" i="22" s="1"/>
  <c r="K14" i="22"/>
  <c r="M14" i="22" s="1"/>
  <c r="K13" i="22"/>
  <c r="K12" i="22"/>
  <c r="M12" i="22" s="1"/>
  <c r="K11" i="22"/>
  <c r="M11" i="22" s="1"/>
  <c r="K10" i="22"/>
  <c r="K9" i="22"/>
  <c r="I2" i="22"/>
  <c r="D2" i="22"/>
  <c r="D1" i="22"/>
  <c r="G531" i="21"/>
  <c r="J517" i="21"/>
  <c r="I517" i="21"/>
  <c r="H517" i="21"/>
  <c r="G517" i="21"/>
  <c r="F517" i="21"/>
  <c r="H532" i="21"/>
  <c r="J530" i="21"/>
  <c r="H528" i="21"/>
  <c r="C505" i="21"/>
  <c r="C504" i="21"/>
  <c r="C503" i="21"/>
  <c r="C502" i="21"/>
  <c r="C501" i="21"/>
  <c r="C500" i="21"/>
  <c r="K498" i="21"/>
  <c r="K497" i="21"/>
  <c r="K496" i="21"/>
  <c r="M496" i="21" s="1"/>
  <c r="K495" i="21"/>
  <c r="M495" i="21" s="1"/>
  <c r="K490" i="21"/>
  <c r="K489" i="21"/>
  <c r="K488" i="21"/>
  <c r="M488" i="21" s="1"/>
  <c r="K487" i="21"/>
  <c r="M487" i="21" s="1"/>
  <c r="K486" i="21"/>
  <c r="K485" i="21"/>
  <c r="K484" i="21"/>
  <c r="M484" i="21" s="1"/>
  <c r="K483" i="21"/>
  <c r="M483" i="21" s="1"/>
  <c r="K482" i="21"/>
  <c r="K481" i="21"/>
  <c r="K480" i="21"/>
  <c r="M480" i="21" s="1"/>
  <c r="K479" i="21"/>
  <c r="M479" i="21" s="1"/>
  <c r="K478" i="21"/>
  <c r="K477" i="21"/>
  <c r="K476" i="21"/>
  <c r="M476" i="21" s="1"/>
  <c r="K475" i="21"/>
  <c r="M475" i="21" s="1"/>
  <c r="K474" i="21"/>
  <c r="K473" i="21"/>
  <c r="K472" i="21"/>
  <c r="M472" i="21" s="1"/>
  <c r="K471" i="21"/>
  <c r="M471" i="21" s="1"/>
  <c r="K470" i="21"/>
  <c r="K469" i="21"/>
  <c r="K468" i="21"/>
  <c r="M468" i="21" s="1"/>
  <c r="K467" i="21"/>
  <c r="M467" i="21" s="1"/>
  <c r="K466" i="21"/>
  <c r="K465" i="21"/>
  <c r="K464" i="21"/>
  <c r="M464" i="21" s="1"/>
  <c r="K463" i="21"/>
  <c r="M463" i="21" s="1"/>
  <c r="K462" i="21"/>
  <c r="K461" i="21"/>
  <c r="K460" i="21"/>
  <c r="M460" i="21" s="1"/>
  <c r="K459" i="21"/>
  <c r="M459" i="21" s="1"/>
  <c r="K458" i="21"/>
  <c r="K457" i="21"/>
  <c r="K456" i="21"/>
  <c r="M456" i="21" s="1"/>
  <c r="K455" i="21"/>
  <c r="M455" i="21" s="1"/>
  <c r="K454" i="21"/>
  <c r="K453" i="21"/>
  <c r="K452" i="21"/>
  <c r="M452" i="21" s="1"/>
  <c r="K451" i="21"/>
  <c r="M451" i="21" s="1"/>
  <c r="K450" i="21"/>
  <c r="K449" i="21"/>
  <c r="K448" i="21"/>
  <c r="M448" i="21" s="1"/>
  <c r="K447" i="21"/>
  <c r="M447" i="21" s="1"/>
  <c r="K446" i="21"/>
  <c r="K445" i="21"/>
  <c r="K444" i="21"/>
  <c r="M444" i="21" s="1"/>
  <c r="K443" i="21"/>
  <c r="M443" i="21" s="1"/>
  <c r="K442" i="21"/>
  <c r="K441" i="21"/>
  <c r="K440" i="21"/>
  <c r="M440" i="21" s="1"/>
  <c r="K439" i="21"/>
  <c r="M439" i="21" s="1"/>
  <c r="K438" i="21"/>
  <c r="K437" i="21"/>
  <c r="K436" i="21"/>
  <c r="M436" i="21" s="1"/>
  <c r="K435" i="21"/>
  <c r="M435" i="21" s="1"/>
  <c r="K434" i="21"/>
  <c r="K433" i="21"/>
  <c r="K432" i="21"/>
  <c r="M432" i="21" s="1"/>
  <c r="K431" i="21"/>
  <c r="M431" i="21" s="1"/>
  <c r="K430" i="21"/>
  <c r="K429" i="21"/>
  <c r="K428" i="21"/>
  <c r="M428" i="21" s="1"/>
  <c r="K427" i="21"/>
  <c r="M427" i="21" s="1"/>
  <c r="K426" i="21"/>
  <c r="K425" i="21"/>
  <c r="K424" i="21"/>
  <c r="M424" i="21" s="1"/>
  <c r="K423" i="21"/>
  <c r="M423" i="21" s="1"/>
  <c r="K422" i="21"/>
  <c r="K421" i="21"/>
  <c r="K420" i="21"/>
  <c r="M420" i="21" s="1"/>
  <c r="K419" i="21"/>
  <c r="M419" i="21" s="1"/>
  <c r="K418" i="21"/>
  <c r="K417" i="21"/>
  <c r="K416" i="21"/>
  <c r="M416" i="21" s="1"/>
  <c r="K415" i="21"/>
  <c r="M415" i="21" s="1"/>
  <c r="K414" i="21"/>
  <c r="K413" i="21"/>
  <c r="K412" i="21"/>
  <c r="M412" i="21" s="1"/>
  <c r="K411" i="21"/>
  <c r="M411" i="21" s="1"/>
  <c r="K410" i="21"/>
  <c r="K409" i="21"/>
  <c r="K408" i="21"/>
  <c r="M408" i="21" s="1"/>
  <c r="K407" i="21"/>
  <c r="M407" i="21" s="1"/>
  <c r="K406" i="21"/>
  <c r="K405" i="21"/>
  <c r="K404" i="21"/>
  <c r="M404" i="21" s="1"/>
  <c r="K403" i="21"/>
  <c r="M403" i="21" s="1"/>
  <c r="K402" i="21"/>
  <c r="K401" i="21"/>
  <c r="K400" i="21"/>
  <c r="M400" i="21" s="1"/>
  <c r="K399" i="21"/>
  <c r="M399" i="21" s="1"/>
  <c r="K398" i="21"/>
  <c r="K397" i="21"/>
  <c r="K396" i="21"/>
  <c r="M396" i="21" s="1"/>
  <c r="K395" i="21"/>
  <c r="M395" i="21" s="1"/>
  <c r="K394" i="21"/>
  <c r="K393" i="21"/>
  <c r="K392" i="21"/>
  <c r="M392" i="21" s="1"/>
  <c r="K391" i="21"/>
  <c r="M391" i="21" s="1"/>
  <c r="K390" i="21"/>
  <c r="K389" i="21"/>
  <c r="K388" i="21"/>
  <c r="M388" i="21" s="1"/>
  <c r="K387" i="21"/>
  <c r="M387" i="21" s="1"/>
  <c r="K386" i="21"/>
  <c r="K385" i="21"/>
  <c r="K384" i="21"/>
  <c r="M384" i="21" s="1"/>
  <c r="K383" i="21"/>
  <c r="M383" i="21" s="1"/>
  <c r="K382" i="21"/>
  <c r="K381" i="21"/>
  <c r="K380" i="21"/>
  <c r="M380" i="21" s="1"/>
  <c r="K379" i="21"/>
  <c r="M379" i="21" s="1"/>
  <c r="K378" i="21"/>
  <c r="K377" i="21"/>
  <c r="K376" i="21"/>
  <c r="M376" i="21" s="1"/>
  <c r="K375" i="21"/>
  <c r="M375" i="21" s="1"/>
  <c r="K374" i="21"/>
  <c r="K373" i="21"/>
  <c r="K372" i="21"/>
  <c r="M372" i="21" s="1"/>
  <c r="K371" i="21"/>
  <c r="M371" i="21" s="1"/>
  <c r="K370" i="21"/>
  <c r="K369" i="21"/>
  <c r="K368" i="21"/>
  <c r="M368" i="21" s="1"/>
  <c r="K367" i="21"/>
  <c r="M367" i="21" s="1"/>
  <c r="K366" i="21"/>
  <c r="K365" i="21"/>
  <c r="K364" i="21"/>
  <c r="M364" i="21" s="1"/>
  <c r="K363" i="21"/>
  <c r="M363" i="21" s="1"/>
  <c r="K362" i="21"/>
  <c r="K361" i="21"/>
  <c r="K360" i="21"/>
  <c r="M360" i="21" s="1"/>
  <c r="K359" i="21"/>
  <c r="M359" i="21" s="1"/>
  <c r="K358" i="21"/>
  <c r="K357" i="21"/>
  <c r="K356" i="21"/>
  <c r="M356" i="21" s="1"/>
  <c r="K355" i="21"/>
  <c r="M355" i="21" s="1"/>
  <c r="K354" i="21"/>
  <c r="K353" i="21"/>
  <c r="K352" i="21"/>
  <c r="M352" i="21" s="1"/>
  <c r="K351" i="21"/>
  <c r="M351" i="21" s="1"/>
  <c r="K350" i="21"/>
  <c r="K349" i="21"/>
  <c r="K348" i="21"/>
  <c r="M348" i="21" s="1"/>
  <c r="K347" i="21"/>
  <c r="M347" i="21" s="1"/>
  <c r="K346" i="21"/>
  <c r="K345" i="21"/>
  <c r="K344" i="21"/>
  <c r="M344" i="21" s="1"/>
  <c r="K343" i="21"/>
  <c r="M343" i="21" s="1"/>
  <c r="K342" i="21"/>
  <c r="K341" i="21"/>
  <c r="K340" i="21"/>
  <c r="M340" i="21" s="1"/>
  <c r="K339" i="21"/>
  <c r="M339" i="21" s="1"/>
  <c r="K338" i="21"/>
  <c r="K337" i="21"/>
  <c r="K336" i="21"/>
  <c r="M336" i="21" s="1"/>
  <c r="K335" i="21"/>
  <c r="M335" i="21" s="1"/>
  <c r="K334" i="21"/>
  <c r="K333" i="21"/>
  <c r="K332" i="21"/>
  <c r="M332" i="21" s="1"/>
  <c r="K331" i="21"/>
  <c r="M331" i="21" s="1"/>
  <c r="K330" i="21"/>
  <c r="K329" i="21"/>
  <c r="K328" i="21"/>
  <c r="M328" i="21" s="1"/>
  <c r="K327" i="21"/>
  <c r="M327" i="21" s="1"/>
  <c r="K326" i="21"/>
  <c r="K325" i="21"/>
  <c r="K324" i="21"/>
  <c r="M324" i="21" s="1"/>
  <c r="K323" i="21"/>
  <c r="M323" i="21" s="1"/>
  <c r="K322" i="21"/>
  <c r="K321" i="21"/>
  <c r="K320" i="21"/>
  <c r="M320" i="21" s="1"/>
  <c r="K319" i="21"/>
  <c r="M319" i="21" s="1"/>
  <c r="K318" i="21"/>
  <c r="K317" i="21"/>
  <c r="K316" i="21"/>
  <c r="M316" i="21" s="1"/>
  <c r="K315" i="21"/>
  <c r="M315" i="21" s="1"/>
  <c r="K314" i="21"/>
  <c r="K313" i="21"/>
  <c r="K312" i="21"/>
  <c r="M312" i="21" s="1"/>
  <c r="K311" i="21"/>
  <c r="M311" i="21" s="1"/>
  <c r="K310" i="21"/>
  <c r="K309" i="21"/>
  <c r="K308" i="21"/>
  <c r="M308" i="21" s="1"/>
  <c r="K307" i="21"/>
  <c r="M307" i="21" s="1"/>
  <c r="K306" i="21"/>
  <c r="K305" i="21"/>
  <c r="K304" i="21"/>
  <c r="M304" i="21" s="1"/>
  <c r="K303" i="21"/>
  <c r="M303" i="21" s="1"/>
  <c r="K302" i="21"/>
  <c r="K301" i="21"/>
  <c r="K300" i="21"/>
  <c r="M300" i="21" s="1"/>
  <c r="K299" i="21"/>
  <c r="M299" i="21" s="1"/>
  <c r="K298" i="21"/>
  <c r="K297" i="21"/>
  <c r="K296" i="21"/>
  <c r="M296" i="21" s="1"/>
  <c r="K295" i="21"/>
  <c r="M295" i="21" s="1"/>
  <c r="K294" i="21"/>
  <c r="K293" i="21"/>
  <c r="K292" i="21"/>
  <c r="M292" i="21" s="1"/>
  <c r="K291" i="21"/>
  <c r="M291" i="21" s="1"/>
  <c r="K290" i="21"/>
  <c r="K289" i="21"/>
  <c r="K288" i="21"/>
  <c r="M288" i="21" s="1"/>
  <c r="K287" i="21"/>
  <c r="M287" i="21" s="1"/>
  <c r="K286" i="21"/>
  <c r="K285" i="21"/>
  <c r="K284" i="21"/>
  <c r="M284" i="21" s="1"/>
  <c r="K283" i="21"/>
  <c r="M283" i="21" s="1"/>
  <c r="K282" i="21"/>
  <c r="K281" i="21"/>
  <c r="K280" i="21"/>
  <c r="M280" i="21" s="1"/>
  <c r="K279" i="21"/>
  <c r="M279" i="21" s="1"/>
  <c r="K278" i="21"/>
  <c r="K277" i="21"/>
  <c r="K276" i="21"/>
  <c r="M276" i="21" s="1"/>
  <c r="K275" i="21"/>
  <c r="M275" i="21" s="1"/>
  <c r="K274" i="21"/>
  <c r="K273" i="21"/>
  <c r="K272" i="21"/>
  <c r="M272" i="21" s="1"/>
  <c r="K271" i="21"/>
  <c r="M271" i="21" s="1"/>
  <c r="K270" i="21"/>
  <c r="K269" i="21"/>
  <c r="K268" i="21"/>
  <c r="M268" i="21" s="1"/>
  <c r="K267" i="21"/>
  <c r="M267" i="21" s="1"/>
  <c r="K266" i="21"/>
  <c r="K265" i="21"/>
  <c r="K264" i="21"/>
  <c r="M264" i="21" s="1"/>
  <c r="K263" i="21"/>
  <c r="M263" i="21" s="1"/>
  <c r="K262" i="21"/>
  <c r="K261" i="21"/>
  <c r="K260" i="21"/>
  <c r="M260" i="21" s="1"/>
  <c r="K259" i="21"/>
  <c r="M259" i="21" s="1"/>
  <c r="K258" i="21"/>
  <c r="K257" i="21"/>
  <c r="K256" i="21"/>
  <c r="M256" i="21" s="1"/>
  <c r="K255" i="21"/>
  <c r="M255" i="21" s="1"/>
  <c r="K254" i="21"/>
  <c r="K253" i="21"/>
  <c r="K252" i="21"/>
  <c r="M252" i="21" s="1"/>
  <c r="K251" i="21"/>
  <c r="M251" i="21" s="1"/>
  <c r="K250" i="21"/>
  <c r="K249" i="21"/>
  <c r="K248" i="21"/>
  <c r="M248" i="21" s="1"/>
  <c r="K247" i="21"/>
  <c r="M247" i="21" s="1"/>
  <c r="K246" i="21"/>
  <c r="K245" i="21"/>
  <c r="K244" i="21"/>
  <c r="M244" i="21" s="1"/>
  <c r="K243" i="21"/>
  <c r="M243" i="21" s="1"/>
  <c r="K242" i="21"/>
  <c r="K241" i="21"/>
  <c r="K240" i="21"/>
  <c r="M240" i="21" s="1"/>
  <c r="K239" i="21"/>
  <c r="M239" i="21" s="1"/>
  <c r="K238" i="21"/>
  <c r="K237" i="21"/>
  <c r="K236" i="21"/>
  <c r="M236" i="21" s="1"/>
  <c r="K235" i="21"/>
  <c r="M235" i="21" s="1"/>
  <c r="K234" i="21"/>
  <c r="K233" i="21"/>
  <c r="K232" i="21"/>
  <c r="M232" i="21" s="1"/>
  <c r="K231" i="21"/>
  <c r="M231" i="21" s="1"/>
  <c r="K230" i="21"/>
  <c r="K229" i="21"/>
  <c r="K228" i="21"/>
  <c r="M228" i="21" s="1"/>
  <c r="K227" i="21"/>
  <c r="M227" i="21" s="1"/>
  <c r="K226" i="21"/>
  <c r="K225" i="21"/>
  <c r="K224" i="21"/>
  <c r="M224" i="21" s="1"/>
  <c r="K223" i="21"/>
  <c r="M223" i="21" s="1"/>
  <c r="K222" i="21"/>
  <c r="K221" i="21"/>
  <c r="K220" i="21"/>
  <c r="M220" i="21" s="1"/>
  <c r="K219" i="21"/>
  <c r="M219" i="21" s="1"/>
  <c r="K218" i="21"/>
  <c r="K217" i="21"/>
  <c r="K216" i="21"/>
  <c r="M216" i="21" s="1"/>
  <c r="K215" i="21"/>
  <c r="M215" i="21" s="1"/>
  <c r="K214" i="21"/>
  <c r="K213" i="21"/>
  <c r="K212" i="21"/>
  <c r="M212" i="21" s="1"/>
  <c r="K211" i="21"/>
  <c r="M211" i="21" s="1"/>
  <c r="K210" i="21"/>
  <c r="K209" i="21"/>
  <c r="K208" i="21"/>
  <c r="M208" i="21" s="1"/>
  <c r="K207" i="21"/>
  <c r="M207" i="21" s="1"/>
  <c r="K206" i="21"/>
  <c r="K205" i="21"/>
  <c r="K204" i="21"/>
  <c r="M204" i="21" s="1"/>
  <c r="K203" i="21"/>
  <c r="M203" i="21" s="1"/>
  <c r="K202" i="21"/>
  <c r="K201" i="21"/>
  <c r="K200" i="21"/>
  <c r="M200" i="21" s="1"/>
  <c r="K199" i="21"/>
  <c r="M199" i="21" s="1"/>
  <c r="K198" i="21"/>
  <c r="K197" i="21"/>
  <c r="K196" i="21"/>
  <c r="M196" i="21" s="1"/>
  <c r="K195" i="21"/>
  <c r="M195" i="21" s="1"/>
  <c r="K194" i="21"/>
  <c r="K193" i="21"/>
  <c r="K192" i="21"/>
  <c r="M192" i="21" s="1"/>
  <c r="K191" i="21"/>
  <c r="M191" i="21" s="1"/>
  <c r="K190" i="21"/>
  <c r="K189" i="21"/>
  <c r="K188" i="21"/>
  <c r="M188" i="21" s="1"/>
  <c r="K187" i="21"/>
  <c r="M187" i="21" s="1"/>
  <c r="K186" i="21"/>
  <c r="K185" i="21"/>
  <c r="K184" i="21"/>
  <c r="M184" i="21" s="1"/>
  <c r="K183" i="21"/>
  <c r="M183" i="21" s="1"/>
  <c r="K182" i="21"/>
  <c r="K181" i="21"/>
  <c r="K180" i="21"/>
  <c r="M180" i="21" s="1"/>
  <c r="K179" i="21"/>
  <c r="M179" i="21" s="1"/>
  <c r="K178" i="21"/>
  <c r="K177" i="21"/>
  <c r="K176" i="21"/>
  <c r="M176" i="21" s="1"/>
  <c r="K175" i="21"/>
  <c r="M175" i="21" s="1"/>
  <c r="K174" i="21"/>
  <c r="K173" i="21"/>
  <c r="K172" i="21"/>
  <c r="M172" i="21" s="1"/>
  <c r="K171" i="21"/>
  <c r="M171" i="21" s="1"/>
  <c r="K170" i="21"/>
  <c r="K169" i="21"/>
  <c r="K168" i="21"/>
  <c r="M168" i="21" s="1"/>
  <c r="K167" i="21"/>
  <c r="M167" i="21" s="1"/>
  <c r="K166" i="21"/>
  <c r="K165" i="21"/>
  <c r="K164" i="21"/>
  <c r="M164" i="21" s="1"/>
  <c r="K163" i="21"/>
  <c r="M163" i="21" s="1"/>
  <c r="K162" i="21"/>
  <c r="K161" i="21"/>
  <c r="K160" i="21"/>
  <c r="M160" i="21" s="1"/>
  <c r="K159" i="21"/>
  <c r="M159" i="21" s="1"/>
  <c r="K158" i="21"/>
  <c r="K157" i="21"/>
  <c r="K156" i="21"/>
  <c r="M156" i="21" s="1"/>
  <c r="K155" i="21"/>
  <c r="M155" i="21" s="1"/>
  <c r="K154" i="21"/>
  <c r="K153" i="21"/>
  <c r="K152" i="21"/>
  <c r="M152" i="21" s="1"/>
  <c r="K151" i="21"/>
  <c r="M151" i="21" s="1"/>
  <c r="K150" i="21"/>
  <c r="K149" i="21"/>
  <c r="K148" i="21"/>
  <c r="M148" i="21" s="1"/>
  <c r="K147" i="21"/>
  <c r="M147" i="21" s="1"/>
  <c r="K146" i="21"/>
  <c r="K145" i="21"/>
  <c r="K144" i="21"/>
  <c r="M144" i="21" s="1"/>
  <c r="K143" i="21"/>
  <c r="M143" i="21" s="1"/>
  <c r="K142" i="21"/>
  <c r="K141" i="21"/>
  <c r="K140" i="21"/>
  <c r="M140" i="21" s="1"/>
  <c r="K139" i="21"/>
  <c r="M139" i="21" s="1"/>
  <c r="K138" i="21"/>
  <c r="K137" i="21"/>
  <c r="K136" i="21"/>
  <c r="M136" i="21" s="1"/>
  <c r="K135" i="21"/>
  <c r="M135" i="21" s="1"/>
  <c r="K134" i="21"/>
  <c r="K133" i="21"/>
  <c r="K132" i="21"/>
  <c r="M132" i="21" s="1"/>
  <c r="K131" i="21"/>
  <c r="M131" i="21" s="1"/>
  <c r="K130" i="21"/>
  <c r="K129" i="21"/>
  <c r="K128" i="21"/>
  <c r="M128" i="21" s="1"/>
  <c r="K127" i="21"/>
  <c r="M127" i="21" s="1"/>
  <c r="K126" i="21"/>
  <c r="K125" i="21"/>
  <c r="K124" i="21"/>
  <c r="M124" i="21" s="1"/>
  <c r="K123" i="21"/>
  <c r="M123" i="21" s="1"/>
  <c r="K122" i="21"/>
  <c r="K121" i="21"/>
  <c r="K120" i="21"/>
  <c r="M120" i="21" s="1"/>
  <c r="K119" i="21"/>
  <c r="M119" i="21" s="1"/>
  <c r="K118" i="21"/>
  <c r="K117" i="21"/>
  <c r="K116" i="21"/>
  <c r="M116" i="21" s="1"/>
  <c r="K115" i="21"/>
  <c r="M115" i="21" s="1"/>
  <c r="K114" i="21"/>
  <c r="K113" i="21"/>
  <c r="K112" i="21"/>
  <c r="M112" i="21" s="1"/>
  <c r="K111" i="21"/>
  <c r="M111" i="21" s="1"/>
  <c r="K110" i="21"/>
  <c r="K109" i="21"/>
  <c r="K108" i="21"/>
  <c r="M108" i="21" s="1"/>
  <c r="K107" i="21"/>
  <c r="M107" i="21" s="1"/>
  <c r="K106" i="21"/>
  <c r="K105" i="21"/>
  <c r="K104" i="21"/>
  <c r="M104" i="21" s="1"/>
  <c r="K103" i="21"/>
  <c r="M103" i="21" s="1"/>
  <c r="K102" i="21"/>
  <c r="K101" i="21"/>
  <c r="K100" i="21"/>
  <c r="M100" i="21" s="1"/>
  <c r="K99" i="21"/>
  <c r="M99" i="21" s="1"/>
  <c r="K98" i="21"/>
  <c r="K97" i="21"/>
  <c r="K96" i="21"/>
  <c r="M96" i="21" s="1"/>
  <c r="K95" i="21"/>
  <c r="M95" i="21" s="1"/>
  <c r="K94" i="21"/>
  <c r="K93" i="21"/>
  <c r="K92" i="21"/>
  <c r="M92" i="21" s="1"/>
  <c r="K91" i="21"/>
  <c r="M91" i="21" s="1"/>
  <c r="K90" i="21"/>
  <c r="K89" i="21"/>
  <c r="K88" i="21"/>
  <c r="M88" i="21" s="1"/>
  <c r="K87" i="21"/>
  <c r="M87" i="21" s="1"/>
  <c r="K86" i="21"/>
  <c r="K85" i="21"/>
  <c r="K84" i="21"/>
  <c r="M84" i="21" s="1"/>
  <c r="K83" i="21"/>
  <c r="M83" i="21" s="1"/>
  <c r="K82" i="21"/>
  <c r="K81" i="21"/>
  <c r="K80" i="21"/>
  <c r="M80" i="21" s="1"/>
  <c r="K79" i="21"/>
  <c r="M79" i="21" s="1"/>
  <c r="K78" i="21"/>
  <c r="K77" i="21"/>
  <c r="K76" i="21"/>
  <c r="M76" i="21" s="1"/>
  <c r="K75" i="21"/>
  <c r="M75" i="21" s="1"/>
  <c r="K74" i="21"/>
  <c r="K73" i="21"/>
  <c r="K72" i="21"/>
  <c r="M72" i="21" s="1"/>
  <c r="K71" i="21"/>
  <c r="M71" i="21" s="1"/>
  <c r="K70" i="21"/>
  <c r="K69" i="21"/>
  <c r="K68" i="21"/>
  <c r="M68" i="21" s="1"/>
  <c r="K67" i="21"/>
  <c r="M67" i="21" s="1"/>
  <c r="K66" i="21"/>
  <c r="K65" i="21"/>
  <c r="K64" i="21"/>
  <c r="M64" i="21" s="1"/>
  <c r="K63" i="21"/>
  <c r="M63" i="21" s="1"/>
  <c r="K62" i="21"/>
  <c r="K61" i="21"/>
  <c r="K60" i="21"/>
  <c r="M60" i="21" s="1"/>
  <c r="K59" i="21"/>
  <c r="M59" i="21" s="1"/>
  <c r="K58" i="21"/>
  <c r="K57" i="21"/>
  <c r="K56" i="21"/>
  <c r="M56" i="21" s="1"/>
  <c r="K52" i="21"/>
  <c r="K51" i="21"/>
  <c r="M51" i="21" s="1"/>
  <c r="K50" i="21"/>
  <c r="M50" i="21" s="1"/>
  <c r="K49" i="21"/>
  <c r="M49" i="21" s="1"/>
  <c r="K48" i="21"/>
  <c r="K47" i="21"/>
  <c r="M47" i="21" s="1"/>
  <c r="K46" i="21"/>
  <c r="M46" i="21" s="1"/>
  <c r="K45" i="21"/>
  <c r="M45" i="21" s="1"/>
  <c r="K44" i="21"/>
  <c r="K43" i="21"/>
  <c r="M43" i="21" s="1"/>
  <c r="K42" i="21"/>
  <c r="K41" i="21"/>
  <c r="M41" i="21" s="1"/>
  <c r="K40" i="21"/>
  <c r="K39" i="21"/>
  <c r="M39" i="21" s="1"/>
  <c r="K38" i="21"/>
  <c r="M38" i="21" s="1"/>
  <c r="K37" i="21"/>
  <c r="M37" i="21" s="1"/>
  <c r="K36" i="21"/>
  <c r="M36" i="21" s="1"/>
  <c r="K35" i="21"/>
  <c r="M35" i="21" s="1"/>
  <c r="K34" i="21"/>
  <c r="M34" i="21" s="1"/>
  <c r="K33" i="21"/>
  <c r="M33" i="21" s="1"/>
  <c r="K32" i="21"/>
  <c r="K31" i="21"/>
  <c r="M31" i="21" s="1"/>
  <c r="K30" i="21"/>
  <c r="K29" i="21"/>
  <c r="M29" i="21" s="1"/>
  <c r="K28" i="21"/>
  <c r="M28" i="21" s="1"/>
  <c r="K27" i="21"/>
  <c r="M27" i="21" s="1"/>
  <c r="K26" i="21"/>
  <c r="M26" i="21" s="1"/>
  <c r="K25" i="21"/>
  <c r="M25" i="21" s="1"/>
  <c r="K24" i="21"/>
  <c r="M24" i="21" s="1"/>
  <c r="K23" i="21"/>
  <c r="M23" i="21" s="1"/>
  <c r="K22" i="21"/>
  <c r="M22" i="21" s="1"/>
  <c r="K21" i="21"/>
  <c r="M21" i="21" s="1"/>
  <c r="K20" i="21"/>
  <c r="M20" i="21" s="1"/>
  <c r="K19" i="21"/>
  <c r="M19" i="21" s="1"/>
  <c r="K18" i="21"/>
  <c r="K17" i="21"/>
  <c r="M17" i="21" s="1"/>
  <c r="K16" i="21"/>
  <c r="M16" i="21" s="1"/>
  <c r="K15" i="21"/>
  <c r="M15" i="21" s="1"/>
  <c r="K14" i="21"/>
  <c r="K13" i="21"/>
  <c r="M13" i="21" s="1"/>
  <c r="K12" i="21"/>
  <c r="K11" i="21"/>
  <c r="M11" i="21" s="1"/>
  <c r="K10" i="21"/>
  <c r="M10" i="21" s="1"/>
  <c r="K9" i="21"/>
  <c r="M9" i="21" s="1"/>
  <c r="I2" i="21"/>
  <c r="D2" i="21"/>
  <c r="D1" i="21"/>
  <c r="J517" i="20"/>
  <c r="I517" i="20"/>
  <c r="H517" i="20"/>
  <c r="G517" i="20"/>
  <c r="F517" i="20"/>
  <c r="C526" i="20"/>
  <c r="I526" i="20" s="1"/>
  <c r="C525" i="20"/>
  <c r="C524" i="20"/>
  <c r="C523" i="20"/>
  <c r="C522" i="20"/>
  <c r="C521" i="20"/>
  <c r="C520" i="20"/>
  <c r="I2" i="20"/>
  <c r="D2" i="20"/>
  <c r="D1" i="20"/>
  <c r="A81" i="19"/>
  <c r="K14" i="19"/>
  <c r="A81" i="18"/>
  <c r="K14" i="18"/>
  <c r="A81" i="17"/>
  <c r="K14" i="17"/>
  <c r="A81" i="16"/>
  <c r="K14" i="16"/>
  <c r="A81" i="15"/>
  <c r="K14" i="15"/>
  <c r="A81" i="14"/>
  <c r="K532" i="61"/>
  <c r="K530" i="57"/>
  <c r="K530" i="59"/>
  <c r="K530" i="61"/>
  <c r="K528" i="61"/>
  <c r="K528" i="67"/>
  <c r="K528" i="63"/>
  <c r="K530" i="63"/>
  <c r="K532" i="63"/>
  <c r="G535" i="55"/>
  <c r="K522" i="55"/>
  <c r="K534" i="55"/>
  <c r="K530" i="69"/>
  <c r="K532" i="69"/>
  <c r="K529" i="71"/>
  <c r="K531" i="71"/>
  <c r="K529" i="69"/>
  <c r="K531" i="69"/>
  <c r="K530" i="67"/>
  <c r="K531" i="67"/>
  <c r="K529" i="67"/>
  <c r="K529" i="65"/>
  <c r="K529" i="63"/>
  <c r="K531" i="63"/>
  <c r="K529" i="61"/>
  <c r="K531" i="61"/>
  <c r="K529" i="59"/>
  <c r="K531" i="59"/>
  <c r="K529" i="57"/>
  <c r="K531" i="57"/>
  <c r="K521" i="55"/>
  <c r="K524" i="55"/>
  <c r="K527" i="55"/>
  <c r="K520" i="55"/>
  <c r="F535" i="55"/>
  <c r="K523" i="55"/>
  <c r="K525" i="55"/>
  <c r="J531" i="41"/>
  <c r="H531" i="41"/>
  <c r="F531" i="41"/>
  <c r="I531" i="41"/>
  <c r="G531" i="41"/>
  <c r="J527" i="41"/>
  <c r="H527" i="41"/>
  <c r="F527" i="41"/>
  <c r="I527" i="41"/>
  <c r="G527" i="41"/>
  <c r="I526" i="41"/>
  <c r="G526" i="41"/>
  <c r="J526" i="41"/>
  <c r="H526" i="41"/>
  <c r="F526" i="41"/>
  <c r="J525" i="41"/>
  <c r="H525" i="41"/>
  <c r="F525" i="41"/>
  <c r="I525" i="41"/>
  <c r="G525" i="41"/>
  <c r="I524" i="41"/>
  <c r="G524" i="41"/>
  <c r="J524" i="41"/>
  <c r="H524" i="41"/>
  <c r="F524" i="41"/>
  <c r="J523" i="41"/>
  <c r="H523" i="41"/>
  <c r="F523" i="41"/>
  <c r="I523" i="41"/>
  <c r="G523" i="41"/>
  <c r="I522" i="41"/>
  <c r="G522" i="41"/>
  <c r="J522" i="41"/>
  <c r="H522" i="41"/>
  <c r="F522" i="41"/>
  <c r="J521" i="41"/>
  <c r="H521" i="41"/>
  <c r="F521" i="41"/>
  <c r="I521" i="41"/>
  <c r="G521" i="41"/>
  <c r="I520" i="41"/>
  <c r="G520" i="41"/>
  <c r="J520" i="41"/>
  <c r="H520" i="41"/>
  <c r="F520" i="41"/>
  <c r="J529" i="41"/>
  <c r="H529" i="41"/>
  <c r="F529" i="41"/>
  <c r="I529" i="41"/>
  <c r="G529" i="41"/>
  <c r="I534" i="41"/>
  <c r="G534" i="41"/>
  <c r="J534" i="41"/>
  <c r="H534" i="41"/>
  <c r="F534" i="41"/>
  <c r="J533" i="41"/>
  <c r="H533" i="41"/>
  <c r="F533" i="41"/>
  <c r="I533" i="41"/>
  <c r="G533" i="41"/>
  <c r="J531" i="39"/>
  <c r="H531" i="39"/>
  <c r="F531" i="39"/>
  <c r="I531" i="39"/>
  <c r="G531" i="39"/>
  <c r="J527" i="39"/>
  <c r="H527" i="39"/>
  <c r="F527" i="39"/>
  <c r="I527" i="39"/>
  <c r="G527" i="39"/>
  <c r="I526" i="39"/>
  <c r="H526" i="39"/>
  <c r="F526" i="39"/>
  <c r="J525" i="39"/>
  <c r="H525" i="39"/>
  <c r="F525" i="39"/>
  <c r="I525" i="39"/>
  <c r="G525" i="39"/>
  <c r="I524" i="39"/>
  <c r="G524" i="39"/>
  <c r="J524" i="39"/>
  <c r="H524" i="39"/>
  <c r="F524" i="39"/>
  <c r="J523" i="39"/>
  <c r="H523" i="39"/>
  <c r="F523" i="39"/>
  <c r="I523" i="39"/>
  <c r="G523" i="39"/>
  <c r="I522" i="39"/>
  <c r="G522" i="39"/>
  <c r="J522" i="39"/>
  <c r="H522" i="39"/>
  <c r="F522" i="39"/>
  <c r="J521" i="39"/>
  <c r="F521" i="39"/>
  <c r="I521" i="39"/>
  <c r="G521" i="39"/>
  <c r="I520" i="39"/>
  <c r="G520" i="39"/>
  <c r="J520" i="39"/>
  <c r="H520" i="39"/>
  <c r="F520" i="39"/>
  <c r="J529" i="39"/>
  <c r="H529" i="39"/>
  <c r="F529" i="39"/>
  <c r="I529" i="39"/>
  <c r="G529" i="39"/>
  <c r="I534" i="39"/>
  <c r="G534" i="39"/>
  <c r="J534" i="39"/>
  <c r="H534" i="39"/>
  <c r="F534" i="39"/>
  <c r="J533" i="39"/>
  <c r="H533" i="39"/>
  <c r="F533" i="39"/>
  <c r="I533" i="39"/>
  <c r="G533" i="39"/>
  <c r="I532" i="37"/>
  <c r="G532" i="37"/>
  <c r="J532" i="37"/>
  <c r="H532" i="37"/>
  <c r="F532" i="37"/>
  <c r="J531" i="37"/>
  <c r="H531" i="37"/>
  <c r="F531" i="37"/>
  <c r="I531" i="37"/>
  <c r="G531" i="37"/>
  <c r="I530" i="37"/>
  <c r="G530" i="37"/>
  <c r="J530" i="37"/>
  <c r="H530" i="37"/>
  <c r="F530" i="37"/>
  <c r="J529" i="37"/>
  <c r="H529" i="37"/>
  <c r="F529" i="37"/>
  <c r="I529" i="37"/>
  <c r="G529" i="37"/>
  <c r="I528" i="37"/>
  <c r="G528" i="37"/>
  <c r="J528" i="37"/>
  <c r="H528" i="37"/>
  <c r="F528" i="37"/>
  <c r="I532" i="35"/>
  <c r="G532" i="35"/>
  <c r="J532" i="35"/>
  <c r="H532" i="35"/>
  <c r="F532" i="35"/>
  <c r="J531" i="35"/>
  <c r="H531" i="35"/>
  <c r="F531" i="35"/>
  <c r="I531" i="35"/>
  <c r="G531" i="35"/>
  <c r="I530" i="35"/>
  <c r="G530" i="35"/>
  <c r="J530" i="35"/>
  <c r="H530" i="35"/>
  <c r="F530" i="35"/>
  <c r="J529" i="35"/>
  <c r="H529" i="35"/>
  <c r="F529" i="35"/>
  <c r="I529" i="35"/>
  <c r="G529" i="35"/>
  <c r="I528" i="35"/>
  <c r="G528" i="35"/>
  <c r="J528" i="35"/>
  <c r="H528" i="35"/>
  <c r="F528" i="35"/>
  <c r="I532" i="33"/>
  <c r="G532" i="33"/>
  <c r="J532" i="33"/>
  <c r="H532" i="33"/>
  <c r="F532" i="33"/>
  <c r="J531" i="33"/>
  <c r="H531" i="33"/>
  <c r="F531" i="33"/>
  <c r="I531" i="33"/>
  <c r="G531" i="33"/>
  <c r="I530" i="33"/>
  <c r="G530" i="33"/>
  <c r="J530" i="33"/>
  <c r="H530" i="33"/>
  <c r="F530" i="33"/>
  <c r="J529" i="33"/>
  <c r="H529" i="33"/>
  <c r="F529" i="33"/>
  <c r="I529" i="33"/>
  <c r="G529" i="33"/>
  <c r="G528" i="33"/>
  <c r="I528" i="33"/>
  <c r="J528" i="33"/>
  <c r="H528" i="33"/>
  <c r="F528" i="33"/>
  <c r="I532" i="31"/>
  <c r="G532" i="31"/>
  <c r="J532" i="31"/>
  <c r="H532" i="31"/>
  <c r="F532" i="31"/>
  <c r="J531" i="31"/>
  <c r="H531" i="31"/>
  <c r="F531" i="31"/>
  <c r="I531" i="31"/>
  <c r="G531" i="31"/>
  <c r="I530" i="31"/>
  <c r="G530" i="31"/>
  <c r="J530" i="31"/>
  <c r="H530" i="31"/>
  <c r="F530" i="31"/>
  <c r="J529" i="31"/>
  <c r="H529" i="31"/>
  <c r="F529" i="31"/>
  <c r="I529" i="31"/>
  <c r="G529" i="31"/>
  <c r="I528" i="31"/>
  <c r="G528" i="31"/>
  <c r="J528" i="31"/>
  <c r="H528" i="31"/>
  <c r="F528" i="31"/>
  <c r="J526" i="31"/>
  <c r="H526" i="31"/>
  <c r="J525" i="31"/>
  <c r="H525" i="31"/>
  <c r="F525" i="31"/>
  <c r="I525" i="31"/>
  <c r="G525" i="31"/>
  <c r="I524" i="31"/>
  <c r="G524" i="31"/>
  <c r="J524" i="31"/>
  <c r="H524" i="31"/>
  <c r="F524" i="31"/>
  <c r="J523" i="31"/>
  <c r="H523" i="31"/>
  <c r="F523" i="31"/>
  <c r="I523" i="31"/>
  <c r="G523" i="31"/>
  <c r="I522" i="31"/>
  <c r="G522" i="31"/>
  <c r="J522" i="31"/>
  <c r="H522" i="31"/>
  <c r="F522" i="31"/>
  <c r="H521" i="31"/>
  <c r="I520" i="31"/>
  <c r="G520" i="31"/>
  <c r="J520" i="31"/>
  <c r="H520" i="31"/>
  <c r="F520" i="31"/>
  <c r="I530" i="29"/>
  <c r="G530" i="29"/>
  <c r="J530" i="29"/>
  <c r="H530" i="29"/>
  <c r="F530" i="29"/>
  <c r="J529" i="29"/>
  <c r="H529" i="29"/>
  <c r="F529" i="29"/>
  <c r="I529" i="29"/>
  <c r="G529" i="29"/>
  <c r="I528" i="29"/>
  <c r="G528" i="29"/>
  <c r="J528" i="29"/>
  <c r="H528" i="29"/>
  <c r="F528" i="29"/>
  <c r="I532" i="29"/>
  <c r="G532" i="29"/>
  <c r="J532" i="29"/>
  <c r="H532" i="29"/>
  <c r="F532" i="29"/>
  <c r="J531" i="29"/>
  <c r="H531" i="29"/>
  <c r="F531" i="29"/>
  <c r="I531" i="29"/>
  <c r="G531" i="29"/>
  <c r="I532" i="27"/>
  <c r="G532" i="27"/>
  <c r="J532" i="27"/>
  <c r="H532" i="27"/>
  <c r="F532" i="27"/>
  <c r="J531" i="27"/>
  <c r="H531" i="27"/>
  <c r="F531" i="27"/>
  <c r="I531" i="27"/>
  <c r="G531" i="27"/>
  <c r="I530" i="27"/>
  <c r="G530" i="27"/>
  <c r="J530" i="27"/>
  <c r="H530" i="27"/>
  <c r="F530" i="27"/>
  <c r="J529" i="27"/>
  <c r="H529" i="27"/>
  <c r="F529" i="27"/>
  <c r="I529" i="27"/>
  <c r="G529" i="27"/>
  <c r="I528" i="27"/>
  <c r="G528" i="27"/>
  <c r="J528" i="27"/>
  <c r="H528" i="27"/>
  <c r="F528" i="27"/>
  <c r="J521" i="25"/>
  <c r="G521" i="25"/>
  <c r="J523" i="25"/>
  <c r="H523" i="25"/>
  <c r="F523" i="25"/>
  <c r="I523" i="25"/>
  <c r="G523" i="25"/>
  <c r="J525" i="25"/>
  <c r="H525" i="25"/>
  <c r="F525" i="25"/>
  <c r="I525" i="25"/>
  <c r="G525" i="25"/>
  <c r="G526" i="25"/>
  <c r="J526" i="25"/>
  <c r="J527" i="25"/>
  <c r="H527" i="25"/>
  <c r="F527" i="25"/>
  <c r="I527" i="25"/>
  <c r="G527" i="25"/>
  <c r="J533" i="25"/>
  <c r="H533" i="25"/>
  <c r="F533" i="25"/>
  <c r="I533" i="25"/>
  <c r="G533" i="25"/>
  <c r="I534" i="25"/>
  <c r="G534" i="25"/>
  <c r="J534" i="25"/>
  <c r="H534" i="25"/>
  <c r="F534" i="25"/>
  <c r="J525" i="24"/>
  <c r="H525" i="24"/>
  <c r="F525" i="24"/>
  <c r="G525" i="24"/>
  <c r="I525" i="24"/>
  <c r="C520" i="24"/>
  <c r="C522" i="24"/>
  <c r="G522" i="24" s="1"/>
  <c r="C523" i="24"/>
  <c r="I523" i="24" s="1"/>
  <c r="C524" i="24"/>
  <c r="J524" i="24" s="1"/>
  <c r="C526" i="24"/>
  <c r="H526" i="24" s="1"/>
  <c r="C521" i="24"/>
  <c r="J521" i="24" s="1"/>
  <c r="J529" i="24"/>
  <c r="H529" i="24"/>
  <c r="F529" i="24"/>
  <c r="G529" i="24"/>
  <c r="J533" i="24"/>
  <c r="H533" i="24"/>
  <c r="F533" i="24"/>
  <c r="I533" i="24"/>
  <c r="I528" i="24"/>
  <c r="G528" i="24"/>
  <c r="I530" i="24"/>
  <c r="G530" i="24"/>
  <c r="I532" i="24"/>
  <c r="G532" i="24"/>
  <c r="F528" i="24"/>
  <c r="J528" i="24"/>
  <c r="H530" i="24"/>
  <c r="J531" i="24"/>
  <c r="H531" i="24"/>
  <c r="F531" i="24"/>
  <c r="I531" i="24"/>
  <c r="F532" i="24"/>
  <c r="J532" i="24"/>
  <c r="G533" i="24"/>
  <c r="J526" i="23"/>
  <c r="H526" i="23"/>
  <c r="J527" i="23"/>
  <c r="H527" i="23"/>
  <c r="F527" i="23"/>
  <c r="I527" i="23"/>
  <c r="G527" i="23"/>
  <c r="J533" i="23"/>
  <c r="H533" i="23"/>
  <c r="F533" i="23"/>
  <c r="I533" i="23"/>
  <c r="G533" i="23"/>
  <c r="I534" i="23"/>
  <c r="G534" i="23"/>
  <c r="J534" i="23"/>
  <c r="H534" i="23"/>
  <c r="F534" i="23"/>
  <c r="I521" i="22"/>
  <c r="J523" i="22"/>
  <c r="H523" i="22"/>
  <c r="F523" i="22"/>
  <c r="I523" i="22"/>
  <c r="G523" i="22"/>
  <c r="J525" i="22"/>
  <c r="H525" i="22"/>
  <c r="F525" i="22"/>
  <c r="I525" i="22"/>
  <c r="G525" i="22"/>
  <c r="I526" i="22"/>
  <c r="F526" i="22"/>
  <c r="J527" i="22"/>
  <c r="H527" i="22"/>
  <c r="F527" i="22"/>
  <c r="I527" i="22"/>
  <c r="G527" i="22"/>
  <c r="J533" i="22"/>
  <c r="H533" i="22"/>
  <c r="F533" i="22"/>
  <c r="I533" i="22"/>
  <c r="G533" i="22"/>
  <c r="I534" i="22"/>
  <c r="G534" i="22"/>
  <c r="J534" i="22"/>
  <c r="H534" i="22"/>
  <c r="F534" i="22"/>
  <c r="C520" i="21"/>
  <c r="F520" i="21" s="1"/>
  <c r="C521" i="21"/>
  <c r="C522" i="21"/>
  <c r="I522" i="21" s="1"/>
  <c r="C523" i="21"/>
  <c r="H523" i="21" s="1"/>
  <c r="C524" i="21"/>
  <c r="I524" i="21" s="1"/>
  <c r="C525" i="21"/>
  <c r="C526" i="21"/>
  <c r="J526" i="21" s="1"/>
  <c r="J533" i="21"/>
  <c r="H533" i="21"/>
  <c r="F533" i="21"/>
  <c r="G533" i="21"/>
  <c r="I533" i="21"/>
  <c r="J529" i="21"/>
  <c r="H529" i="21"/>
  <c r="F529" i="21"/>
  <c r="I529" i="21"/>
  <c r="F530" i="21"/>
  <c r="I528" i="21"/>
  <c r="G528" i="21"/>
  <c r="I530" i="21"/>
  <c r="G530" i="21"/>
  <c r="I532" i="21"/>
  <c r="G532" i="21"/>
  <c r="F528" i="21"/>
  <c r="J528" i="21"/>
  <c r="G529" i="21"/>
  <c r="H530" i="21"/>
  <c r="J531" i="21"/>
  <c r="H531" i="21"/>
  <c r="F531" i="21"/>
  <c r="I531" i="21"/>
  <c r="F532" i="21"/>
  <c r="J532" i="21"/>
  <c r="I520" i="20"/>
  <c r="G520" i="20"/>
  <c r="J520" i="20"/>
  <c r="H520" i="20"/>
  <c r="F520" i="20"/>
  <c r="J521" i="20"/>
  <c r="H521" i="20"/>
  <c r="F521" i="20"/>
  <c r="I521" i="20"/>
  <c r="G521" i="20"/>
  <c r="I522" i="20"/>
  <c r="G522" i="20"/>
  <c r="J522" i="20"/>
  <c r="H522" i="20"/>
  <c r="F522" i="20"/>
  <c r="J523" i="20"/>
  <c r="H523" i="20"/>
  <c r="F523" i="20"/>
  <c r="I523" i="20"/>
  <c r="G523" i="20"/>
  <c r="I524" i="20"/>
  <c r="G524" i="20"/>
  <c r="J524" i="20"/>
  <c r="H524" i="20"/>
  <c r="F524" i="20"/>
  <c r="J525" i="20"/>
  <c r="H525" i="20"/>
  <c r="F525" i="20"/>
  <c r="I525" i="20"/>
  <c r="G525" i="20"/>
  <c r="G526" i="20"/>
  <c r="J526" i="20"/>
  <c r="H526" i="20"/>
  <c r="J527" i="20"/>
  <c r="H527" i="20"/>
  <c r="F527" i="20"/>
  <c r="I527" i="20"/>
  <c r="G527" i="20"/>
  <c r="J533" i="20"/>
  <c r="H533" i="20"/>
  <c r="F533" i="20"/>
  <c r="I533" i="20"/>
  <c r="G533" i="20"/>
  <c r="I534" i="20"/>
  <c r="G534" i="20"/>
  <c r="J534" i="20"/>
  <c r="H534" i="20"/>
  <c r="F534" i="20"/>
  <c r="B5" i="19"/>
  <c r="B6" i="19"/>
  <c r="E8" i="19"/>
  <c r="A22" i="19"/>
  <c r="G24" i="19"/>
  <c r="D25" i="19"/>
  <c r="H25" i="19"/>
  <c r="A26" i="19"/>
  <c r="G26" i="19"/>
  <c r="D27" i="19"/>
  <c r="H27" i="19"/>
  <c r="A28" i="19"/>
  <c r="G28" i="19"/>
  <c r="D29" i="19"/>
  <c r="H29" i="19"/>
  <c r="A30" i="19"/>
  <c r="G30" i="19"/>
  <c r="D31" i="19"/>
  <c r="H31" i="19"/>
  <c r="A32" i="19"/>
  <c r="G32" i="19"/>
  <c r="A42" i="19"/>
  <c r="A43" i="19"/>
  <c r="A47" i="19"/>
  <c r="A48" i="19"/>
  <c r="A49" i="19"/>
  <c r="A50" i="19"/>
  <c r="A51" i="19"/>
  <c r="A52" i="19"/>
  <c r="A53" i="19"/>
  <c r="A54" i="19"/>
  <c r="A55" i="19"/>
  <c r="A56" i="19"/>
  <c r="H5" i="19"/>
  <c r="D22" i="19"/>
  <c r="H22" i="19"/>
  <c r="H24" i="19"/>
  <c r="I24" i="19" s="1"/>
  <c r="A25" i="19"/>
  <c r="G25" i="19"/>
  <c r="D26" i="19"/>
  <c r="H26" i="19"/>
  <c r="I26" i="19" s="1"/>
  <c r="A27" i="19"/>
  <c r="G27" i="19"/>
  <c r="D28" i="19"/>
  <c r="H28" i="19"/>
  <c r="I28" i="19" s="1"/>
  <c r="A29" i="19"/>
  <c r="G29" i="19"/>
  <c r="D30" i="19"/>
  <c r="H30" i="19"/>
  <c r="I30" i="19" s="1"/>
  <c r="A31" i="19"/>
  <c r="G31" i="19"/>
  <c r="D32" i="19"/>
  <c r="H32" i="19"/>
  <c r="I32" i="19" s="1"/>
  <c r="H36" i="19"/>
  <c r="H38" i="19"/>
  <c r="I38" i="19" s="1"/>
  <c r="H39" i="19"/>
  <c r="I39" i="19" s="1"/>
  <c r="H42" i="19"/>
  <c r="I42" i="19" s="1"/>
  <c r="H43" i="19"/>
  <c r="I43" i="19" s="1"/>
  <c r="H47" i="19"/>
  <c r="H48" i="19"/>
  <c r="I48" i="19" s="1"/>
  <c r="H49" i="19"/>
  <c r="H50" i="19"/>
  <c r="I50" i="19" s="1"/>
  <c r="H51" i="19"/>
  <c r="I51" i="19" s="1"/>
  <c r="H52" i="19"/>
  <c r="I52" i="19" s="1"/>
  <c r="H53" i="19"/>
  <c r="I53" i="19" s="1"/>
  <c r="H54" i="19"/>
  <c r="I54" i="19" s="1"/>
  <c r="H55" i="19"/>
  <c r="I55" i="19" s="1"/>
  <c r="H56" i="19"/>
  <c r="I56" i="19" s="1"/>
  <c r="B5" i="18"/>
  <c r="B6" i="18"/>
  <c r="E8" i="18"/>
  <c r="A22" i="18"/>
  <c r="G24" i="18"/>
  <c r="D25" i="18"/>
  <c r="H25" i="18"/>
  <c r="A26" i="18"/>
  <c r="G26" i="18"/>
  <c r="D27" i="18"/>
  <c r="H27" i="18"/>
  <c r="A28" i="18"/>
  <c r="G28" i="18"/>
  <c r="D29" i="18"/>
  <c r="H29" i="18"/>
  <c r="A30" i="18"/>
  <c r="G30" i="18"/>
  <c r="D31" i="18"/>
  <c r="H31" i="18"/>
  <c r="A32" i="18"/>
  <c r="G32" i="18"/>
  <c r="A42" i="18"/>
  <c r="A43" i="18"/>
  <c r="A47" i="18"/>
  <c r="A48" i="18"/>
  <c r="A49" i="18"/>
  <c r="A50" i="18"/>
  <c r="A51" i="18"/>
  <c r="A52" i="18"/>
  <c r="A53" i="18"/>
  <c r="A54" i="18"/>
  <c r="A55" i="18"/>
  <c r="A56" i="18"/>
  <c r="H5" i="18"/>
  <c r="D22" i="18"/>
  <c r="H22" i="18"/>
  <c r="H24" i="18"/>
  <c r="I24" i="18" s="1"/>
  <c r="A25" i="18"/>
  <c r="G25" i="18"/>
  <c r="D26" i="18"/>
  <c r="H26" i="18"/>
  <c r="I26" i="18" s="1"/>
  <c r="A27" i="18"/>
  <c r="G27" i="18"/>
  <c r="D28" i="18"/>
  <c r="H28" i="18"/>
  <c r="I28" i="18" s="1"/>
  <c r="A29" i="18"/>
  <c r="G29" i="18"/>
  <c r="D30" i="18"/>
  <c r="H30" i="18"/>
  <c r="I30" i="18" s="1"/>
  <c r="A31" i="18"/>
  <c r="G31" i="18"/>
  <c r="D32" i="18"/>
  <c r="H32" i="18"/>
  <c r="I32" i="18" s="1"/>
  <c r="H36" i="18"/>
  <c r="H38" i="18"/>
  <c r="I38" i="18" s="1"/>
  <c r="H39" i="18"/>
  <c r="I39" i="18" s="1"/>
  <c r="H42" i="18"/>
  <c r="I42" i="18" s="1"/>
  <c r="H43" i="18"/>
  <c r="I43" i="18" s="1"/>
  <c r="H47" i="18"/>
  <c r="H48" i="18"/>
  <c r="I48" i="18" s="1"/>
  <c r="H49" i="18"/>
  <c r="I49" i="18" s="1"/>
  <c r="H50" i="18"/>
  <c r="I50" i="18" s="1"/>
  <c r="H51" i="18"/>
  <c r="I51" i="18" s="1"/>
  <c r="H52" i="18"/>
  <c r="I52" i="18" s="1"/>
  <c r="H53" i="18"/>
  <c r="I53" i="18" s="1"/>
  <c r="H54" i="18"/>
  <c r="I54" i="18" s="1"/>
  <c r="H55" i="18"/>
  <c r="I55" i="18" s="1"/>
  <c r="H56" i="18"/>
  <c r="I56" i="18" s="1"/>
  <c r="B5" i="17"/>
  <c r="B6" i="17"/>
  <c r="E8" i="17"/>
  <c r="A22" i="17"/>
  <c r="G24" i="17"/>
  <c r="D25" i="17"/>
  <c r="H25" i="17"/>
  <c r="A26" i="17"/>
  <c r="G26" i="17"/>
  <c r="D27" i="17"/>
  <c r="H27" i="17"/>
  <c r="A28" i="17"/>
  <c r="G28" i="17"/>
  <c r="D29" i="17"/>
  <c r="H29" i="17"/>
  <c r="A30" i="17"/>
  <c r="G30" i="17"/>
  <c r="D31" i="17"/>
  <c r="H31" i="17"/>
  <c r="A32" i="17"/>
  <c r="G32" i="17"/>
  <c r="A42" i="17"/>
  <c r="A43" i="17"/>
  <c r="A47" i="17"/>
  <c r="A48" i="17"/>
  <c r="A49" i="17"/>
  <c r="A50" i="17"/>
  <c r="A51" i="17"/>
  <c r="A52" i="17"/>
  <c r="A53" i="17"/>
  <c r="A54" i="17"/>
  <c r="A55" i="17"/>
  <c r="A56" i="17"/>
  <c r="H5" i="17"/>
  <c r="D22" i="17"/>
  <c r="H22" i="17"/>
  <c r="H24" i="17"/>
  <c r="I24" i="17" s="1"/>
  <c r="A25" i="17"/>
  <c r="G25" i="17"/>
  <c r="D26" i="17"/>
  <c r="H26" i="17"/>
  <c r="I26" i="17" s="1"/>
  <c r="A27" i="17"/>
  <c r="G27" i="17"/>
  <c r="D28" i="17"/>
  <c r="H28" i="17"/>
  <c r="I28" i="17" s="1"/>
  <c r="A29" i="17"/>
  <c r="G29" i="17"/>
  <c r="D30" i="17"/>
  <c r="H30" i="17"/>
  <c r="I30" i="17" s="1"/>
  <c r="A31" i="17"/>
  <c r="G31" i="17"/>
  <c r="D32" i="17"/>
  <c r="H32" i="17"/>
  <c r="I32" i="17" s="1"/>
  <c r="H36" i="17"/>
  <c r="H38" i="17"/>
  <c r="I38" i="17" s="1"/>
  <c r="H39" i="17"/>
  <c r="I39" i="17" s="1"/>
  <c r="H42" i="17"/>
  <c r="I42" i="17" s="1"/>
  <c r="H43" i="17"/>
  <c r="I43" i="17" s="1"/>
  <c r="H47" i="17"/>
  <c r="I47" i="17" s="1"/>
  <c r="H48" i="17"/>
  <c r="I48" i="17" s="1"/>
  <c r="H49" i="17"/>
  <c r="H50" i="17"/>
  <c r="I50" i="17" s="1"/>
  <c r="H51" i="17"/>
  <c r="I51" i="17" s="1"/>
  <c r="H52" i="17"/>
  <c r="I52" i="17" s="1"/>
  <c r="H53" i="17"/>
  <c r="I53" i="17" s="1"/>
  <c r="H54" i="17"/>
  <c r="I54" i="17" s="1"/>
  <c r="H55" i="17"/>
  <c r="I55" i="17" s="1"/>
  <c r="H56" i="17"/>
  <c r="I56" i="17" s="1"/>
  <c r="B5" i="16"/>
  <c r="B6" i="16"/>
  <c r="E8" i="16"/>
  <c r="A22" i="16"/>
  <c r="G24" i="16"/>
  <c r="D25" i="16"/>
  <c r="H25" i="16"/>
  <c r="A26" i="16"/>
  <c r="G26" i="16"/>
  <c r="D27" i="16"/>
  <c r="H27" i="16"/>
  <c r="A28" i="16"/>
  <c r="G28" i="16"/>
  <c r="D29" i="16"/>
  <c r="H29" i="16"/>
  <c r="A30" i="16"/>
  <c r="G30" i="16"/>
  <c r="D31" i="16"/>
  <c r="H31" i="16"/>
  <c r="A32" i="16"/>
  <c r="G32" i="16"/>
  <c r="A42" i="16"/>
  <c r="A43" i="16"/>
  <c r="A47" i="16"/>
  <c r="A48" i="16"/>
  <c r="A49" i="16"/>
  <c r="A50" i="16"/>
  <c r="A51" i="16"/>
  <c r="A52" i="16"/>
  <c r="A53" i="16"/>
  <c r="A54" i="16"/>
  <c r="A55" i="16"/>
  <c r="A56" i="16"/>
  <c r="H5" i="16"/>
  <c r="D22" i="16"/>
  <c r="H22" i="16"/>
  <c r="I22" i="16" s="1"/>
  <c r="H24" i="16"/>
  <c r="I24" i="16" s="1"/>
  <c r="A25" i="16"/>
  <c r="G25" i="16"/>
  <c r="D26" i="16"/>
  <c r="H26" i="16"/>
  <c r="I26" i="16" s="1"/>
  <c r="A27" i="16"/>
  <c r="G27" i="16"/>
  <c r="D28" i="16"/>
  <c r="H28" i="16"/>
  <c r="I28" i="16" s="1"/>
  <c r="A29" i="16"/>
  <c r="G29" i="16"/>
  <c r="D30" i="16"/>
  <c r="H30" i="16"/>
  <c r="I30" i="16" s="1"/>
  <c r="A31" i="16"/>
  <c r="G31" i="16"/>
  <c r="D32" i="16"/>
  <c r="H32" i="16"/>
  <c r="I32" i="16" s="1"/>
  <c r="H36" i="16"/>
  <c r="H38" i="16"/>
  <c r="I38" i="16" s="1"/>
  <c r="H39" i="16"/>
  <c r="I39" i="16" s="1"/>
  <c r="H42" i="16"/>
  <c r="I42" i="16" s="1"/>
  <c r="H43" i="16"/>
  <c r="I43" i="16" s="1"/>
  <c r="H47" i="16"/>
  <c r="H48" i="16"/>
  <c r="H49" i="16"/>
  <c r="I49" i="16" s="1"/>
  <c r="H50" i="16"/>
  <c r="I50" i="16" s="1"/>
  <c r="H51" i="16"/>
  <c r="I51" i="16" s="1"/>
  <c r="H52" i="16"/>
  <c r="I52" i="16" s="1"/>
  <c r="H53" i="16"/>
  <c r="I53" i="16" s="1"/>
  <c r="H54" i="16"/>
  <c r="I54" i="16" s="1"/>
  <c r="H55" i="16"/>
  <c r="I55" i="16" s="1"/>
  <c r="H56" i="16"/>
  <c r="I56" i="16" s="1"/>
  <c r="H56" i="15"/>
  <c r="I56" i="15" s="1"/>
  <c r="H55" i="15"/>
  <c r="I55" i="15" s="1"/>
  <c r="H54" i="15"/>
  <c r="I54" i="15" s="1"/>
  <c r="H53" i="15"/>
  <c r="I53" i="15" s="1"/>
  <c r="H52" i="15"/>
  <c r="I52" i="15" s="1"/>
  <c r="H51" i="15"/>
  <c r="I51" i="15" s="1"/>
  <c r="H50" i="15"/>
  <c r="I50" i="15" s="1"/>
  <c r="H49" i="15"/>
  <c r="H48" i="15"/>
  <c r="I48" i="15" s="1"/>
  <c r="H47" i="15"/>
  <c r="I47" i="15" s="1"/>
  <c r="H43" i="15"/>
  <c r="I43" i="15" s="1"/>
  <c r="H42" i="15"/>
  <c r="I42" i="15" s="1"/>
  <c r="H39" i="15"/>
  <c r="I39" i="15" s="1"/>
  <c r="H38" i="15"/>
  <c r="I38" i="15" s="1"/>
  <c r="H36" i="15"/>
  <c r="H32" i="15"/>
  <c r="D32" i="15"/>
  <c r="G31" i="15"/>
  <c r="A31" i="15"/>
  <c r="H30" i="15"/>
  <c r="D30" i="15"/>
  <c r="G29" i="15"/>
  <c r="A29" i="15"/>
  <c r="H28" i="15"/>
  <c r="D28" i="15"/>
  <c r="G27" i="15"/>
  <c r="A27" i="15"/>
  <c r="H26" i="15"/>
  <c r="D26" i="15"/>
  <c r="G25" i="15"/>
  <c r="A25" i="15"/>
  <c r="H24" i="15"/>
  <c r="H22" i="15"/>
  <c r="D22" i="15"/>
  <c r="A56" i="15"/>
  <c r="A55" i="15"/>
  <c r="A54" i="15"/>
  <c r="A53" i="15"/>
  <c r="A52" i="15"/>
  <c r="A51" i="15"/>
  <c r="A50" i="15"/>
  <c r="A49" i="15"/>
  <c r="A48" i="15"/>
  <c r="A47" i="15"/>
  <c r="A43" i="15"/>
  <c r="A42" i="15"/>
  <c r="G32" i="15"/>
  <c r="A32" i="15"/>
  <c r="H31" i="15"/>
  <c r="I31" i="15" s="1"/>
  <c r="D31" i="15"/>
  <c r="G30" i="15"/>
  <c r="A30" i="15"/>
  <c r="H29" i="15"/>
  <c r="I29" i="15" s="1"/>
  <c r="D29" i="15"/>
  <c r="G28" i="15"/>
  <c r="A28" i="15"/>
  <c r="H27" i="15"/>
  <c r="I27" i="15" s="1"/>
  <c r="D27" i="15"/>
  <c r="G26" i="15"/>
  <c r="A26" i="15"/>
  <c r="H25" i="15"/>
  <c r="I25" i="15" s="1"/>
  <c r="D25" i="15"/>
  <c r="G24" i="15"/>
  <c r="A22" i="15"/>
  <c r="E8" i="15"/>
  <c r="B6" i="15"/>
  <c r="B5" i="15"/>
  <c r="H5" i="15"/>
  <c r="D32" i="14"/>
  <c r="A31" i="14"/>
  <c r="D30" i="14"/>
  <c r="A29" i="14"/>
  <c r="D28" i="14"/>
  <c r="A27" i="14"/>
  <c r="D26" i="14"/>
  <c r="A25" i="14"/>
  <c r="D22" i="14"/>
  <c r="A56" i="14"/>
  <c r="A55" i="14"/>
  <c r="A43" i="14"/>
  <c r="A42" i="14"/>
  <c r="A32" i="14"/>
  <c r="D31" i="14"/>
  <c r="A30" i="14"/>
  <c r="D29" i="14"/>
  <c r="A28" i="14"/>
  <c r="D27" i="14"/>
  <c r="A26" i="14"/>
  <c r="D25" i="14"/>
  <c r="E8" i="14"/>
  <c r="B6" i="14"/>
  <c r="B5" i="14"/>
  <c r="D94" i="70"/>
  <c r="D97" i="70"/>
  <c r="D93" i="68"/>
  <c r="D96" i="68"/>
  <c r="D92" i="66"/>
  <c r="D97" i="64"/>
  <c r="D94" i="62"/>
  <c r="D97" i="62"/>
  <c r="D98" i="42"/>
  <c r="D93" i="64"/>
  <c r="D93" i="58"/>
  <c r="D96" i="58"/>
  <c r="D93" i="70"/>
  <c r="D96" i="70"/>
  <c r="D92" i="68"/>
  <c r="D95" i="66"/>
  <c r="D98" i="66"/>
  <c r="D96" i="64"/>
  <c r="D95" i="64"/>
  <c r="D93" i="62"/>
  <c r="D96" i="62"/>
  <c r="D99" i="42"/>
  <c r="D98" i="60"/>
  <c r="D92" i="64"/>
  <c r="D93" i="60"/>
  <c r="D92" i="58"/>
  <c r="D95" i="56"/>
  <c r="D98" i="56"/>
  <c r="D94" i="54"/>
  <c r="D97" i="54"/>
  <c r="D92" i="50"/>
  <c r="D95" i="48"/>
  <c r="D98" i="48"/>
  <c r="D94" i="46"/>
  <c r="D97" i="46"/>
  <c r="D93" i="44"/>
  <c r="D96" i="44"/>
  <c r="D95" i="42"/>
  <c r="D92" i="56"/>
  <c r="D95" i="54"/>
  <c r="D98" i="54"/>
  <c r="D93" i="50"/>
  <c r="D96" i="50"/>
  <c r="D92" i="48"/>
  <c r="D93" i="46"/>
  <c r="D92" i="44"/>
  <c r="D92" i="42"/>
  <c r="D98" i="46"/>
  <c r="D97" i="44"/>
  <c r="D94" i="42"/>
  <c r="D92" i="70"/>
  <c r="D95" i="68"/>
  <c r="D98" i="68"/>
  <c r="D94" i="66"/>
  <c r="D97" i="66"/>
  <c r="D94" i="64"/>
  <c r="D92" i="62"/>
  <c r="D95" i="60"/>
  <c r="D96" i="42"/>
  <c r="D99" i="70"/>
  <c r="D95" i="58"/>
  <c r="D98" i="58"/>
  <c r="D94" i="56"/>
  <c r="D95" i="70"/>
  <c r="D98" i="70"/>
  <c r="D94" i="68"/>
  <c r="D97" i="68"/>
  <c r="D93" i="66"/>
  <c r="D96" i="66"/>
  <c r="D95" i="62"/>
  <c r="D98" i="62"/>
  <c r="D97" i="60"/>
  <c r="D97" i="42"/>
  <c r="D92" i="60"/>
  <c r="D98" i="64"/>
  <c r="D94" i="58"/>
  <c r="D97" i="58"/>
  <c r="D93" i="56"/>
  <c r="D96" i="56"/>
  <c r="D92" i="54"/>
  <c r="D94" i="50"/>
  <c r="D97" i="50"/>
  <c r="D93" i="48"/>
  <c r="D96" i="48"/>
  <c r="D92" i="46"/>
  <c r="D95" i="44"/>
  <c r="D98" i="44"/>
  <c r="D93" i="42"/>
  <c r="D97" i="56"/>
  <c r="D93" i="54"/>
  <c r="D96" i="54"/>
  <c r="D95" i="50"/>
  <c r="D98" i="50"/>
  <c r="D94" i="48"/>
  <c r="D97" i="48"/>
  <c r="D96" i="46"/>
  <c r="D95" i="46"/>
  <c r="D94" i="44"/>
  <c r="A93" i="26"/>
  <c r="A95" i="26"/>
  <c r="A94" i="26"/>
  <c r="A97" i="26"/>
  <c r="A99" i="26"/>
  <c r="A92" i="26"/>
  <c r="A96" i="26"/>
  <c r="A98" i="26"/>
  <c r="K530" i="24"/>
  <c r="A92" i="40"/>
  <c r="A96" i="40"/>
  <c r="A93" i="40"/>
  <c r="A97" i="40"/>
  <c r="D97" i="40" s="1"/>
  <c r="A94" i="40"/>
  <c r="A98" i="40"/>
  <c r="A95" i="40"/>
  <c r="A99" i="40"/>
  <c r="D99" i="40" s="1"/>
  <c r="A92" i="38"/>
  <c r="A96" i="38"/>
  <c r="A93" i="38"/>
  <c r="A97" i="38"/>
  <c r="A94" i="38"/>
  <c r="A98" i="38"/>
  <c r="A95" i="38"/>
  <c r="A99" i="38"/>
  <c r="D99" i="38" s="1"/>
  <c r="A92" i="36"/>
  <c r="A96" i="36"/>
  <c r="A93" i="36"/>
  <c r="A97" i="36"/>
  <c r="D97" i="36" s="1"/>
  <c r="A94" i="36"/>
  <c r="A98" i="36"/>
  <c r="A95" i="36"/>
  <c r="A99" i="36"/>
  <c r="D99" i="36" s="1"/>
  <c r="A92" i="34"/>
  <c r="A96" i="34"/>
  <c r="A93" i="34"/>
  <c r="A97" i="34"/>
  <c r="D97" i="34" s="1"/>
  <c r="A94" i="34"/>
  <c r="A98" i="34"/>
  <c r="A95" i="34"/>
  <c r="A99" i="34"/>
  <c r="D99" i="34" s="1"/>
  <c r="A92" i="32"/>
  <c r="A96" i="32"/>
  <c r="A93" i="32"/>
  <c r="A97" i="32"/>
  <c r="D97" i="32" s="1"/>
  <c r="A94" i="32"/>
  <c r="A98" i="32"/>
  <c r="A95" i="32"/>
  <c r="A99" i="32"/>
  <c r="A92" i="30"/>
  <c r="A96" i="30"/>
  <c r="A93" i="30"/>
  <c r="A97" i="30"/>
  <c r="D97" i="30" s="1"/>
  <c r="A94" i="30"/>
  <c r="A98" i="30"/>
  <c r="A95" i="30"/>
  <c r="A99" i="30"/>
  <c r="A92" i="28"/>
  <c r="A96" i="28"/>
  <c r="A93" i="28"/>
  <c r="A97" i="28"/>
  <c r="D97" i="28" s="1"/>
  <c r="A94" i="28"/>
  <c r="A98" i="28"/>
  <c r="A95" i="28"/>
  <c r="A99" i="28"/>
  <c r="D99" i="28" s="1"/>
  <c r="I532" i="25"/>
  <c r="G532" i="25"/>
  <c r="J532" i="25"/>
  <c r="H532" i="25"/>
  <c r="F532" i="25"/>
  <c r="J531" i="25"/>
  <c r="H531" i="25"/>
  <c r="F531" i="25"/>
  <c r="I531" i="25"/>
  <c r="G531" i="25"/>
  <c r="I530" i="25"/>
  <c r="G530" i="25"/>
  <c r="J530" i="25"/>
  <c r="H530" i="25"/>
  <c r="F530" i="25"/>
  <c r="J529" i="25"/>
  <c r="H529" i="25"/>
  <c r="F529" i="25"/>
  <c r="I529" i="25"/>
  <c r="G529" i="25"/>
  <c r="I528" i="25"/>
  <c r="G528" i="25"/>
  <c r="J528" i="25"/>
  <c r="H528" i="25"/>
  <c r="F528" i="25"/>
  <c r="I534" i="24"/>
  <c r="G534" i="24"/>
  <c r="H534" i="24"/>
  <c r="J534" i="24"/>
  <c r="F534" i="24"/>
  <c r="G524" i="24"/>
  <c r="F524" i="24"/>
  <c r="J523" i="24"/>
  <c r="G523" i="24"/>
  <c r="I522" i="24"/>
  <c r="H522" i="24"/>
  <c r="F522" i="24"/>
  <c r="J522" i="24"/>
  <c r="H521" i="24"/>
  <c r="F521" i="24"/>
  <c r="G521" i="24"/>
  <c r="J527" i="24"/>
  <c r="H527" i="24"/>
  <c r="F527" i="24"/>
  <c r="I527" i="24"/>
  <c r="G527" i="24"/>
  <c r="I526" i="24"/>
  <c r="G526" i="24"/>
  <c r="F526" i="24"/>
  <c r="I520" i="24"/>
  <c r="G520" i="24"/>
  <c r="J520" i="24"/>
  <c r="F520" i="24"/>
  <c r="H520" i="24"/>
  <c r="I532" i="23"/>
  <c r="G532" i="23"/>
  <c r="J532" i="23"/>
  <c r="H532" i="23"/>
  <c r="F532" i="23"/>
  <c r="J531" i="23"/>
  <c r="H531" i="23"/>
  <c r="F531" i="23"/>
  <c r="I531" i="23"/>
  <c r="G531" i="23"/>
  <c r="I530" i="23"/>
  <c r="G530" i="23"/>
  <c r="J530" i="23"/>
  <c r="H530" i="23"/>
  <c r="F530" i="23"/>
  <c r="J529" i="23"/>
  <c r="H529" i="23"/>
  <c r="F529" i="23"/>
  <c r="I529" i="23"/>
  <c r="G529" i="23"/>
  <c r="I528" i="23"/>
  <c r="G528" i="23"/>
  <c r="J528" i="23"/>
  <c r="H528" i="23"/>
  <c r="F528" i="23"/>
  <c r="I532" i="22"/>
  <c r="G532" i="22"/>
  <c r="J532" i="22"/>
  <c r="H532" i="22"/>
  <c r="F532" i="22"/>
  <c r="J531" i="22"/>
  <c r="H531" i="22"/>
  <c r="F531" i="22"/>
  <c r="I531" i="22"/>
  <c r="G531" i="22"/>
  <c r="I530" i="22"/>
  <c r="G530" i="22"/>
  <c r="J530" i="22"/>
  <c r="H530" i="22"/>
  <c r="F530" i="22"/>
  <c r="J529" i="22"/>
  <c r="H529" i="22"/>
  <c r="F529" i="22"/>
  <c r="I529" i="22"/>
  <c r="G529" i="22"/>
  <c r="I528" i="22"/>
  <c r="G528" i="22"/>
  <c r="J528" i="22"/>
  <c r="H528" i="22"/>
  <c r="F528" i="22"/>
  <c r="J527" i="21"/>
  <c r="H527" i="21"/>
  <c r="F527" i="21"/>
  <c r="I527" i="21"/>
  <c r="G527" i="21"/>
  <c r="H526" i="21"/>
  <c r="J525" i="21"/>
  <c r="H525" i="21"/>
  <c r="F525" i="21"/>
  <c r="G525" i="21"/>
  <c r="I525" i="21"/>
  <c r="G524" i="21"/>
  <c r="J524" i="21"/>
  <c r="F524" i="21"/>
  <c r="J523" i="21"/>
  <c r="F523" i="21"/>
  <c r="G523" i="21"/>
  <c r="G522" i="21"/>
  <c r="J521" i="21"/>
  <c r="H521" i="21"/>
  <c r="F521" i="21"/>
  <c r="G521" i="21"/>
  <c r="I521" i="21"/>
  <c r="I520" i="21"/>
  <c r="G520" i="21"/>
  <c r="J520" i="21"/>
  <c r="H520" i="21"/>
  <c r="I534" i="21"/>
  <c r="G534" i="21"/>
  <c r="H534" i="21"/>
  <c r="J534" i="21"/>
  <c r="F534" i="21"/>
  <c r="I532" i="20"/>
  <c r="G532" i="20"/>
  <c r="J532" i="20"/>
  <c r="H532" i="20"/>
  <c r="F532" i="20"/>
  <c r="J531" i="20"/>
  <c r="H531" i="20"/>
  <c r="F531" i="20"/>
  <c r="I531" i="20"/>
  <c r="G531" i="20"/>
  <c r="I530" i="20"/>
  <c r="G530" i="20"/>
  <c r="J530" i="20"/>
  <c r="H530" i="20"/>
  <c r="F530" i="20"/>
  <c r="J529" i="20"/>
  <c r="H529" i="20"/>
  <c r="F529" i="20"/>
  <c r="I529" i="20"/>
  <c r="G529" i="20"/>
  <c r="I528" i="20"/>
  <c r="G528" i="20"/>
  <c r="J528" i="20"/>
  <c r="H528" i="20"/>
  <c r="F528" i="20"/>
  <c r="D95" i="26"/>
  <c r="D96" i="40"/>
  <c r="D98" i="32"/>
  <c r="D95" i="40"/>
  <c r="D96" i="34"/>
  <c r="D92" i="38"/>
  <c r="D93" i="34"/>
  <c r="D98" i="38"/>
  <c r="D92" i="32"/>
  <c r="D94" i="26"/>
  <c r="D92" i="26"/>
  <c r="D98" i="40"/>
  <c r="D92" i="34"/>
  <c r="D97" i="38"/>
  <c r="D98" i="34"/>
  <c r="D94" i="38"/>
  <c r="D95" i="34"/>
  <c r="D96" i="28"/>
  <c r="D92" i="40"/>
  <c r="D93" i="36"/>
  <c r="D94" i="32"/>
  <c r="D93" i="28"/>
  <c r="D93" i="26"/>
  <c r="D97" i="26"/>
  <c r="D96" i="26"/>
  <c r="D93" i="38"/>
  <c r="D94" i="34"/>
  <c r="D92" i="36"/>
  <c r="D93" i="32"/>
  <c r="D92" i="28"/>
  <c r="D96" i="36"/>
  <c r="D98" i="28"/>
  <c r="D94" i="40"/>
  <c r="D95" i="36"/>
  <c r="D95" i="28"/>
  <c r="D99" i="26"/>
  <c r="D98" i="26"/>
  <c r="D95" i="38"/>
  <c r="D96" i="32"/>
  <c r="D93" i="40"/>
  <c r="D94" i="36"/>
  <c r="D95" i="32"/>
  <c r="D94" i="28"/>
  <c r="D98" i="36"/>
  <c r="D99" i="32"/>
  <c r="D96" i="38"/>
  <c r="A92" i="19"/>
  <c r="D92" i="19" s="1"/>
  <c r="A96" i="19"/>
  <c r="D96" i="19" s="1"/>
  <c r="A93" i="19"/>
  <c r="D93" i="19" s="1"/>
  <c r="A97" i="19"/>
  <c r="A94" i="19"/>
  <c r="D94" i="19" s="1"/>
  <c r="A98" i="19"/>
  <c r="D98" i="19" s="1"/>
  <c r="A95" i="19"/>
  <c r="D95" i="19" s="1"/>
  <c r="A99" i="19"/>
  <c r="D99" i="19" s="1"/>
  <c r="A92" i="18"/>
  <c r="D92" i="18" s="1"/>
  <c r="A96" i="18"/>
  <c r="D96" i="18" s="1"/>
  <c r="A93" i="18"/>
  <c r="D93" i="18" s="1"/>
  <c r="A97" i="18"/>
  <c r="D97" i="18" s="1"/>
  <c r="A94" i="18"/>
  <c r="D94" i="18" s="1"/>
  <c r="A98" i="18"/>
  <c r="D98" i="18" s="1"/>
  <c r="A95" i="18"/>
  <c r="D95" i="18" s="1"/>
  <c r="A99" i="18"/>
  <c r="D99" i="18" s="1"/>
  <c r="A92" i="17"/>
  <c r="D92" i="17" s="1"/>
  <c r="A96" i="17"/>
  <c r="D96" i="17" s="1"/>
  <c r="A93" i="17"/>
  <c r="D93" i="17" s="1"/>
  <c r="A97" i="17"/>
  <c r="D97" i="17" s="1"/>
  <c r="A94" i="17"/>
  <c r="D94" i="17" s="1"/>
  <c r="A98" i="17"/>
  <c r="D98" i="17" s="1"/>
  <c r="A95" i="17"/>
  <c r="D95" i="17" s="1"/>
  <c r="A99" i="17"/>
  <c r="D99" i="17" s="1"/>
  <c r="A92" i="16"/>
  <c r="D92" i="16" s="1"/>
  <c r="A96" i="16"/>
  <c r="D96" i="16" s="1"/>
  <c r="A93" i="16"/>
  <c r="A97" i="16"/>
  <c r="D97" i="16" s="1"/>
  <c r="A94" i="16"/>
  <c r="D94" i="16" s="1"/>
  <c r="A98" i="16"/>
  <c r="D98" i="16" s="1"/>
  <c r="A95" i="16"/>
  <c r="D95" i="16" s="1"/>
  <c r="A99" i="16"/>
  <c r="A92" i="15"/>
  <c r="D92" i="15" s="1"/>
  <c r="A96" i="15"/>
  <c r="D96" i="15" s="1"/>
  <c r="A93" i="15"/>
  <c r="A97" i="15"/>
  <c r="A94" i="15"/>
  <c r="A98" i="15"/>
  <c r="D98" i="15" s="1"/>
  <c r="A95" i="15"/>
  <c r="A99" i="15"/>
  <c r="D99" i="15" s="1"/>
  <c r="D97" i="19"/>
  <c r="D93" i="16"/>
  <c r="D99" i="16"/>
  <c r="D93" i="15"/>
  <c r="D95" i="15"/>
  <c r="D97" i="15"/>
  <c r="D94" i="15"/>
  <c r="A81" i="4"/>
  <c r="G532" i="5"/>
  <c r="I532" i="5"/>
  <c r="F532" i="5"/>
  <c r="H532" i="5"/>
  <c r="J532" i="5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J517" i="5"/>
  <c r="I517" i="5"/>
  <c r="H517" i="5"/>
  <c r="G517" i="5"/>
  <c r="F517" i="5"/>
  <c r="C526" i="5"/>
  <c r="F526" i="5" s="1"/>
  <c r="I2" i="5"/>
  <c r="D2" i="5"/>
  <c r="D1" i="5"/>
  <c r="K14" i="4"/>
  <c r="H37" i="4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5" i="1"/>
  <c r="E81" i="68"/>
  <c r="E81" i="70"/>
  <c r="H56" i="4"/>
  <c r="I56" i="4" s="1"/>
  <c r="H55" i="4"/>
  <c r="I55" i="4" s="1"/>
  <c r="H54" i="4"/>
  <c r="I54" i="4" s="1"/>
  <c r="H53" i="4"/>
  <c r="I53" i="4" s="1"/>
  <c r="H52" i="4"/>
  <c r="I52" i="4" s="1"/>
  <c r="H51" i="4"/>
  <c r="I51" i="4" s="1"/>
  <c r="H50" i="4"/>
  <c r="I50" i="4" s="1"/>
  <c r="H49" i="4"/>
  <c r="I49" i="4" s="1"/>
  <c r="I48" i="4"/>
  <c r="I47" i="4"/>
  <c r="H43" i="4"/>
  <c r="I43" i="4" s="1"/>
  <c r="H42" i="4"/>
  <c r="I42" i="4" s="1"/>
  <c r="H39" i="4"/>
  <c r="H38" i="4"/>
  <c r="H32" i="4"/>
  <c r="D32" i="4"/>
  <c r="H31" i="4"/>
  <c r="D31" i="4"/>
  <c r="H30" i="4"/>
  <c r="D30" i="4"/>
  <c r="H29" i="4"/>
  <c r="D29" i="4"/>
  <c r="H28" i="4"/>
  <c r="D28" i="4"/>
  <c r="G27" i="4"/>
  <c r="H26" i="4"/>
  <c r="I26" i="4" s="1"/>
  <c r="D26" i="4"/>
  <c r="G25" i="4"/>
  <c r="H24" i="4"/>
  <c r="D22" i="4"/>
  <c r="A27" i="4"/>
  <c r="A25" i="4"/>
  <c r="A56" i="4"/>
  <c r="A55" i="4"/>
  <c r="A54" i="4"/>
  <c r="A53" i="4"/>
  <c r="A52" i="4"/>
  <c r="A51" i="4"/>
  <c r="A50" i="4"/>
  <c r="A49" i="4"/>
  <c r="A48" i="4"/>
  <c r="A47" i="4"/>
  <c r="A43" i="4"/>
  <c r="A42" i="4"/>
  <c r="G32" i="4"/>
  <c r="A32" i="4"/>
  <c r="G31" i="4"/>
  <c r="A31" i="4"/>
  <c r="G30" i="4"/>
  <c r="A30" i="4"/>
  <c r="G29" i="4"/>
  <c r="A29" i="4"/>
  <c r="G28" i="4"/>
  <c r="H27" i="4"/>
  <c r="D27" i="4"/>
  <c r="G26" i="4"/>
  <c r="H25" i="4"/>
  <c r="D25" i="4"/>
  <c r="G24" i="4"/>
  <c r="G23" i="4"/>
  <c r="I23" i="4"/>
  <c r="A28" i="4"/>
  <c r="A26" i="4"/>
  <c r="A22" i="4"/>
  <c r="B6" i="4"/>
  <c r="E8" i="4"/>
  <c r="B5" i="4"/>
  <c r="C523" i="5"/>
  <c r="G523" i="5" s="1"/>
  <c r="C521" i="5"/>
  <c r="H521" i="5" s="1"/>
  <c r="C522" i="5"/>
  <c r="G522" i="5" s="1"/>
  <c r="I523" i="5"/>
  <c r="H523" i="5"/>
  <c r="D99" i="30"/>
  <c r="D95" i="30"/>
  <c r="D92" i="30"/>
  <c r="D93" i="30"/>
  <c r="D94" i="30"/>
  <c r="D96" i="30"/>
  <c r="D98" i="30"/>
  <c r="M9" i="39" l="1"/>
  <c r="M12" i="33"/>
  <c r="K534" i="24"/>
  <c r="I49" i="17"/>
  <c r="I36" i="17"/>
  <c r="M42" i="23"/>
  <c r="M38" i="23"/>
  <c r="M34" i="23"/>
  <c r="M30" i="23"/>
  <c r="M26" i="23"/>
  <c r="M22" i="23"/>
  <c r="M18" i="23"/>
  <c r="M15" i="23"/>
  <c r="M14" i="23"/>
  <c r="M10" i="23"/>
  <c r="M493" i="23"/>
  <c r="K527" i="23"/>
  <c r="I22" i="19"/>
  <c r="I22" i="28"/>
  <c r="F526" i="27"/>
  <c r="I526" i="27"/>
  <c r="G526" i="33"/>
  <c r="J526" i="49"/>
  <c r="J526" i="24"/>
  <c r="G526" i="23"/>
  <c r="F526" i="25"/>
  <c r="I526" i="25"/>
  <c r="K526" i="25" s="1"/>
  <c r="G526" i="31"/>
  <c r="J526" i="39"/>
  <c r="J535" i="39" s="1"/>
  <c r="H526" i="27"/>
  <c r="F526" i="33"/>
  <c r="K526" i="33" s="1"/>
  <c r="I526" i="33"/>
  <c r="G526" i="35"/>
  <c r="J526" i="37"/>
  <c r="G526" i="49"/>
  <c r="K526" i="49" s="1"/>
  <c r="J526" i="51"/>
  <c r="F526" i="23"/>
  <c r="F526" i="31"/>
  <c r="F526" i="35"/>
  <c r="K526" i="35" s="1"/>
  <c r="F526" i="49"/>
  <c r="H526" i="22"/>
  <c r="J526" i="22"/>
  <c r="K526" i="22" s="1"/>
  <c r="G526" i="21"/>
  <c r="G535" i="21" s="1"/>
  <c r="F526" i="21"/>
  <c r="I526" i="21"/>
  <c r="F526" i="20"/>
  <c r="I49" i="19"/>
  <c r="I47" i="19"/>
  <c r="M50" i="25"/>
  <c r="M48" i="25"/>
  <c r="M46" i="25"/>
  <c r="M44" i="25"/>
  <c r="M42" i="25"/>
  <c r="M40" i="25"/>
  <c r="M38" i="25"/>
  <c r="M34" i="25"/>
  <c r="M32" i="25"/>
  <c r="M30" i="25"/>
  <c r="M28" i="25"/>
  <c r="M26" i="25"/>
  <c r="M24" i="25"/>
  <c r="M22" i="25"/>
  <c r="M20" i="25"/>
  <c r="M18" i="25"/>
  <c r="M14" i="25"/>
  <c r="M12" i="25"/>
  <c r="M10" i="25"/>
  <c r="K527" i="25"/>
  <c r="K525" i="25"/>
  <c r="M58" i="25"/>
  <c r="M62" i="25"/>
  <c r="M66" i="25"/>
  <c r="M70" i="25"/>
  <c r="M74" i="25"/>
  <c r="M78" i="25"/>
  <c r="M82" i="25"/>
  <c r="M86" i="25"/>
  <c r="M90" i="25"/>
  <c r="M94" i="25"/>
  <c r="M98" i="25"/>
  <c r="M102" i="25"/>
  <c r="M106" i="25"/>
  <c r="M110" i="25"/>
  <c r="M114" i="25"/>
  <c r="M118" i="25"/>
  <c r="M122" i="25"/>
  <c r="M126" i="25"/>
  <c r="M130" i="25"/>
  <c r="M134" i="25"/>
  <c r="M138" i="25"/>
  <c r="M142" i="25"/>
  <c r="M146" i="25"/>
  <c r="M150" i="25"/>
  <c r="M154" i="25"/>
  <c r="M158" i="25"/>
  <c r="M162" i="25"/>
  <c r="M166" i="25"/>
  <c r="M170" i="25"/>
  <c r="M174" i="25"/>
  <c r="M178" i="25"/>
  <c r="M182" i="25"/>
  <c r="M186" i="25"/>
  <c r="M190" i="25"/>
  <c r="M194" i="25"/>
  <c r="M198" i="25"/>
  <c r="M202" i="25"/>
  <c r="M206" i="25"/>
  <c r="M210" i="25"/>
  <c r="M214" i="25"/>
  <c r="M218" i="25"/>
  <c r="M222" i="25"/>
  <c r="M226" i="25"/>
  <c r="M230" i="25"/>
  <c r="M234" i="25"/>
  <c r="M238" i="25"/>
  <c r="M242" i="25"/>
  <c r="M246" i="25"/>
  <c r="M250" i="25"/>
  <c r="M254" i="25"/>
  <c r="M258" i="25"/>
  <c r="M262" i="25"/>
  <c r="M266" i="25"/>
  <c r="M270" i="25"/>
  <c r="M274" i="25"/>
  <c r="M278" i="25"/>
  <c r="M282" i="25"/>
  <c r="M286" i="25"/>
  <c r="M290" i="25"/>
  <c r="M294" i="25"/>
  <c r="M298" i="25"/>
  <c r="M302" i="25"/>
  <c r="M306" i="25"/>
  <c r="M310" i="25"/>
  <c r="M314" i="25"/>
  <c r="M318" i="25"/>
  <c r="M322" i="25"/>
  <c r="M326" i="25"/>
  <c r="M330" i="25"/>
  <c r="M334" i="25"/>
  <c r="M338" i="25"/>
  <c r="M342" i="25"/>
  <c r="M346" i="25"/>
  <c r="M350" i="25"/>
  <c r="M354" i="25"/>
  <c r="M358" i="25"/>
  <c r="M362" i="25"/>
  <c r="M366" i="25"/>
  <c r="M370" i="25"/>
  <c r="M374" i="25"/>
  <c r="M378" i="25"/>
  <c r="M382" i="25"/>
  <c r="M386" i="25"/>
  <c r="M390" i="25"/>
  <c r="M394" i="25"/>
  <c r="M398" i="25"/>
  <c r="M402" i="25"/>
  <c r="M406" i="25"/>
  <c r="M410" i="25"/>
  <c r="M414" i="25"/>
  <c r="M418" i="25"/>
  <c r="M422" i="25"/>
  <c r="M426" i="25"/>
  <c r="M430" i="25"/>
  <c r="M434" i="25"/>
  <c r="M438" i="25"/>
  <c r="M442" i="25"/>
  <c r="M446" i="25"/>
  <c r="M450" i="25"/>
  <c r="M454" i="25"/>
  <c r="M458" i="25"/>
  <c r="M462" i="25"/>
  <c r="M466" i="25"/>
  <c r="M470" i="25"/>
  <c r="M474" i="25"/>
  <c r="M478" i="25"/>
  <c r="M482" i="25"/>
  <c r="M486" i="25"/>
  <c r="M490" i="25"/>
  <c r="M498" i="25"/>
  <c r="K530" i="25"/>
  <c r="K531" i="25"/>
  <c r="M6" i="25"/>
  <c r="M4" i="25"/>
  <c r="H521" i="43"/>
  <c r="G521" i="43"/>
  <c r="J521" i="43"/>
  <c r="K528" i="57"/>
  <c r="I25" i="42"/>
  <c r="I27" i="42"/>
  <c r="I29" i="42"/>
  <c r="I31" i="42"/>
  <c r="I32" i="48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K530" i="23"/>
  <c r="I32" i="26"/>
  <c r="I535" i="55"/>
  <c r="K530" i="71"/>
  <c r="K527" i="65"/>
  <c r="K534" i="23"/>
  <c r="K528" i="24"/>
  <c r="K532" i="67"/>
  <c r="I32" i="42"/>
  <c r="I24" i="44"/>
  <c r="I25" i="44"/>
  <c r="I26" i="44"/>
  <c r="I27" i="44"/>
  <c r="I28" i="44"/>
  <c r="I29" i="44"/>
  <c r="I30" i="44"/>
  <c r="I31" i="44"/>
  <c r="I32" i="44"/>
  <c r="M10" i="55"/>
  <c r="M14" i="55"/>
  <c r="M18" i="55"/>
  <c r="M22" i="55"/>
  <c r="M26" i="55"/>
  <c r="M30" i="55"/>
  <c r="M34" i="55"/>
  <c r="M38" i="55"/>
  <c r="M42" i="55"/>
  <c r="M46" i="55"/>
  <c r="M50" i="55"/>
  <c r="M54" i="55"/>
  <c r="M58" i="55"/>
  <c r="M62" i="55"/>
  <c r="M66" i="55"/>
  <c r="M70" i="55"/>
  <c r="M74" i="55"/>
  <c r="M78" i="55"/>
  <c r="M82" i="55"/>
  <c r="M86" i="55"/>
  <c r="M90" i="55"/>
  <c r="M94" i="55"/>
  <c r="M98" i="55"/>
  <c r="M102" i="55"/>
  <c r="M106" i="55"/>
  <c r="M110" i="55"/>
  <c r="M114" i="55"/>
  <c r="M118" i="55"/>
  <c r="M122" i="55"/>
  <c r="M126" i="55"/>
  <c r="M130" i="55"/>
  <c r="M134" i="55"/>
  <c r="M138" i="55"/>
  <c r="M142" i="55"/>
  <c r="M146" i="55"/>
  <c r="M150" i="55"/>
  <c r="M154" i="55"/>
  <c r="M158" i="55"/>
  <c r="M162" i="55"/>
  <c r="M166" i="55"/>
  <c r="M170" i="55"/>
  <c r="M174" i="55"/>
  <c r="M178" i="55"/>
  <c r="M182" i="55"/>
  <c r="M186" i="55"/>
  <c r="M190" i="55"/>
  <c r="M194" i="55"/>
  <c r="M198" i="55"/>
  <c r="M202" i="55"/>
  <c r="M206" i="55"/>
  <c r="M210" i="55"/>
  <c r="M214" i="55"/>
  <c r="M218" i="55"/>
  <c r="M222" i="55"/>
  <c r="M226" i="55"/>
  <c r="M230" i="55"/>
  <c r="M234" i="55"/>
  <c r="M238" i="55"/>
  <c r="M242" i="55"/>
  <c r="M246" i="55"/>
  <c r="M250" i="55"/>
  <c r="M254" i="55"/>
  <c r="M258" i="55"/>
  <c r="M262" i="55"/>
  <c r="M266" i="55"/>
  <c r="M270" i="55"/>
  <c r="M274" i="55"/>
  <c r="M278" i="55"/>
  <c r="M282" i="55"/>
  <c r="M286" i="55"/>
  <c r="M290" i="55"/>
  <c r="M294" i="55"/>
  <c r="M298" i="55"/>
  <c r="M302" i="55"/>
  <c r="M306" i="55"/>
  <c r="M310" i="55"/>
  <c r="M314" i="55"/>
  <c r="M318" i="55"/>
  <c r="M322" i="55"/>
  <c r="M326" i="55"/>
  <c r="M330" i="55"/>
  <c r="M334" i="55"/>
  <c r="M338" i="55"/>
  <c r="M342" i="55"/>
  <c r="M346" i="55"/>
  <c r="M350" i="55"/>
  <c r="M354" i="55"/>
  <c r="M358" i="55"/>
  <c r="M362" i="55"/>
  <c r="M366" i="55"/>
  <c r="M370" i="55"/>
  <c r="M374" i="55"/>
  <c r="M378" i="55"/>
  <c r="M382" i="55"/>
  <c r="M386" i="55"/>
  <c r="M390" i="55"/>
  <c r="M394" i="55"/>
  <c r="M398" i="55"/>
  <c r="M402" i="55"/>
  <c r="M406" i="55"/>
  <c r="M410" i="55"/>
  <c r="M414" i="55"/>
  <c r="M418" i="55"/>
  <c r="M422" i="55"/>
  <c r="M426" i="55"/>
  <c r="M430" i="55"/>
  <c r="M434" i="55"/>
  <c r="M438" i="55"/>
  <c r="M442" i="55"/>
  <c r="M446" i="55"/>
  <c r="M450" i="55"/>
  <c r="M454" i="55"/>
  <c r="M458" i="55"/>
  <c r="M462" i="55"/>
  <c r="M466" i="55"/>
  <c r="M470" i="55"/>
  <c r="M474" i="55"/>
  <c r="M478" i="55"/>
  <c r="M482" i="55"/>
  <c r="M486" i="55"/>
  <c r="M490" i="55"/>
  <c r="M498" i="55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M10" i="57"/>
  <c r="M14" i="57"/>
  <c r="M18" i="57"/>
  <c r="M22" i="57"/>
  <c r="M26" i="57"/>
  <c r="M30" i="57"/>
  <c r="M34" i="57"/>
  <c r="M38" i="57"/>
  <c r="M42" i="57"/>
  <c r="M46" i="57"/>
  <c r="M50" i="57"/>
  <c r="M54" i="57"/>
  <c r="M58" i="57"/>
  <c r="M62" i="57"/>
  <c r="M66" i="57"/>
  <c r="M70" i="57"/>
  <c r="M74" i="57"/>
  <c r="M78" i="57"/>
  <c r="M82" i="57"/>
  <c r="M86" i="57"/>
  <c r="M90" i="57"/>
  <c r="M94" i="57"/>
  <c r="M98" i="57"/>
  <c r="M102" i="57"/>
  <c r="M106" i="57"/>
  <c r="M110" i="57"/>
  <c r="M114" i="57"/>
  <c r="M118" i="57"/>
  <c r="M122" i="57"/>
  <c r="M126" i="57"/>
  <c r="M130" i="57"/>
  <c r="M134" i="57"/>
  <c r="M138" i="57"/>
  <c r="M142" i="57"/>
  <c r="M146" i="57"/>
  <c r="M150" i="57"/>
  <c r="M154" i="57"/>
  <c r="M158" i="57"/>
  <c r="M162" i="57"/>
  <c r="M166" i="57"/>
  <c r="M170" i="57"/>
  <c r="M174" i="57"/>
  <c r="M178" i="57"/>
  <c r="M182" i="57"/>
  <c r="M186" i="57"/>
  <c r="M190" i="57"/>
  <c r="M194" i="57"/>
  <c r="M198" i="57"/>
  <c r="M202" i="57"/>
  <c r="M206" i="57"/>
  <c r="M210" i="57"/>
  <c r="M214" i="57"/>
  <c r="M218" i="57"/>
  <c r="M222" i="57"/>
  <c r="M226" i="57"/>
  <c r="M230" i="57"/>
  <c r="M234" i="57"/>
  <c r="M238" i="57"/>
  <c r="M242" i="57"/>
  <c r="M246" i="57"/>
  <c r="M250" i="57"/>
  <c r="M254" i="57"/>
  <c r="M258" i="57"/>
  <c r="M262" i="57"/>
  <c r="M266" i="57"/>
  <c r="M270" i="57"/>
  <c r="M274" i="57"/>
  <c r="M278" i="57"/>
  <c r="M282" i="57"/>
  <c r="M286" i="57"/>
  <c r="M290" i="57"/>
  <c r="M294" i="57"/>
  <c r="M298" i="57"/>
  <c r="M302" i="57"/>
  <c r="M306" i="57"/>
  <c r="M310" i="57"/>
  <c r="M314" i="57"/>
  <c r="M318" i="57"/>
  <c r="M322" i="57"/>
  <c r="M326" i="57"/>
  <c r="M330" i="57"/>
  <c r="M334" i="57"/>
  <c r="M338" i="57"/>
  <c r="M342" i="57"/>
  <c r="M346" i="57"/>
  <c r="M350" i="57"/>
  <c r="M354" i="57"/>
  <c r="M358" i="57"/>
  <c r="M362" i="57"/>
  <c r="M366" i="57"/>
  <c r="M370" i="57"/>
  <c r="M374" i="57"/>
  <c r="M378" i="57"/>
  <c r="M382" i="57"/>
  <c r="M386" i="57"/>
  <c r="M390" i="57"/>
  <c r="M394" i="57"/>
  <c r="M398" i="57"/>
  <c r="M402" i="57"/>
  <c r="M406" i="57"/>
  <c r="M410" i="57"/>
  <c r="M414" i="57"/>
  <c r="M418" i="57"/>
  <c r="M422" i="57"/>
  <c r="M426" i="57"/>
  <c r="M430" i="57"/>
  <c r="M434" i="57"/>
  <c r="M438" i="57"/>
  <c r="M442" i="57"/>
  <c r="M446" i="57"/>
  <c r="M450" i="57"/>
  <c r="M454" i="57"/>
  <c r="M458" i="57"/>
  <c r="M462" i="57"/>
  <c r="M466" i="57"/>
  <c r="M470" i="57"/>
  <c r="M474" i="57"/>
  <c r="M478" i="57"/>
  <c r="M482" i="57"/>
  <c r="M486" i="57"/>
  <c r="M490" i="57"/>
  <c r="M498" i="57"/>
  <c r="I43" i="62"/>
  <c r="I50" i="62"/>
  <c r="I54" i="62"/>
  <c r="I38" i="64"/>
  <c r="I36" i="56"/>
  <c r="I47" i="56"/>
  <c r="I51" i="56"/>
  <c r="I55" i="56"/>
  <c r="I24" i="58"/>
  <c r="I25" i="58"/>
  <c r="I26" i="58"/>
  <c r="I27" i="58"/>
  <c r="I28" i="58"/>
  <c r="I29" i="58"/>
  <c r="I30" i="58"/>
  <c r="I32" i="58"/>
  <c r="K517" i="63"/>
  <c r="I36" i="64"/>
  <c r="I47" i="64"/>
  <c r="I51" i="64"/>
  <c r="I55" i="64"/>
  <c r="I48" i="66"/>
  <c r="I52" i="66"/>
  <c r="I56" i="66"/>
  <c r="I42" i="68"/>
  <c r="I49" i="68"/>
  <c r="I53" i="68"/>
  <c r="M491" i="49"/>
  <c r="M494" i="57"/>
  <c r="M494" i="37"/>
  <c r="M494" i="25"/>
  <c r="M494" i="24"/>
  <c r="M494" i="23"/>
  <c r="M494" i="22"/>
  <c r="M431" i="49"/>
  <c r="M435" i="49"/>
  <c r="M439" i="49"/>
  <c r="M443" i="49"/>
  <c r="M447" i="49"/>
  <c r="M451" i="49"/>
  <c r="M455" i="49"/>
  <c r="M459" i="49"/>
  <c r="M463" i="49"/>
  <c r="M467" i="49"/>
  <c r="M471" i="49"/>
  <c r="M475" i="49"/>
  <c r="M479" i="49"/>
  <c r="M483" i="49"/>
  <c r="M487" i="49"/>
  <c r="M495" i="49"/>
  <c r="I52" i="50"/>
  <c r="I56" i="50"/>
  <c r="I43" i="54"/>
  <c r="I50" i="54"/>
  <c r="I54" i="54"/>
  <c r="M10" i="59"/>
  <c r="M14" i="59"/>
  <c r="M18" i="59"/>
  <c r="M22" i="59"/>
  <c r="M26" i="59"/>
  <c r="M30" i="59"/>
  <c r="M34" i="59"/>
  <c r="M38" i="59"/>
  <c r="M42" i="59"/>
  <c r="M46" i="59"/>
  <c r="M50" i="59"/>
  <c r="M54" i="59"/>
  <c r="M58" i="59"/>
  <c r="M62" i="59"/>
  <c r="M66" i="59"/>
  <c r="M70" i="59"/>
  <c r="M74" i="59"/>
  <c r="M78" i="59"/>
  <c r="M82" i="59"/>
  <c r="M86" i="59"/>
  <c r="M90" i="59"/>
  <c r="M94" i="59"/>
  <c r="M98" i="59"/>
  <c r="M102" i="59"/>
  <c r="M106" i="59"/>
  <c r="M110" i="59"/>
  <c r="M114" i="59"/>
  <c r="M118" i="59"/>
  <c r="M122" i="59"/>
  <c r="M126" i="59"/>
  <c r="M130" i="59"/>
  <c r="M134" i="59"/>
  <c r="M138" i="59"/>
  <c r="M142" i="59"/>
  <c r="M146" i="59"/>
  <c r="M150" i="59"/>
  <c r="M154" i="59"/>
  <c r="M158" i="59"/>
  <c r="M162" i="59"/>
  <c r="M166" i="59"/>
  <c r="M170" i="59"/>
  <c r="M174" i="59"/>
  <c r="M178" i="59"/>
  <c r="M182" i="59"/>
  <c r="M186" i="59"/>
  <c r="M190" i="59"/>
  <c r="M194" i="59"/>
  <c r="M198" i="59"/>
  <c r="M202" i="59"/>
  <c r="M206" i="59"/>
  <c r="M210" i="59"/>
  <c r="M214" i="59"/>
  <c r="M218" i="59"/>
  <c r="M222" i="59"/>
  <c r="M226" i="59"/>
  <c r="M230" i="59"/>
  <c r="M234" i="59"/>
  <c r="M238" i="59"/>
  <c r="M242" i="59"/>
  <c r="M246" i="59"/>
  <c r="M250" i="59"/>
  <c r="M254" i="59"/>
  <c r="M258" i="59"/>
  <c r="M262" i="59"/>
  <c r="M266" i="59"/>
  <c r="M270" i="59"/>
  <c r="M274" i="59"/>
  <c r="M278" i="59"/>
  <c r="M282" i="59"/>
  <c r="M286" i="59"/>
  <c r="M290" i="59"/>
  <c r="M294" i="59"/>
  <c r="M298" i="59"/>
  <c r="M302" i="59"/>
  <c r="M306" i="59"/>
  <c r="M310" i="59"/>
  <c r="M314" i="59"/>
  <c r="M318" i="59"/>
  <c r="M322" i="59"/>
  <c r="M326" i="59"/>
  <c r="M330" i="59"/>
  <c r="M334" i="59"/>
  <c r="M338" i="59"/>
  <c r="M342" i="59"/>
  <c r="M346" i="59"/>
  <c r="M350" i="59"/>
  <c r="M354" i="59"/>
  <c r="M358" i="59"/>
  <c r="M362" i="59"/>
  <c r="M366" i="59"/>
  <c r="M370" i="59"/>
  <c r="M374" i="59"/>
  <c r="M378" i="59"/>
  <c r="M382" i="59"/>
  <c r="M386" i="59"/>
  <c r="M390" i="59"/>
  <c r="M394" i="59"/>
  <c r="M398" i="59"/>
  <c r="M402" i="59"/>
  <c r="M406" i="59"/>
  <c r="M410" i="59"/>
  <c r="M414" i="59"/>
  <c r="M418" i="59"/>
  <c r="M422" i="59"/>
  <c r="M426" i="59"/>
  <c r="M430" i="59"/>
  <c r="M434" i="59"/>
  <c r="M438" i="59"/>
  <c r="M442" i="59"/>
  <c r="M446" i="59"/>
  <c r="M450" i="59"/>
  <c r="M454" i="59"/>
  <c r="M458" i="59"/>
  <c r="M462" i="59"/>
  <c r="M466" i="59"/>
  <c r="M470" i="59"/>
  <c r="M474" i="59"/>
  <c r="M478" i="59"/>
  <c r="M482" i="59"/>
  <c r="M486" i="59"/>
  <c r="M490" i="59"/>
  <c r="M498" i="59"/>
  <c r="K517" i="59"/>
  <c r="I42" i="60"/>
  <c r="I49" i="60"/>
  <c r="I53" i="60"/>
  <c r="I24" i="62"/>
  <c r="I25" i="62"/>
  <c r="I26" i="62"/>
  <c r="I27" i="62"/>
  <c r="I28" i="62"/>
  <c r="I30" i="62"/>
  <c r="I32" i="62"/>
  <c r="K517" i="65"/>
  <c r="M493" i="43"/>
  <c r="M493" i="41"/>
  <c r="M493" i="39"/>
  <c r="M493" i="29"/>
  <c r="M493" i="27"/>
  <c r="M8" i="71"/>
  <c r="M6" i="69"/>
  <c r="M7" i="59"/>
  <c r="M5" i="59"/>
  <c r="M6" i="45"/>
  <c r="M8" i="43"/>
  <c r="M6" i="43"/>
  <c r="M8" i="31"/>
  <c r="M6" i="31"/>
  <c r="M7" i="24"/>
  <c r="I66" i="64"/>
  <c r="I66" i="56"/>
  <c r="I66" i="48"/>
  <c r="I66" i="40"/>
  <c r="I66" i="32"/>
  <c r="I66" i="19"/>
  <c r="I66" i="15"/>
  <c r="M265" i="71"/>
  <c r="M269" i="71"/>
  <c r="M273" i="71"/>
  <c r="M277" i="71"/>
  <c r="M281" i="71"/>
  <c r="M285" i="71"/>
  <c r="M289" i="71"/>
  <c r="M293" i="71"/>
  <c r="M297" i="71"/>
  <c r="M301" i="71"/>
  <c r="M305" i="71"/>
  <c r="M309" i="71"/>
  <c r="M313" i="71"/>
  <c r="M317" i="71"/>
  <c r="M321" i="71"/>
  <c r="M325" i="71"/>
  <c r="M329" i="71"/>
  <c r="M333" i="71"/>
  <c r="M337" i="71"/>
  <c r="M341" i="71"/>
  <c r="M345" i="71"/>
  <c r="M349" i="71"/>
  <c r="M353" i="71"/>
  <c r="M357" i="71"/>
  <c r="M361" i="71"/>
  <c r="M365" i="71"/>
  <c r="M369" i="71"/>
  <c r="M373" i="71"/>
  <c r="M377" i="71"/>
  <c r="M381" i="71"/>
  <c r="M385" i="71"/>
  <c r="M389" i="71"/>
  <c r="M393" i="71"/>
  <c r="M397" i="71"/>
  <c r="M401" i="71"/>
  <c r="M405" i="71"/>
  <c r="M409" i="71"/>
  <c r="M413" i="71"/>
  <c r="M417" i="71"/>
  <c r="M421" i="71"/>
  <c r="M425" i="71"/>
  <c r="M429" i="71"/>
  <c r="M433" i="71"/>
  <c r="M437" i="71"/>
  <c r="M441" i="71"/>
  <c r="M445" i="71"/>
  <c r="M449" i="71"/>
  <c r="M453" i="71"/>
  <c r="M457" i="71"/>
  <c r="M461" i="71"/>
  <c r="M465" i="71"/>
  <c r="M469" i="71"/>
  <c r="M473" i="71"/>
  <c r="M477" i="71"/>
  <c r="M481" i="71"/>
  <c r="M485" i="71"/>
  <c r="M489" i="71"/>
  <c r="M497" i="71"/>
  <c r="H13" i="12"/>
  <c r="H16" i="12" s="1"/>
  <c r="H20" i="12" s="1"/>
  <c r="M492" i="69"/>
  <c r="M492" i="61"/>
  <c r="M492" i="57"/>
  <c r="M492" i="55"/>
  <c r="M492" i="45"/>
  <c r="M492" i="35"/>
  <c r="M5" i="71"/>
  <c r="M4" i="61"/>
  <c r="M6" i="57"/>
  <c r="M4" i="57"/>
  <c r="M4" i="55"/>
  <c r="K53" i="33"/>
  <c r="M8" i="23"/>
  <c r="M7" i="22"/>
  <c r="K532" i="43"/>
  <c r="K533" i="43"/>
  <c r="K531" i="43"/>
  <c r="K527" i="43"/>
  <c r="K534" i="43"/>
  <c r="K530" i="43"/>
  <c r="K529" i="43"/>
  <c r="K528" i="43"/>
  <c r="M491" i="5"/>
  <c r="M473" i="5"/>
  <c r="M469" i="5"/>
  <c r="M465" i="5"/>
  <c r="M461" i="5"/>
  <c r="M457" i="5"/>
  <c r="M453" i="5"/>
  <c r="M449" i="5"/>
  <c r="M445" i="5"/>
  <c r="M441" i="5"/>
  <c r="M437" i="5"/>
  <c r="M433" i="5"/>
  <c r="M429" i="5"/>
  <c r="M425" i="5"/>
  <c r="M421" i="5"/>
  <c r="M417" i="5"/>
  <c r="M413" i="5"/>
  <c r="M409" i="5"/>
  <c r="M405" i="5"/>
  <c r="M401" i="5"/>
  <c r="M397" i="5"/>
  <c r="M393" i="5"/>
  <c r="M389" i="5"/>
  <c r="M385" i="5"/>
  <c r="M381" i="5"/>
  <c r="M377" i="5"/>
  <c r="M373" i="5"/>
  <c r="M369" i="5"/>
  <c r="M365" i="5"/>
  <c r="M361" i="5"/>
  <c r="M357" i="5"/>
  <c r="M353" i="5"/>
  <c r="M11" i="33"/>
  <c r="M15" i="33"/>
  <c r="M19" i="33"/>
  <c r="M8" i="33"/>
  <c r="M7" i="39"/>
  <c r="M5" i="39"/>
  <c r="M57" i="37"/>
  <c r="M17" i="37"/>
  <c r="M40" i="31"/>
  <c r="M51" i="27"/>
  <c r="M5" i="27"/>
  <c r="J520" i="22"/>
  <c r="H520" i="22"/>
  <c r="I520" i="22"/>
  <c r="F520" i="22"/>
  <c r="G520" i="22"/>
  <c r="J520" i="25"/>
  <c r="H520" i="25"/>
  <c r="I520" i="25"/>
  <c r="F520" i="25"/>
  <c r="G520" i="25"/>
  <c r="I24" i="4"/>
  <c r="K528" i="23"/>
  <c r="K533" i="23"/>
  <c r="K534" i="25"/>
  <c r="K533" i="25"/>
  <c r="K517" i="23"/>
  <c r="G524" i="45"/>
  <c r="F524" i="45"/>
  <c r="I523" i="67"/>
  <c r="J523" i="67"/>
  <c r="G523" i="67"/>
  <c r="H523" i="67"/>
  <c r="F523" i="67"/>
  <c r="K523" i="67" s="1"/>
  <c r="I523" i="21"/>
  <c r="K523" i="21" s="1"/>
  <c r="K529" i="23"/>
  <c r="K531" i="23"/>
  <c r="G535" i="24"/>
  <c r="I521" i="24"/>
  <c r="K521" i="24" s="1"/>
  <c r="K528" i="25"/>
  <c r="I522" i="45"/>
  <c r="J522" i="45"/>
  <c r="H522" i="45"/>
  <c r="H522" i="65"/>
  <c r="I522" i="65"/>
  <c r="F522" i="65"/>
  <c r="G522" i="65"/>
  <c r="J522" i="65"/>
  <c r="J520" i="45"/>
  <c r="I520" i="45"/>
  <c r="J521" i="67"/>
  <c r="G521" i="67"/>
  <c r="H521" i="67"/>
  <c r="F521" i="67"/>
  <c r="I521" i="67"/>
  <c r="F525" i="67"/>
  <c r="I525" i="67"/>
  <c r="J525" i="67"/>
  <c r="G525" i="67"/>
  <c r="H525" i="67"/>
  <c r="K529" i="25"/>
  <c r="K517" i="25"/>
  <c r="I520" i="65"/>
  <c r="F520" i="65"/>
  <c r="G520" i="65"/>
  <c r="J520" i="65"/>
  <c r="H520" i="65"/>
  <c r="I24" i="68"/>
  <c r="I25" i="68"/>
  <c r="I26" i="68"/>
  <c r="I27" i="68"/>
  <c r="I28" i="68"/>
  <c r="I29" i="68"/>
  <c r="I31" i="68"/>
  <c r="I22" i="70"/>
  <c r="I55" i="14"/>
  <c r="I53" i="14"/>
  <c r="I51" i="14"/>
  <c r="H535" i="55"/>
  <c r="I24" i="54"/>
  <c r="I26" i="54"/>
  <c r="I28" i="54"/>
  <c r="I30" i="54"/>
  <c r="I32" i="54"/>
  <c r="I43" i="56"/>
  <c r="I50" i="56"/>
  <c r="I54" i="56"/>
  <c r="I22" i="58"/>
  <c r="I24" i="60"/>
  <c r="I25" i="60"/>
  <c r="I26" i="60"/>
  <c r="I27" i="60"/>
  <c r="I29" i="60"/>
  <c r="I31" i="60"/>
  <c r="I48" i="62"/>
  <c r="I52" i="62"/>
  <c r="I56" i="62"/>
  <c r="I22" i="66"/>
  <c r="I36" i="68"/>
  <c r="I47" i="68"/>
  <c r="I51" i="68"/>
  <c r="I55" i="68"/>
  <c r="I39" i="70"/>
  <c r="I48" i="70"/>
  <c r="I52" i="70"/>
  <c r="I56" i="70"/>
  <c r="M492" i="71"/>
  <c r="M492" i="67"/>
  <c r="M492" i="59"/>
  <c r="K512" i="71"/>
  <c r="K508" i="71"/>
  <c r="M4" i="69"/>
  <c r="M6" i="67"/>
  <c r="M4" i="67"/>
  <c r="M8" i="65"/>
  <c r="M6" i="65"/>
  <c r="M4" i="65"/>
  <c r="M8" i="63"/>
  <c r="M6" i="63"/>
  <c r="M4" i="59"/>
  <c r="M8" i="57"/>
  <c r="M4" i="51"/>
  <c r="M5" i="43"/>
  <c r="M8" i="37"/>
  <c r="M6" i="37"/>
  <c r="M4" i="37"/>
  <c r="M6" i="23"/>
  <c r="M4" i="23"/>
  <c r="M5" i="22"/>
  <c r="K526" i="59"/>
  <c r="I36" i="60"/>
  <c r="I43" i="64"/>
  <c r="I50" i="64"/>
  <c r="I54" i="64"/>
  <c r="I43" i="66"/>
  <c r="I50" i="66"/>
  <c r="I54" i="66"/>
  <c r="I38" i="68"/>
  <c r="K517" i="69"/>
  <c r="C525" i="71"/>
  <c r="M4" i="71"/>
  <c r="M5" i="69"/>
  <c r="M6" i="61"/>
  <c r="M7" i="31"/>
  <c r="M7" i="27"/>
  <c r="M5" i="25"/>
  <c r="M8" i="22"/>
  <c r="M6" i="22"/>
  <c r="M8" i="21"/>
  <c r="M6" i="21"/>
  <c r="M4" i="21"/>
  <c r="K526" i="57"/>
  <c r="K524" i="65"/>
  <c r="M6" i="33"/>
  <c r="M8" i="25"/>
  <c r="M7" i="23"/>
  <c r="M5" i="23"/>
  <c r="I32" i="14"/>
  <c r="I30" i="14"/>
  <c r="I28" i="14"/>
  <c r="I26" i="14"/>
  <c r="I24" i="14"/>
  <c r="I42" i="14"/>
  <c r="I47" i="18"/>
  <c r="I57" i="18" s="1"/>
  <c r="K517" i="24"/>
  <c r="K527" i="24"/>
  <c r="K532" i="24"/>
  <c r="K526" i="24"/>
  <c r="K531" i="24"/>
  <c r="K533" i="24"/>
  <c r="J535" i="24"/>
  <c r="M5" i="24"/>
  <c r="I28" i="15"/>
  <c r="I30" i="15"/>
  <c r="M29" i="20"/>
  <c r="M27" i="20"/>
  <c r="M23" i="20"/>
  <c r="M17" i="20"/>
  <c r="M15" i="20"/>
  <c r="M13" i="20"/>
  <c r="M9" i="20"/>
  <c r="I49" i="15"/>
  <c r="M48" i="21"/>
  <c r="M42" i="21"/>
  <c r="M44" i="21"/>
  <c r="M40" i="21"/>
  <c r="M32" i="21"/>
  <c r="M30" i="21"/>
  <c r="M18" i="21"/>
  <c r="M14" i="21"/>
  <c r="M12" i="21"/>
  <c r="M5" i="21"/>
  <c r="M493" i="21"/>
  <c r="M58" i="21"/>
  <c r="M62" i="21"/>
  <c r="M66" i="21"/>
  <c r="M70" i="21"/>
  <c r="M74" i="21"/>
  <c r="M78" i="21"/>
  <c r="M82" i="21"/>
  <c r="M86" i="21"/>
  <c r="M90" i="21"/>
  <c r="M94" i="21"/>
  <c r="M98" i="21"/>
  <c r="M102" i="21"/>
  <c r="M106" i="21"/>
  <c r="M110" i="21"/>
  <c r="M114" i="21"/>
  <c r="M118" i="21"/>
  <c r="M122" i="21"/>
  <c r="M126" i="21"/>
  <c r="M130" i="21"/>
  <c r="M134" i="21"/>
  <c r="M138" i="21"/>
  <c r="M142" i="21"/>
  <c r="M146" i="21"/>
  <c r="M150" i="21"/>
  <c r="M154" i="21"/>
  <c r="M158" i="21"/>
  <c r="M57" i="21"/>
  <c r="M61" i="21"/>
  <c r="M65" i="21"/>
  <c r="M69" i="21"/>
  <c r="M73" i="21"/>
  <c r="M77" i="21"/>
  <c r="M81" i="21"/>
  <c r="M85" i="21"/>
  <c r="M89" i="21"/>
  <c r="M93" i="21"/>
  <c r="M97" i="21"/>
  <c r="M101" i="21"/>
  <c r="M105" i="21"/>
  <c r="M109" i="21"/>
  <c r="M113" i="21"/>
  <c r="M117" i="21"/>
  <c r="M121" i="21"/>
  <c r="M125" i="21"/>
  <c r="M129" i="21"/>
  <c r="M133" i="21"/>
  <c r="M137" i="21"/>
  <c r="M141" i="21"/>
  <c r="M145" i="21"/>
  <c r="M149" i="21"/>
  <c r="M153" i="21"/>
  <c r="M162" i="21"/>
  <c r="M166" i="21"/>
  <c r="M170" i="21"/>
  <c r="M174" i="21"/>
  <c r="M178" i="21"/>
  <c r="M182" i="21"/>
  <c r="M186" i="21"/>
  <c r="M190" i="21"/>
  <c r="M194" i="21"/>
  <c r="M198" i="21"/>
  <c r="M202" i="21"/>
  <c r="M206" i="21"/>
  <c r="M210" i="21"/>
  <c r="M214" i="21"/>
  <c r="M218" i="21"/>
  <c r="M222" i="21"/>
  <c r="M226" i="21"/>
  <c r="M230" i="21"/>
  <c r="M234" i="21"/>
  <c r="M238" i="21"/>
  <c r="M242" i="21"/>
  <c r="M246" i="21"/>
  <c r="M250" i="21"/>
  <c r="M254" i="21"/>
  <c r="M258" i="21"/>
  <c r="M262" i="21"/>
  <c r="M266" i="21"/>
  <c r="M270" i="21"/>
  <c r="M274" i="21"/>
  <c r="M278" i="21"/>
  <c r="M282" i="21"/>
  <c r="M286" i="21"/>
  <c r="M290" i="21"/>
  <c r="M294" i="21"/>
  <c r="M298" i="21"/>
  <c r="M302" i="21"/>
  <c r="M306" i="21"/>
  <c r="M310" i="21"/>
  <c r="M314" i="21"/>
  <c r="M318" i="21"/>
  <c r="M322" i="21"/>
  <c r="M326" i="21"/>
  <c r="M330" i="21"/>
  <c r="M334" i="21"/>
  <c r="M338" i="21"/>
  <c r="M342" i="21"/>
  <c r="M346" i="21"/>
  <c r="M350" i="21"/>
  <c r="M354" i="21"/>
  <c r="M358" i="21"/>
  <c r="M362" i="21"/>
  <c r="M366" i="21"/>
  <c r="M370" i="21"/>
  <c r="M374" i="21"/>
  <c r="M378" i="21"/>
  <c r="M382" i="21"/>
  <c r="M386" i="21"/>
  <c r="M390" i="21"/>
  <c r="M394" i="21"/>
  <c r="M398" i="21"/>
  <c r="M402" i="21"/>
  <c r="M406" i="21"/>
  <c r="M410" i="21"/>
  <c r="M414" i="21"/>
  <c r="M418" i="21"/>
  <c r="M422" i="21"/>
  <c r="M426" i="21"/>
  <c r="M430" i="21"/>
  <c r="M434" i="21"/>
  <c r="M438" i="21"/>
  <c r="M442" i="21"/>
  <c r="M446" i="21"/>
  <c r="M450" i="21"/>
  <c r="M454" i="21"/>
  <c r="M458" i="21"/>
  <c r="M462" i="21"/>
  <c r="M466" i="21"/>
  <c r="M470" i="21"/>
  <c r="M474" i="21"/>
  <c r="M478" i="21"/>
  <c r="M482" i="21"/>
  <c r="M486" i="21"/>
  <c r="M490" i="21"/>
  <c r="M498" i="21"/>
  <c r="M494" i="21"/>
  <c r="M157" i="21"/>
  <c r="M161" i="21"/>
  <c r="M165" i="21"/>
  <c r="M169" i="21"/>
  <c r="M173" i="21"/>
  <c r="M177" i="21"/>
  <c r="M181" i="21"/>
  <c r="M185" i="21"/>
  <c r="M189" i="21"/>
  <c r="M193" i="21"/>
  <c r="M197" i="21"/>
  <c r="M201" i="21"/>
  <c r="M205" i="21"/>
  <c r="M209" i="21"/>
  <c r="M213" i="21"/>
  <c r="M217" i="21"/>
  <c r="M221" i="21"/>
  <c r="M225" i="21"/>
  <c r="M229" i="21"/>
  <c r="M233" i="21"/>
  <c r="M237" i="21"/>
  <c r="M241" i="21"/>
  <c r="M245" i="21"/>
  <c r="M249" i="21"/>
  <c r="M253" i="21"/>
  <c r="M257" i="21"/>
  <c r="M261" i="21"/>
  <c r="M265" i="21"/>
  <c r="M269" i="21"/>
  <c r="M273" i="21"/>
  <c r="M277" i="21"/>
  <c r="M281" i="21"/>
  <c r="M285" i="21"/>
  <c r="M289" i="21"/>
  <c r="M293" i="21"/>
  <c r="M297" i="21"/>
  <c r="M301" i="21"/>
  <c r="M305" i="21"/>
  <c r="M309" i="21"/>
  <c r="M313" i="21"/>
  <c r="M317" i="21"/>
  <c r="M321" i="21"/>
  <c r="M325" i="21"/>
  <c r="M329" i="21"/>
  <c r="M333" i="21"/>
  <c r="M337" i="21"/>
  <c r="M341" i="21"/>
  <c r="M345" i="21"/>
  <c r="M349" i="21"/>
  <c r="M353" i="21"/>
  <c r="M357" i="21"/>
  <c r="M361" i="21"/>
  <c r="M365" i="21"/>
  <c r="M369" i="21"/>
  <c r="M373" i="21"/>
  <c r="M377" i="21"/>
  <c r="M381" i="21"/>
  <c r="M385" i="21"/>
  <c r="M389" i="21"/>
  <c r="M393" i="21"/>
  <c r="M397" i="21"/>
  <c r="M401" i="21"/>
  <c r="M405" i="21"/>
  <c r="M409" i="21"/>
  <c r="M413" i="21"/>
  <c r="M417" i="21"/>
  <c r="M421" i="21"/>
  <c r="M425" i="21"/>
  <c r="M429" i="21"/>
  <c r="M433" i="21"/>
  <c r="M437" i="21"/>
  <c r="M441" i="21"/>
  <c r="M445" i="21"/>
  <c r="M449" i="21"/>
  <c r="M453" i="21"/>
  <c r="M457" i="21"/>
  <c r="M461" i="21"/>
  <c r="M465" i="21"/>
  <c r="M469" i="21"/>
  <c r="M473" i="21"/>
  <c r="M477" i="21"/>
  <c r="M481" i="21"/>
  <c r="M485" i="21"/>
  <c r="M489" i="21"/>
  <c r="M497" i="21"/>
  <c r="K533" i="21"/>
  <c r="K528" i="21"/>
  <c r="K517" i="21"/>
  <c r="K532" i="21"/>
  <c r="K530" i="21"/>
  <c r="K529" i="21"/>
  <c r="K531" i="21"/>
  <c r="K534" i="21"/>
  <c r="K525" i="21"/>
  <c r="I48" i="16"/>
  <c r="I47" i="16"/>
  <c r="M126" i="22"/>
  <c r="M125" i="22"/>
  <c r="M121" i="22"/>
  <c r="M118" i="22"/>
  <c r="M114" i="22"/>
  <c r="M113" i="22"/>
  <c r="M110" i="22"/>
  <c r="M109" i="22"/>
  <c r="M108" i="22"/>
  <c r="M106" i="22"/>
  <c r="M105" i="22"/>
  <c r="M102" i="22"/>
  <c r="M101" i="22"/>
  <c r="M97" i="22"/>
  <c r="M94" i="22"/>
  <c r="M93" i="22"/>
  <c r="M90" i="22"/>
  <c r="M89" i="22"/>
  <c r="M87" i="22"/>
  <c r="M85" i="22"/>
  <c r="M81" i="22"/>
  <c r="M78" i="22"/>
  <c r="M77" i="22"/>
  <c r="M74" i="22"/>
  <c r="M73" i="22"/>
  <c r="M69" i="22"/>
  <c r="M66" i="22"/>
  <c r="M65" i="22"/>
  <c r="M62" i="22"/>
  <c r="M61" i="22"/>
  <c r="M58" i="22"/>
  <c r="M57" i="22"/>
  <c r="M53" i="22"/>
  <c r="M50" i="22"/>
  <c r="M48" i="22"/>
  <c r="M42" i="22"/>
  <c r="M41" i="22"/>
  <c r="M38" i="22"/>
  <c r="M37" i="22"/>
  <c r="M34" i="22"/>
  <c r="M33" i="22"/>
  <c r="M26" i="22"/>
  <c r="M25" i="22"/>
  <c r="M22" i="22"/>
  <c r="M21" i="22"/>
  <c r="M18" i="22"/>
  <c r="M17" i="22"/>
  <c r="M13" i="22"/>
  <c r="M10" i="22"/>
  <c r="M9" i="22"/>
  <c r="M132" i="22"/>
  <c r="M136" i="22"/>
  <c r="M140" i="22"/>
  <c r="M144" i="22"/>
  <c r="M148" i="22"/>
  <c r="M152" i="22"/>
  <c r="M156" i="22"/>
  <c r="M160" i="22"/>
  <c r="M164" i="22"/>
  <c r="M168" i="22"/>
  <c r="M172" i="22"/>
  <c r="M176" i="22"/>
  <c r="M180" i="22"/>
  <c r="M184" i="22"/>
  <c r="M188" i="22"/>
  <c r="M192" i="22"/>
  <c r="M196" i="22"/>
  <c r="M200" i="22"/>
  <c r="M204" i="22"/>
  <c r="M208" i="22"/>
  <c r="M212" i="22"/>
  <c r="M216" i="22"/>
  <c r="M220" i="22"/>
  <c r="M224" i="22"/>
  <c r="M228" i="22"/>
  <c r="M232" i="22"/>
  <c r="M236" i="22"/>
  <c r="M240" i="22"/>
  <c r="M244" i="22"/>
  <c r="M248" i="22"/>
  <c r="M252" i="22"/>
  <c r="M256" i="22"/>
  <c r="M260" i="22"/>
  <c r="M264" i="22"/>
  <c r="M268" i="22"/>
  <c r="M272" i="22"/>
  <c r="M276" i="22"/>
  <c r="M280" i="22"/>
  <c r="M284" i="22"/>
  <c r="M288" i="22"/>
  <c r="M292" i="22"/>
  <c r="M296" i="22"/>
  <c r="M300" i="22"/>
  <c r="M304" i="22"/>
  <c r="M308" i="22"/>
  <c r="M312" i="22"/>
  <c r="M316" i="22"/>
  <c r="M320" i="22"/>
  <c r="M324" i="22"/>
  <c r="M328" i="22"/>
  <c r="M332" i="22"/>
  <c r="M336" i="22"/>
  <c r="M340" i="22"/>
  <c r="M344" i="22"/>
  <c r="M348" i="22"/>
  <c r="M352" i="22"/>
  <c r="M356" i="22"/>
  <c r="M360" i="22"/>
  <c r="M364" i="22"/>
  <c r="M368" i="22"/>
  <c r="M372" i="22"/>
  <c r="M376" i="22"/>
  <c r="M380" i="22"/>
  <c r="M384" i="22"/>
  <c r="M388" i="22"/>
  <c r="M392" i="22"/>
  <c r="M396" i="22"/>
  <c r="M400" i="22"/>
  <c r="M404" i="22"/>
  <c r="M408" i="22"/>
  <c r="M412" i="22"/>
  <c r="M416" i="22"/>
  <c r="M420" i="22"/>
  <c r="M424" i="22"/>
  <c r="M428" i="22"/>
  <c r="M432" i="22"/>
  <c r="M436" i="22"/>
  <c r="M440" i="22"/>
  <c r="M444" i="22"/>
  <c r="M448" i="22"/>
  <c r="M452" i="22"/>
  <c r="M456" i="22"/>
  <c r="M460" i="22"/>
  <c r="M464" i="22"/>
  <c r="M468" i="22"/>
  <c r="M472" i="22"/>
  <c r="M476" i="22"/>
  <c r="M480" i="22"/>
  <c r="M484" i="22"/>
  <c r="M488" i="22"/>
  <c r="M496" i="22"/>
  <c r="K517" i="22"/>
  <c r="K533" i="22"/>
  <c r="K532" i="22"/>
  <c r="K528" i="22"/>
  <c r="M4" i="22"/>
  <c r="K529" i="22"/>
  <c r="K530" i="22"/>
  <c r="K531" i="22"/>
  <c r="K534" i="22"/>
  <c r="K527" i="22"/>
  <c r="M69" i="27"/>
  <c r="M73" i="27"/>
  <c r="M77" i="27"/>
  <c r="M81" i="27"/>
  <c r="M85" i="27"/>
  <c r="M89" i="27"/>
  <c r="M93" i="27"/>
  <c r="M97" i="27"/>
  <c r="M101" i="27"/>
  <c r="M105" i="27"/>
  <c r="M109" i="27"/>
  <c r="M113" i="27"/>
  <c r="M117" i="27"/>
  <c r="M121" i="27"/>
  <c r="M125" i="27"/>
  <c r="M129" i="27"/>
  <c r="M133" i="27"/>
  <c r="M137" i="27"/>
  <c r="M141" i="27"/>
  <c r="M145" i="27"/>
  <c r="M149" i="27"/>
  <c r="M153" i="27"/>
  <c r="M157" i="27"/>
  <c r="M161" i="27"/>
  <c r="M165" i="27"/>
  <c r="M169" i="27"/>
  <c r="M173" i="27"/>
  <c r="M177" i="27"/>
  <c r="M181" i="27"/>
  <c r="M185" i="27"/>
  <c r="M189" i="27"/>
  <c r="M193" i="27"/>
  <c r="M197" i="27"/>
  <c r="M201" i="27"/>
  <c r="M205" i="27"/>
  <c r="M209" i="27"/>
  <c r="M213" i="27"/>
  <c r="M217" i="27"/>
  <c r="M221" i="27"/>
  <c r="M225" i="27"/>
  <c r="M229" i="27"/>
  <c r="M233" i="27"/>
  <c r="M237" i="27"/>
  <c r="M241" i="27"/>
  <c r="M245" i="27"/>
  <c r="M249" i="27"/>
  <c r="M253" i="27"/>
  <c r="M257" i="27"/>
  <c r="M261" i="27"/>
  <c r="M265" i="27"/>
  <c r="M269" i="27"/>
  <c r="M273" i="27"/>
  <c r="M277" i="27"/>
  <c r="M281" i="27"/>
  <c r="M285" i="27"/>
  <c r="M289" i="27"/>
  <c r="M293" i="27"/>
  <c r="M297" i="27"/>
  <c r="M301" i="27"/>
  <c r="M305" i="27"/>
  <c r="M309" i="27"/>
  <c r="M313" i="27"/>
  <c r="M317" i="27"/>
  <c r="M321" i="27"/>
  <c r="M325" i="27"/>
  <c r="M329" i="27"/>
  <c r="M333" i="27"/>
  <c r="M337" i="27"/>
  <c r="M341" i="27"/>
  <c r="M345" i="27"/>
  <c r="M349" i="27"/>
  <c r="M353" i="27"/>
  <c r="M357" i="27"/>
  <c r="M361" i="27"/>
  <c r="M365" i="27"/>
  <c r="M369" i="27"/>
  <c r="M373" i="27"/>
  <c r="M377" i="27"/>
  <c r="M381" i="27"/>
  <c r="M385" i="27"/>
  <c r="M389" i="27"/>
  <c r="M393" i="27"/>
  <c r="M397" i="27"/>
  <c r="M401" i="27"/>
  <c r="M405" i="27"/>
  <c r="M409" i="27"/>
  <c r="M413" i="27"/>
  <c r="M417" i="27"/>
  <c r="M421" i="27"/>
  <c r="M425" i="27"/>
  <c r="M429" i="27"/>
  <c r="M433" i="27"/>
  <c r="M437" i="27"/>
  <c r="M441" i="27"/>
  <c r="M445" i="27"/>
  <c r="M449" i="27"/>
  <c r="M453" i="27"/>
  <c r="M457" i="27"/>
  <c r="M461" i="27"/>
  <c r="M465" i="27"/>
  <c r="M469" i="27"/>
  <c r="M473" i="27"/>
  <c r="M477" i="27"/>
  <c r="M481" i="27"/>
  <c r="M485" i="27"/>
  <c r="M489" i="27"/>
  <c r="M497" i="27"/>
  <c r="I47" i="34"/>
  <c r="M32" i="35"/>
  <c r="M31" i="35"/>
  <c r="M27" i="35"/>
  <c r="M19" i="35"/>
  <c r="M16" i="35"/>
  <c r="M11" i="35"/>
  <c r="M45" i="35"/>
  <c r="M49" i="35"/>
  <c r="M53" i="35"/>
  <c r="M57" i="35"/>
  <c r="M61" i="35"/>
  <c r="M65" i="35"/>
  <c r="M69" i="35"/>
  <c r="M73" i="35"/>
  <c r="M77" i="35"/>
  <c r="M81" i="35"/>
  <c r="M85" i="35"/>
  <c r="M89" i="35"/>
  <c r="M93" i="35"/>
  <c r="M97" i="35"/>
  <c r="M101" i="35"/>
  <c r="M105" i="35"/>
  <c r="M109" i="35"/>
  <c r="M113" i="35"/>
  <c r="M117" i="35"/>
  <c r="M121" i="35"/>
  <c r="M125" i="35"/>
  <c r="M129" i="35"/>
  <c r="M133" i="35"/>
  <c r="M137" i="35"/>
  <c r="M141" i="35"/>
  <c r="M145" i="35"/>
  <c r="M149" i="35"/>
  <c r="M153" i="35"/>
  <c r="M157" i="35"/>
  <c r="M161" i="35"/>
  <c r="M165" i="35"/>
  <c r="M169" i="35"/>
  <c r="M173" i="35"/>
  <c r="M177" i="35"/>
  <c r="M181" i="35"/>
  <c r="M185" i="35"/>
  <c r="M189" i="35"/>
  <c r="M193" i="35"/>
  <c r="M197" i="35"/>
  <c r="M201" i="35"/>
  <c r="M205" i="35"/>
  <c r="M209" i="35"/>
  <c r="M213" i="35"/>
  <c r="M217" i="35"/>
  <c r="M221" i="35"/>
  <c r="M225" i="35"/>
  <c r="M229" i="35"/>
  <c r="M233" i="35"/>
  <c r="M237" i="35"/>
  <c r="M241" i="35"/>
  <c r="M245" i="35"/>
  <c r="M249" i="35"/>
  <c r="M253" i="35"/>
  <c r="M257" i="35"/>
  <c r="M261" i="35"/>
  <c r="M265" i="35"/>
  <c r="M269" i="35"/>
  <c r="M273" i="35"/>
  <c r="M277" i="35"/>
  <c r="M281" i="35"/>
  <c r="M285" i="35"/>
  <c r="M289" i="35"/>
  <c r="M293" i="35"/>
  <c r="M297" i="35"/>
  <c r="M301" i="35"/>
  <c r="M305" i="35"/>
  <c r="M309" i="35"/>
  <c r="M313" i="35"/>
  <c r="M317" i="35"/>
  <c r="M321" i="35"/>
  <c r="M325" i="35"/>
  <c r="M329" i="35"/>
  <c r="M333" i="35"/>
  <c r="M337" i="35"/>
  <c r="M341" i="35"/>
  <c r="M345" i="35"/>
  <c r="M349" i="35"/>
  <c r="M353" i="35"/>
  <c r="M357" i="35"/>
  <c r="M361" i="35"/>
  <c r="M365" i="35"/>
  <c r="M369" i="35"/>
  <c r="M373" i="35"/>
  <c r="M377" i="35"/>
  <c r="M381" i="35"/>
  <c r="M385" i="35"/>
  <c r="M389" i="35"/>
  <c r="M393" i="35"/>
  <c r="M397" i="35"/>
  <c r="M401" i="35"/>
  <c r="M405" i="35"/>
  <c r="M409" i="35"/>
  <c r="M413" i="35"/>
  <c r="M417" i="35"/>
  <c r="M421" i="35"/>
  <c r="M425" i="35"/>
  <c r="M429" i="35"/>
  <c r="M433" i="35"/>
  <c r="M437" i="35"/>
  <c r="M441" i="35"/>
  <c r="M445" i="35"/>
  <c r="M449" i="35"/>
  <c r="M453" i="35"/>
  <c r="M457" i="35"/>
  <c r="M461" i="35"/>
  <c r="M465" i="35"/>
  <c r="M469" i="35"/>
  <c r="M473" i="35"/>
  <c r="M477" i="35"/>
  <c r="M481" i="35"/>
  <c r="M485" i="35"/>
  <c r="M489" i="35"/>
  <c r="M497" i="35"/>
  <c r="K527" i="35"/>
  <c r="J524" i="25"/>
  <c r="H524" i="25"/>
  <c r="I524" i="25"/>
  <c r="F524" i="25"/>
  <c r="G524" i="25"/>
  <c r="H522" i="22"/>
  <c r="I522" i="22"/>
  <c r="F522" i="22"/>
  <c r="G522" i="22"/>
  <c r="J522" i="22"/>
  <c r="I522" i="25"/>
  <c r="F522" i="25"/>
  <c r="G522" i="25"/>
  <c r="J522" i="25"/>
  <c r="H522" i="25"/>
  <c r="G524" i="22"/>
  <c r="J524" i="22"/>
  <c r="H524" i="22"/>
  <c r="I524" i="22"/>
  <c r="F524" i="22"/>
  <c r="K521" i="21"/>
  <c r="H524" i="24"/>
  <c r="I524" i="24"/>
  <c r="I535" i="24" s="1"/>
  <c r="I26" i="15"/>
  <c r="K522" i="20"/>
  <c r="K523" i="22"/>
  <c r="K520" i="22"/>
  <c r="K525" i="24"/>
  <c r="K523" i="25"/>
  <c r="I29" i="32"/>
  <c r="I25" i="32"/>
  <c r="I29" i="38"/>
  <c r="I25" i="38"/>
  <c r="K532" i="57"/>
  <c r="K532" i="59"/>
  <c r="J523" i="61"/>
  <c r="G523" i="61"/>
  <c r="H523" i="61"/>
  <c r="F523" i="61"/>
  <c r="K523" i="61" s="1"/>
  <c r="I523" i="61"/>
  <c r="H523" i="65"/>
  <c r="F523" i="65"/>
  <c r="I523" i="65"/>
  <c r="J523" i="65"/>
  <c r="G523" i="65"/>
  <c r="I28" i="4"/>
  <c r="I30" i="4"/>
  <c r="I32" i="4"/>
  <c r="K532" i="23"/>
  <c r="I31" i="16"/>
  <c r="I29" i="16"/>
  <c r="I27" i="16"/>
  <c r="I25" i="16"/>
  <c r="I31" i="17"/>
  <c r="I29" i="17"/>
  <c r="I27" i="17"/>
  <c r="I25" i="17"/>
  <c r="I29" i="18"/>
  <c r="I25" i="18"/>
  <c r="I31" i="19"/>
  <c r="I29" i="19"/>
  <c r="I27" i="19"/>
  <c r="I25" i="19"/>
  <c r="K534" i="31"/>
  <c r="K533" i="31"/>
  <c r="I29" i="40"/>
  <c r="I25" i="40"/>
  <c r="J535" i="55"/>
  <c r="I523" i="47"/>
  <c r="F523" i="47"/>
  <c r="H520" i="61"/>
  <c r="I520" i="61"/>
  <c r="F520" i="61"/>
  <c r="G520" i="61"/>
  <c r="J520" i="61"/>
  <c r="H524" i="61"/>
  <c r="I524" i="61"/>
  <c r="F524" i="61"/>
  <c r="G524" i="61"/>
  <c r="J524" i="61"/>
  <c r="I521" i="65"/>
  <c r="J521" i="65"/>
  <c r="G521" i="65"/>
  <c r="H521" i="65"/>
  <c r="F521" i="65"/>
  <c r="H524" i="67"/>
  <c r="I524" i="67"/>
  <c r="F524" i="67"/>
  <c r="G524" i="67"/>
  <c r="J524" i="67"/>
  <c r="I27" i="4"/>
  <c r="K527" i="21"/>
  <c r="K522" i="24"/>
  <c r="K532" i="25"/>
  <c r="K525" i="22"/>
  <c r="I24" i="26"/>
  <c r="I26" i="26"/>
  <c r="I28" i="26"/>
  <c r="I30" i="26"/>
  <c r="I31" i="34"/>
  <c r="I29" i="34"/>
  <c r="I27" i="34"/>
  <c r="I25" i="34"/>
  <c r="K526" i="55"/>
  <c r="K535" i="55" s="1"/>
  <c r="H535" i="65"/>
  <c r="K530" i="65"/>
  <c r="K531" i="65"/>
  <c r="K532" i="65"/>
  <c r="F521" i="61"/>
  <c r="I521" i="61"/>
  <c r="J521" i="61"/>
  <c r="G521" i="61"/>
  <c r="H521" i="61"/>
  <c r="F525" i="61"/>
  <c r="I525" i="61"/>
  <c r="J525" i="61"/>
  <c r="G525" i="61"/>
  <c r="H525" i="61"/>
  <c r="G522" i="67"/>
  <c r="J522" i="67"/>
  <c r="H522" i="67"/>
  <c r="I522" i="67"/>
  <c r="F522" i="67"/>
  <c r="I31" i="28"/>
  <c r="I29" i="28"/>
  <c r="I27" i="28"/>
  <c r="I25" i="28"/>
  <c r="I31" i="30"/>
  <c r="I29" i="30"/>
  <c r="I27" i="30"/>
  <c r="I25" i="30"/>
  <c r="I29" i="36"/>
  <c r="I25" i="36"/>
  <c r="J521" i="47"/>
  <c r="F521" i="47"/>
  <c r="J525" i="47"/>
  <c r="I525" i="47"/>
  <c r="G522" i="61"/>
  <c r="J522" i="61"/>
  <c r="H522" i="61"/>
  <c r="I522" i="61"/>
  <c r="F522" i="61"/>
  <c r="H520" i="67"/>
  <c r="H535" i="67" s="1"/>
  <c r="I520" i="67"/>
  <c r="I535" i="67" s="1"/>
  <c r="F520" i="67"/>
  <c r="G520" i="67"/>
  <c r="G535" i="67" s="1"/>
  <c r="J520" i="67"/>
  <c r="J535" i="67" s="1"/>
  <c r="K532" i="71"/>
  <c r="K526" i="43"/>
  <c r="K526" i="65"/>
  <c r="G515" i="71"/>
  <c r="K517" i="71"/>
  <c r="K506" i="69"/>
  <c r="K508" i="69"/>
  <c r="M8" i="61"/>
  <c r="I24" i="42"/>
  <c r="I26" i="42"/>
  <c r="I28" i="42"/>
  <c r="I30" i="42"/>
  <c r="I24" i="48"/>
  <c r="I25" i="48"/>
  <c r="I26" i="48"/>
  <c r="I27" i="48"/>
  <c r="I28" i="48"/>
  <c r="I29" i="48"/>
  <c r="I30" i="48"/>
  <c r="I31" i="48"/>
  <c r="K517" i="67"/>
  <c r="C521" i="71"/>
  <c r="C523" i="71"/>
  <c r="K514" i="69"/>
  <c r="K510" i="69"/>
  <c r="M7" i="63"/>
  <c r="K528" i="71"/>
  <c r="K513" i="69"/>
  <c r="K509" i="69"/>
  <c r="K528" i="69"/>
  <c r="K517" i="43"/>
  <c r="I24" i="56"/>
  <c r="I25" i="56"/>
  <c r="I26" i="56"/>
  <c r="I28" i="56"/>
  <c r="I30" i="56"/>
  <c r="I32" i="56"/>
  <c r="I24" i="64"/>
  <c r="I25" i="64"/>
  <c r="I26" i="64"/>
  <c r="I27" i="64"/>
  <c r="I28" i="64"/>
  <c r="I29" i="64"/>
  <c r="I31" i="64"/>
  <c r="I22" i="68"/>
  <c r="I43" i="70"/>
  <c r="I50" i="70"/>
  <c r="I54" i="70"/>
  <c r="C520" i="71"/>
  <c r="C522" i="71"/>
  <c r="C524" i="71"/>
  <c r="K513" i="59"/>
  <c r="K509" i="59"/>
  <c r="K514" i="57"/>
  <c r="K510" i="57"/>
  <c r="K506" i="57"/>
  <c r="K511" i="55"/>
  <c r="K507" i="55"/>
  <c r="K513" i="43"/>
  <c r="K509" i="43"/>
  <c r="K514" i="25"/>
  <c r="K510" i="25"/>
  <c r="K506" i="25"/>
  <c r="K511" i="24"/>
  <c r="K507" i="24"/>
  <c r="K512" i="23"/>
  <c r="K508" i="23"/>
  <c r="K513" i="22"/>
  <c r="K509" i="22"/>
  <c r="K514" i="21"/>
  <c r="K510" i="21"/>
  <c r="K506" i="21"/>
  <c r="M5" i="5"/>
  <c r="I66" i="70"/>
  <c r="I66" i="62"/>
  <c r="I66" i="54"/>
  <c r="I66" i="46"/>
  <c r="I66" i="38"/>
  <c r="I66" i="30"/>
  <c r="I66" i="18"/>
  <c r="I66" i="14"/>
  <c r="M491" i="69"/>
  <c r="M491" i="67"/>
  <c r="M491" i="61"/>
  <c r="M491" i="57"/>
  <c r="M491" i="55"/>
  <c r="K511" i="71"/>
  <c r="K507" i="71"/>
  <c r="K512" i="69"/>
  <c r="K32" i="45"/>
  <c r="M7" i="29"/>
  <c r="M5" i="29"/>
  <c r="K512" i="59"/>
  <c r="K508" i="59"/>
  <c r="K513" i="57"/>
  <c r="K509" i="57"/>
  <c r="K514" i="55"/>
  <c r="K510" i="55"/>
  <c r="K506" i="55"/>
  <c r="K512" i="43"/>
  <c r="K508" i="43"/>
  <c r="K513" i="25"/>
  <c r="K509" i="25"/>
  <c r="K514" i="24"/>
  <c r="K510" i="24"/>
  <c r="K506" i="24"/>
  <c r="K511" i="23"/>
  <c r="K507" i="23"/>
  <c r="K512" i="22"/>
  <c r="K508" i="22"/>
  <c r="K513" i="21"/>
  <c r="K509" i="21"/>
  <c r="B4" i="4"/>
  <c r="F81" i="4"/>
  <c r="I66" i="68"/>
  <c r="I66" i="60"/>
  <c r="I66" i="44"/>
  <c r="I66" i="36"/>
  <c r="I66" i="28"/>
  <c r="I66" i="17"/>
  <c r="I66" i="4"/>
  <c r="M494" i="71"/>
  <c r="M494" i="67"/>
  <c r="M494" i="61"/>
  <c r="M494" i="59"/>
  <c r="M494" i="55"/>
  <c r="K514" i="71"/>
  <c r="K510" i="71"/>
  <c r="K506" i="71"/>
  <c r="K511" i="69"/>
  <c r="M6" i="71"/>
  <c r="M7" i="69"/>
  <c r="M8" i="67"/>
  <c r="M7" i="65"/>
  <c r="M5" i="65"/>
  <c r="M4" i="63"/>
  <c r="M5" i="61"/>
  <c r="M6" i="59"/>
  <c r="M7" i="57"/>
  <c r="M8" i="55"/>
  <c r="M7" i="51"/>
  <c r="M5" i="51"/>
  <c r="M8" i="49"/>
  <c r="M5" i="45"/>
  <c r="M4" i="43"/>
  <c r="M6" i="41"/>
  <c r="M4" i="41"/>
  <c r="K94" i="37"/>
  <c r="M4" i="31"/>
  <c r="M8" i="29"/>
  <c r="M4" i="29"/>
  <c r="M7" i="25"/>
  <c r="M6" i="24"/>
  <c r="M4" i="24"/>
  <c r="M7" i="21"/>
  <c r="K506" i="61"/>
  <c r="K511" i="59"/>
  <c r="K507" i="59"/>
  <c r="K512" i="57"/>
  <c r="K508" i="57"/>
  <c r="K513" i="55"/>
  <c r="K509" i="55"/>
  <c r="K511" i="43"/>
  <c r="K507" i="43"/>
  <c r="K512" i="25"/>
  <c r="K508" i="25"/>
  <c r="K513" i="24"/>
  <c r="K509" i="24"/>
  <c r="K514" i="23"/>
  <c r="K510" i="23"/>
  <c r="K506" i="23"/>
  <c r="K511" i="22"/>
  <c r="K507" i="22"/>
  <c r="K512" i="21"/>
  <c r="K508" i="21"/>
  <c r="M8" i="20"/>
  <c r="M6" i="20"/>
  <c r="I66" i="66"/>
  <c r="I66" i="58"/>
  <c r="I66" i="50"/>
  <c r="I66" i="42"/>
  <c r="I66" i="34"/>
  <c r="I66" i="26"/>
  <c r="I66" i="16"/>
  <c r="M5" i="57"/>
  <c r="M6" i="55"/>
  <c r="K33" i="47"/>
  <c r="K514" i="59"/>
  <c r="K510" i="59"/>
  <c r="K506" i="59"/>
  <c r="K511" i="57"/>
  <c r="K507" i="57"/>
  <c r="K512" i="55"/>
  <c r="K508" i="55"/>
  <c r="K514" i="43"/>
  <c r="K510" i="43"/>
  <c r="K506" i="43"/>
  <c r="K511" i="25"/>
  <c r="K507" i="25"/>
  <c r="K512" i="24"/>
  <c r="K508" i="24"/>
  <c r="K513" i="23"/>
  <c r="K509" i="23"/>
  <c r="K514" i="22"/>
  <c r="K510" i="22"/>
  <c r="K506" i="22"/>
  <c r="K511" i="21"/>
  <c r="K507" i="21"/>
  <c r="M7" i="35"/>
  <c r="M6" i="35"/>
  <c r="M5" i="35"/>
  <c r="K533" i="35"/>
  <c r="K529" i="35"/>
  <c r="K530" i="35"/>
  <c r="K531" i="35"/>
  <c r="K532" i="35"/>
  <c r="K534" i="35"/>
  <c r="K517" i="35"/>
  <c r="K528" i="35"/>
  <c r="K522" i="35"/>
  <c r="M70" i="41"/>
  <c r="M62" i="41"/>
  <c r="M58" i="41"/>
  <c r="M54" i="41"/>
  <c r="M53" i="41"/>
  <c r="M50" i="41"/>
  <c r="M49" i="41"/>
  <c r="M46" i="41"/>
  <c r="M42" i="41"/>
  <c r="M38" i="41"/>
  <c r="M34" i="41"/>
  <c r="M30" i="41"/>
  <c r="M22" i="41"/>
  <c r="M17" i="41"/>
  <c r="M14" i="41"/>
  <c r="M10" i="41"/>
  <c r="M8" i="41"/>
  <c r="K531" i="41"/>
  <c r="K532" i="41"/>
  <c r="K534" i="41"/>
  <c r="K514" i="41"/>
  <c r="K529" i="41"/>
  <c r="G535" i="41"/>
  <c r="K525" i="41"/>
  <c r="K527" i="41"/>
  <c r="K510" i="41"/>
  <c r="J535" i="41"/>
  <c r="K530" i="41"/>
  <c r="K528" i="41"/>
  <c r="K533" i="41"/>
  <c r="K517" i="41"/>
  <c r="K506" i="41"/>
  <c r="K513" i="41"/>
  <c r="K509" i="41"/>
  <c r="M7" i="41"/>
  <c r="K512" i="41"/>
  <c r="K508" i="41"/>
  <c r="K524" i="41"/>
  <c r="K520" i="41"/>
  <c r="I535" i="41"/>
  <c r="K522" i="41"/>
  <c r="H535" i="41"/>
  <c r="K526" i="41"/>
  <c r="M5" i="41"/>
  <c r="K511" i="41"/>
  <c r="K507" i="41"/>
  <c r="I49" i="44"/>
  <c r="M35" i="45"/>
  <c r="M39" i="45"/>
  <c r="M43" i="45"/>
  <c r="M47" i="45"/>
  <c r="M51" i="45"/>
  <c r="M55" i="45"/>
  <c r="M59" i="45"/>
  <c r="M63" i="45"/>
  <c r="M67" i="45"/>
  <c r="M71" i="45"/>
  <c r="M75" i="45"/>
  <c r="M79" i="45"/>
  <c r="M83" i="45"/>
  <c r="M87" i="45"/>
  <c r="M91" i="45"/>
  <c r="M95" i="45"/>
  <c r="M99" i="45"/>
  <c r="M103" i="45"/>
  <c r="M107" i="45"/>
  <c r="M111" i="45"/>
  <c r="M115" i="45"/>
  <c r="M119" i="45"/>
  <c r="M123" i="45"/>
  <c r="M127" i="45"/>
  <c r="M131" i="45"/>
  <c r="M135" i="45"/>
  <c r="M139" i="45"/>
  <c r="M143" i="45"/>
  <c r="M147" i="45"/>
  <c r="M151" i="45"/>
  <c r="M155" i="45"/>
  <c r="M159" i="45"/>
  <c r="M163" i="45"/>
  <c r="M167" i="45"/>
  <c r="M171" i="45"/>
  <c r="M175" i="45"/>
  <c r="M179" i="45"/>
  <c r="M183" i="45"/>
  <c r="M187" i="45"/>
  <c r="M191" i="45"/>
  <c r="M195" i="45"/>
  <c r="M199" i="45"/>
  <c r="M203" i="45"/>
  <c r="M207" i="45"/>
  <c r="M211" i="45"/>
  <c r="M215" i="45"/>
  <c r="M219" i="45"/>
  <c r="M223" i="45"/>
  <c r="M227" i="45"/>
  <c r="M231" i="45"/>
  <c r="M235" i="45"/>
  <c r="M239" i="45"/>
  <c r="M243" i="45"/>
  <c r="M247" i="45"/>
  <c r="M251" i="45"/>
  <c r="M255" i="45"/>
  <c r="M259" i="45"/>
  <c r="M263" i="45"/>
  <c r="M267" i="45"/>
  <c r="M271" i="45"/>
  <c r="M275" i="45"/>
  <c r="M279" i="45"/>
  <c r="M283" i="45"/>
  <c r="M287" i="45"/>
  <c r="M291" i="45"/>
  <c r="M295" i="45"/>
  <c r="M299" i="45"/>
  <c r="M303" i="45"/>
  <c r="M307" i="45"/>
  <c r="M311" i="45"/>
  <c r="M315" i="45"/>
  <c r="M319" i="45"/>
  <c r="M323" i="45"/>
  <c r="M327" i="45"/>
  <c r="M331" i="45"/>
  <c r="M335" i="45"/>
  <c r="M339" i="45"/>
  <c r="M343" i="45"/>
  <c r="M347" i="45"/>
  <c r="M351" i="45"/>
  <c r="M355" i="45"/>
  <c r="M359" i="45"/>
  <c r="M363" i="45"/>
  <c r="M367" i="45"/>
  <c r="M371" i="45"/>
  <c r="M375" i="45"/>
  <c r="M379" i="45"/>
  <c r="M383" i="45"/>
  <c r="M387" i="45"/>
  <c r="M391" i="45"/>
  <c r="M395" i="45"/>
  <c r="M399" i="45"/>
  <c r="M403" i="45"/>
  <c r="M407" i="45"/>
  <c r="M411" i="45"/>
  <c r="M415" i="45"/>
  <c r="M419" i="45"/>
  <c r="M423" i="45"/>
  <c r="M427" i="45"/>
  <c r="M431" i="45"/>
  <c r="M435" i="45"/>
  <c r="M439" i="45"/>
  <c r="M443" i="45"/>
  <c r="M447" i="45"/>
  <c r="M451" i="45"/>
  <c r="M455" i="45"/>
  <c r="M459" i="45"/>
  <c r="M463" i="45"/>
  <c r="M467" i="45"/>
  <c r="M471" i="45"/>
  <c r="M475" i="45"/>
  <c r="M479" i="45"/>
  <c r="M483" i="45"/>
  <c r="M487" i="45"/>
  <c r="M495" i="45"/>
  <c r="M37" i="45"/>
  <c r="M41" i="45"/>
  <c r="M45" i="45"/>
  <c r="M49" i="45"/>
  <c r="M53" i="45"/>
  <c r="M57" i="45"/>
  <c r="M61" i="45"/>
  <c r="M65" i="45"/>
  <c r="M69" i="45"/>
  <c r="M73" i="45"/>
  <c r="M77" i="45"/>
  <c r="M81" i="45"/>
  <c r="M85" i="45"/>
  <c r="M89" i="45"/>
  <c r="M93" i="45"/>
  <c r="M97" i="45"/>
  <c r="M101" i="45"/>
  <c r="M105" i="45"/>
  <c r="M109" i="45"/>
  <c r="M113" i="45"/>
  <c r="M117" i="45"/>
  <c r="M121" i="45"/>
  <c r="M125" i="45"/>
  <c r="M129" i="45"/>
  <c r="M133" i="45"/>
  <c r="M137" i="45"/>
  <c r="M141" i="45"/>
  <c r="M145" i="45"/>
  <c r="M149" i="45"/>
  <c r="M153" i="45"/>
  <c r="M157" i="45"/>
  <c r="M161" i="45"/>
  <c r="M165" i="45"/>
  <c r="M169" i="45"/>
  <c r="M173" i="45"/>
  <c r="M177" i="45"/>
  <c r="M181" i="45"/>
  <c r="M185" i="45"/>
  <c r="M189" i="45"/>
  <c r="M193" i="45"/>
  <c r="M197" i="45"/>
  <c r="M201" i="45"/>
  <c r="M205" i="45"/>
  <c r="M209" i="45"/>
  <c r="M213" i="45"/>
  <c r="M217" i="45"/>
  <c r="M221" i="45"/>
  <c r="M225" i="45"/>
  <c r="M229" i="45"/>
  <c r="M233" i="45"/>
  <c r="M237" i="45"/>
  <c r="M241" i="45"/>
  <c r="M245" i="45"/>
  <c r="M249" i="45"/>
  <c r="M253" i="45"/>
  <c r="M257" i="45"/>
  <c r="M261" i="45"/>
  <c r="M265" i="45"/>
  <c r="M269" i="45"/>
  <c r="M273" i="45"/>
  <c r="M277" i="45"/>
  <c r="M281" i="45"/>
  <c r="M285" i="45"/>
  <c r="M289" i="45"/>
  <c r="M293" i="45"/>
  <c r="M297" i="45"/>
  <c r="M301" i="45"/>
  <c r="M305" i="45"/>
  <c r="M309" i="45"/>
  <c r="M313" i="45"/>
  <c r="M317" i="45"/>
  <c r="M321" i="45"/>
  <c r="M325" i="45"/>
  <c r="M329" i="45"/>
  <c r="M333" i="45"/>
  <c r="M337" i="45"/>
  <c r="M341" i="45"/>
  <c r="M345" i="45"/>
  <c r="M349" i="45"/>
  <c r="M353" i="45"/>
  <c r="M357" i="45"/>
  <c r="M361" i="45"/>
  <c r="M365" i="45"/>
  <c r="M369" i="45"/>
  <c r="M373" i="45"/>
  <c r="M377" i="45"/>
  <c r="M381" i="45"/>
  <c r="M385" i="45"/>
  <c r="M389" i="45"/>
  <c r="M393" i="45"/>
  <c r="M397" i="45"/>
  <c r="M401" i="45"/>
  <c r="M405" i="45"/>
  <c r="M409" i="45"/>
  <c r="M413" i="45"/>
  <c r="M417" i="45"/>
  <c r="M421" i="45"/>
  <c r="M425" i="45"/>
  <c r="M429" i="45"/>
  <c r="M433" i="45"/>
  <c r="M437" i="45"/>
  <c r="M441" i="45"/>
  <c r="M445" i="45"/>
  <c r="M449" i="45"/>
  <c r="M453" i="45"/>
  <c r="M457" i="45"/>
  <c r="M461" i="45"/>
  <c r="M465" i="45"/>
  <c r="M469" i="45"/>
  <c r="M473" i="45"/>
  <c r="M477" i="45"/>
  <c r="M481" i="45"/>
  <c r="M485" i="45"/>
  <c r="M489" i="45"/>
  <c r="M497" i="45"/>
  <c r="M494" i="45"/>
  <c r="M23" i="45"/>
  <c r="M19" i="45"/>
  <c r="M17" i="45"/>
  <c r="M15" i="45"/>
  <c r="M9" i="45"/>
  <c r="K530" i="45"/>
  <c r="M4" i="45"/>
  <c r="K533" i="45"/>
  <c r="K528" i="45"/>
  <c r="K534" i="45"/>
  <c r="K529" i="45"/>
  <c r="K531" i="45"/>
  <c r="K532" i="45"/>
  <c r="K527" i="45"/>
  <c r="K517" i="45"/>
  <c r="K512" i="45"/>
  <c r="K508" i="45"/>
  <c r="K526" i="45"/>
  <c r="M7" i="45"/>
  <c r="K511" i="45"/>
  <c r="K507" i="45"/>
  <c r="K514" i="45"/>
  <c r="K510" i="45"/>
  <c r="K506" i="45"/>
  <c r="M8" i="45"/>
  <c r="K513" i="45"/>
  <c r="K509" i="45"/>
  <c r="I48" i="48"/>
  <c r="I47" i="48"/>
  <c r="M22" i="47"/>
  <c r="M14" i="47"/>
  <c r="M10" i="47"/>
  <c r="K526" i="47"/>
  <c r="K531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57" i="47"/>
  <c r="M161" i="47"/>
  <c r="M165" i="47"/>
  <c r="M169" i="47"/>
  <c r="M173" i="47"/>
  <c r="M177" i="47"/>
  <c r="M181" i="47"/>
  <c r="M185" i="47"/>
  <c r="M189" i="47"/>
  <c r="M193" i="47"/>
  <c r="M197" i="47"/>
  <c r="M201" i="47"/>
  <c r="M205" i="47"/>
  <c r="M209" i="47"/>
  <c r="M213" i="47"/>
  <c r="M217" i="47"/>
  <c r="M221" i="47"/>
  <c r="M225" i="47"/>
  <c r="M229" i="47"/>
  <c r="M233" i="47"/>
  <c r="M237" i="47"/>
  <c r="M241" i="47"/>
  <c r="M245" i="47"/>
  <c r="M249" i="47"/>
  <c r="M253" i="47"/>
  <c r="M257" i="47"/>
  <c r="M261" i="47"/>
  <c r="M265" i="47"/>
  <c r="M269" i="47"/>
  <c r="M273" i="47"/>
  <c r="M277" i="47"/>
  <c r="M281" i="47"/>
  <c r="M285" i="47"/>
  <c r="M289" i="47"/>
  <c r="M293" i="47"/>
  <c r="M297" i="47"/>
  <c r="M301" i="47"/>
  <c r="M305" i="47"/>
  <c r="M309" i="47"/>
  <c r="M313" i="47"/>
  <c r="M317" i="47"/>
  <c r="M321" i="47"/>
  <c r="M325" i="47"/>
  <c r="M329" i="47"/>
  <c r="M333" i="47"/>
  <c r="M337" i="47"/>
  <c r="M341" i="47"/>
  <c r="M345" i="47"/>
  <c r="M349" i="47"/>
  <c r="M353" i="47"/>
  <c r="M357" i="47"/>
  <c r="M361" i="47"/>
  <c r="M365" i="47"/>
  <c r="M369" i="47"/>
  <c r="M373" i="47"/>
  <c r="M377" i="47"/>
  <c r="M381" i="47"/>
  <c r="M385" i="47"/>
  <c r="M389" i="47"/>
  <c r="M393" i="47"/>
  <c r="M397" i="47"/>
  <c r="M401" i="47"/>
  <c r="M405" i="47"/>
  <c r="M409" i="47"/>
  <c r="M413" i="47"/>
  <c r="M417" i="47"/>
  <c r="M421" i="47"/>
  <c r="M425" i="47"/>
  <c r="M429" i="47"/>
  <c r="M433" i="47"/>
  <c r="M437" i="47"/>
  <c r="M441" i="47"/>
  <c r="M445" i="47"/>
  <c r="M449" i="47"/>
  <c r="M453" i="47"/>
  <c r="M457" i="47"/>
  <c r="M461" i="47"/>
  <c r="M465" i="47"/>
  <c r="M469" i="47"/>
  <c r="M473" i="47"/>
  <c r="M477" i="47"/>
  <c r="M481" i="47"/>
  <c r="M485" i="47"/>
  <c r="M489" i="47"/>
  <c r="M497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8" i="47"/>
  <c r="M494" i="47"/>
  <c r="K529" i="47"/>
  <c r="K534" i="47"/>
  <c r="K533" i="47"/>
  <c r="K528" i="47"/>
  <c r="K530" i="47"/>
  <c r="K532" i="47"/>
  <c r="K527" i="47"/>
  <c r="K517" i="47"/>
  <c r="K511" i="47"/>
  <c r="K507" i="47"/>
  <c r="K514" i="47"/>
  <c r="K510" i="47"/>
  <c r="K506" i="47"/>
  <c r="M8" i="47"/>
  <c r="M6" i="47"/>
  <c r="K513" i="47"/>
  <c r="K509" i="47"/>
  <c r="M4" i="47"/>
  <c r="K512" i="47"/>
  <c r="K508" i="47"/>
  <c r="I49" i="48"/>
  <c r="M31" i="49"/>
  <c r="M29" i="49"/>
  <c r="M19" i="49"/>
  <c r="M17" i="49"/>
  <c r="M13" i="49"/>
  <c r="M11" i="49"/>
  <c r="M37" i="49"/>
  <c r="M41" i="49"/>
  <c r="M45" i="49"/>
  <c r="M49" i="49"/>
  <c r="M53" i="49"/>
  <c r="M57" i="49"/>
  <c r="M61" i="49"/>
  <c r="M65" i="49"/>
  <c r="M69" i="49"/>
  <c r="M73" i="49"/>
  <c r="M77" i="49"/>
  <c r="M81" i="49"/>
  <c r="M85" i="49"/>
  <c r="M89" i="49"/>
  <c r="M93" i="49"/>
  <c r="M97" i="49"/>
  <c r="M101" i="49"/>
  <c r="M105" i="49"/>
  <c r="M109" i="49"/>
  <c r="M113" i="49"/>
  <c r="M117" i="49"/>
  <c r="M121" i="49"/>
  <c r="M125" i="49"/>
  <c r="M129" i="49"/>
  <c r="M133" i="49"/>
  <c r="M137" i="49"/>
  <c r="M141" i="49"/>
  <c r="M145" i="49"/>
  <c r="M149" i="49"/>
  <c r="M153" i="49"/>
  <c r="M157" i="49"/>
  <c r="M161" i="49"/>
  <c r="M165" i="49"/>
  <c r="M169" i="49"/>
  <c r="M173" i="49"/>
  <c r="M177" i="49"/>
  <c r="M181" i="49"/>
  <c r="M185" i="49"/>
  <c r="M189" i="49"/>
  <c r="M193" i="49"/>
  <c r="M197" i="49"/>
  <c r="M201" i="49"/>
  <c r="M205" i="49"/>
  <c r="M209" i="49"/>
  <c r="M213" i="49"/>
  <c r="M217" i="49"/>
  <c r="M221" i="49"/>
  <c r="M225" i="49"/>
  <c r="M229" i="49"/>
  <c r="M233" i="49"/>
  <c r="M237" i="49"/>
  <c r="M241" i="49"/>
  <c r="M245" i="49"/>
  <c r="M249" i="49"/>
  <c r="M253" i="49"/>
  <c r="M257" i="49"/>
  <c r="M261" i="49"/>
  <c r="M265" i="49"/>
  <c r="M269" i="49"/>
  <c r="M277" i="49"/>
  <c r="M281" i="49"/>
  <c r="M285" i="49"/>
  <c r="M289" i="49"/>
  <c r="M293" i="49"/>
  <c r="M297" i="49"/>
  <c r="M301" i="49"/>
  <c r="M305" i="49"/>
  <c r="M309" i="49"/>
  <c r="M313" i="49"/>
  <c r="M317" i="49"/>
  <c r="M321" i="49"/>
  <c r="M325" i="49"/>
  <c r="M329" i="49"/>
  <c r="M333" i="49"/>
  <c r="M337" i="49"/>
  <c r="M341" i="49"/>
  <c r="M345" i="49"/>
  <c r="M353" i="49"/>
  <c r="M357" i="49"/>
  <c r="M361" i="49"/>
  <c r="M365" i="49"/>
  <c r="M369" i="49"/>
  <c r="M373" i="49"/>
  <c r="M377" i="49"/>
  <c r="M381" i="49"/>
  <c r="M385" i="49"/>
  <c r="M389" i="49"/>
  <c r="M393" i="49"/>
  <c r="M397" i="49"/>
  <c r="M401" i="49"/>
  <c r="M405" i="49"/>
  <c r="M409" i="49"/>
  <c r="M413" i="49"/>
  <c r="M417" i="49"/>
  <c r="M421" i="49"/>
  <c r="M425" i="49"/>
  <c r="M429" i="49"/>
  <c r="M433" i="49"/>
  <c r="M437" i="49"/>
  <c r="M441" i="49"/>
  <c r="M445" i="49"/>
  <c r="M449" i="49"/>
  <c r="M453" i="49"/>
  <c r="M457" i="49"/>
  <c r="M461" i="49"/>
  <c r="M465" i="49"/>
  <c r="M469" i="49"/>
  <c r="M473" i="49"/>
  <c r="M477" i="49"/>
  <c r="M481" i="49"/>
  <c r="M485" i="49"/>
  <c r="M489" i="49"/>
  <c r="M497" i="49"/>
  <c r="M273" i="49"/>
  <c r="K531" i="49"/>
  <c r="K517" i="49"/>
  <c r="K514" i="49"/>
  <c r="K510" i="49"/>
  <c r="K506" i="49"/>
  <c r="K529" i="49"/>
  <c r="K528" i="49"/>
  <c r="K532" i="49"/>
  <c r="K534" i="49"/>
  <c r="K533" i="49"/>
  <c r="K527" i="49"/>
  <c r="K530" i="49"/>
  <c r="K513" i="49"/>
  <c r="K509" i="49"/>
  <c r="M6" i="49"/>
  <c r="M4" i="49"/>
  <c r="K512" i="49"/>
  <c r="K508" i="49"/>
  <c r="K511" i="49"/>
  <c r="K507" i="49"/>
  <c r="I48" i="50"/>
  <c r="H520" i="43"/>
  <c r="J520" i="43"/>
  <c r="I520" i="43"/>
  <c r="F520" i="43"/>
  <c r="G520" i="43"/>
  <c r="H525" i="45"/>
  <c r="G525" i="45"/>
  <c r="J525" i="45"/>
  <c r="I525" i="45"/>
  <c r="F525" i="45"/>
  <c r="H524" i="47"/>
  <c r="G524" i="47"/>
  <c r="J524" i="47"/>
  <c r="F524" i="47"/>
  <c r="I524" i="47"/>
  <c r="J522" i="21"/>
  <c r="J535" i="21" s="1"/>
  <c r="K521" i="41"/>
  <c r="H521" i="22"/>
  <c r="F521" i="25"/>
  <c r="I521" i="31"/>
  <c r="I535" i="31" s="1"/>
  <c r="J520" i="27"/>
  <c r="F520" i="27"/>
  <c r="G520" i="27"/>
  <c r="H520" i="27"/>
  <c r="I522" i="27"/>
  <c r="F522" i="27"/>
  <c r="J522" i="27"/>
  <c r="G522" i="27"/>
  <c r="J524" i="27"/>
  <c r="I524" i="27"/>
  <c r="H524" i="27"/>
  <c r="F524" i="27"/>
  <c r="I521" i="29"/>
  <c r="F521" i="29"/>
  <c r="G521" i="29"/>
  <c r="J521" i="29"/>
  <c r="J535" i="29" s="1"/>
  <c r="H521" i="29"/>
  <c r="I524" i="29"/>
  <c r="F524" i="29"/>
  <c r="H524" i="29"/>
  <c r="G524" i="29"/>
  <c r="M11" i="31"/>
  <c r="M15" i="31"/>
  <c r="M19" i="31"/>
  <c r="M23" i="31"/>
  <c r="M27" i="31"/>
  <c r="M31" i="31"/>
  <c r="M35" i="31"/>
  <c r="M39" i="31"/>
  <c r="M25" i="33"/>
  <c r="M29" i="33"/>
  <c r="M33" i="33"/>
  <c r="M37" i="33"/>
  <c r="M41" i="33"/>
  <c r="M45" i="33"/>
  <c r="M49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G522" i="43"/>
  <c r="H522" i="43"/>
  <c r="F522" i="43"/>
  <c r="I522" i="43"/>
  <c r="J522" i="43"/>
  <c r="J523" i="45"/>
  <c r="G523" i="45"/>
  <c r="I523" i="45"/>
  <c r="H523" i="45"/>
  <c r="F523" i="45"/>
  <c r="J522" i="47"/>
  <c r="G522" i="47"/>
  <c r="H522" i="47"/>
  <c r="I522" i="47"/>
  <c r="F522" i="47"/>
  <c r="K520" i="21"/>
  <c r="I535" i="21"/>
  <c r="F523" i="24"/>
  <c r="H522" i="21"/>
  <c r="H524" i="21"/>
  <c r="K524" i="21" s="1"/>
  <c r="H523" i="24"/>
  <c r="G521" i="22"/>
  <c r="J521" i="22"/>
  <c r="H521" i="25"/>
  <c r="F521" i="31"/>
  <c r="F535" i="31" s="1"/>
  <c r="H524" i="43"/>
  <c r="F524" i="43"/>
  <c r="G524" i="43"/>
  <c r="I524" i="43"/>
  <c r="J524" i="43"/>
  <c r="F521" i="45"/>
  <c r="G521" i="45"/>
  <c r="J521" i="45"/>
  <c r="I521" i="45"/>
  <c r="H521" i="45"/>
  <c r="I520" i="47"/>
  <c r="F520" i="47"/>
  <c r="G520" i="47"/>
  <c r="J520" i="47"/>
  <c r="H520" i="47"/>
  <c r="F522" i="21"/>
  <c r="K520" i="24"/>
  <c r="K523" i="41"/>
  <c r="F535" i="41"/>
  <c r="G521" i="31"/>
  <c r="G535" i="31" s="1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7" i="33"/>
  <c r="I521" i="33"/>
  <c r="F521" i="33"/>
  <c r="H521" i="33"/>
  <c r="H535" i="33" s="1"/>
  <c r="G521" i="33"/>
  <c r="H523" i="33"/>
  <c r="F523" i="33"/>
  <c r="I523" i="33"/>
  <c r="G523" i="33"/>
  <c r="I525" i="33"/>
  <c r="J525" i="33"/>
  <c r="J535" i="33" s="1"/>
  <c r="F525" i="33"/>
  <c r="G525" i="33"/>
  <c r="G535" i="33" s="1"/>
  <c r="I521" i="35"/>
  <c r="H521" i="35"/>
  <c r="G521" i="35"/>
  <c r="J521" i="35"/>
  <c r="F521" i="35"/>
  <c r="M11" i="27"/>
  <c r="M15" i="27"/>
  <c r="M19" i="27"/>
  <c r="M23" i="27"/>
  <c r="M27" i="27"/>
  <c r="H521" i="27"/>
  <c r="G521" i="27"/>
  <c r="I523" i="27"/>
  <c r="J523" i="27"/>
  <c r="H523" i="35"/>
  <c r="J523" i="35"/>
  <c r="M12" i="23"/>
  <c r="M16" i="23"/>
  <c r="M20" i="23"/>
  <c r="M24" i="23"/>
  <c r="M28" i="23"/>
  <c r="M32" i="23"/>
  <c r="M36" i="23"/>
  <c r="M40" i="23"/>
  <c r="M44" i="23"/>
  <c r="M48" i="23"/>
  <c r="M52" i="23"/>
  <c r="M56" i="23"/>
  <c r="M60" i="23"/>
  <c r="M64" i="23"/>
  <c r="M68" i="23"/>
  <c r="M72" i="23"/>
  <c r="M76" i="23"/>
  <c r="M80" i="23"/>
  <c r="M84" i="23"/>
  <c r="M88" i="23"/>
  <c r="M92" i="23"/>
  <c r="M96" i="23"/>
  <c r="M100" i="23"/>
  <c r="M104" i="23"/>
  <c r="M108" i="23"/>
  <c r="M112" i="23"/>
  <c r="M116" i="23"/>
  <c r="M120" i="23"/>
  <c r="M124" i="23"/>
  <c r="M128" i="23"/>
  <c r="M132" i="23"/>
  <c r="M136" i="23"/>
  <c r="M140" i="23"/>
  <c r="M144" i="23"/>
  <c r="M148" i="23"/>
  <c r="M152" i="23"/>
  <c r="M156" i="23"/>
  <c r="M160" i="23"/>
  <c r="M164" i="23"/>
  <c r="M168" i="23"/>
  <c r="M172" i="23"/>
  <c r="M176" i="23"/>
  <c r="M180" i="23"/>
  <c r="M184" i="23"/>
  <c r="M188" i="23"/>
  <c r="M192" i="23"/>
  <c r="M196" i="23"/>
  <c r="M200" i="23"/>
  <c r="M204" i="23"/>
  <c r="M208" i="23"/>
  <c r="M212" i="23"/>
  <c r="M216" i="23"/>
  <c r="M220" i="23"/>
  <c r="M224" i="23"/>
  <c r="M228" i="23"/>
  <c r="M232" i="23"/>
  <c r="M236" i="23"/>
  <c r="M240" i="23"/>
  <c r="M244" i="23"/>
  <c r="M248" i="23"/>
  <c r="M252" i="23"/>
  <c r="M256" i="23"/>
  <c r="M260" i="23"/>
  <c r="M264" i="23"/>
  <c r="M268" i="23"/>
  <c r="M272" i="23"/>
  <c r="M276" i="23"/>
  <c r="M280" i="23"/>
  <c r="M284" i="23"/>
  <c r="M288" i="23"/>
  <c r="M292" i="23"/>
  <c r="M296" i="23"/>
  <c r="M300" i="23"/>
  <c r="M304" i="23"/>
  <c r="M308" i="23"/>
  <c r="M312" i="23"/>
  <c r="M316" i="23"/>
  <c r="M320" i="23"/>
  <c r="M324" i="23"/>
  <c r="M328" i="23"/>
  <c r="M332" i="23"/>
  <c r="M336" i="23"/>
  <c r="M340" i="23"/>
  <c r="M344" i="23"/>
  <c r="M348" i="23"/>
  <c r="M352" i="23"/>
  <c r="M356" i="23"/>
  <c r="M360" i="23"/>
  <c r="M364" i="23"/>
  <c r="M368" i="23"/>
  <c r="M372" i="23"/>
  <c r="M376" i="23"/>
  <c r="M380" i="23"/>
  <c r="M384" i="23"/>
  <c r="M388" i="23"/>
  <c r="M392" i="23"/>
  <c r="M396" i="23"/>
  <c r="M400" i="23"/>
  <c r="M404" i="23"/>
  <c r="M408" i="23"/>
  <c r="M412" i="23"/>
  <c r="M416" i="23"/>
  <c r="M420" i="23"/>
  <c r="M424" i="23"/>
  <c r="M428" i="23"/>
  <c r="M432" i="23"/>
  <c r="M436" i="23"/>
  <c r="M440" i="23"/>
  <c r="M444" i="23"/>
  <c r="M448" i="23"/>
  <c r="M452" i="23"/>
  <c r="M456" i="23"/>
  <c r="M460" i="23"/>
  <c r="M464" i="23"/>
  <c r="M468" i="23"/>
  <c r="M472" i="23"/>
  <c r="M476" i="23"/>
  <c r="M480" i="23"/>
  <c r="M484" i="23"/>
  <c r="M488" i="23"/>
  <c r="M496" i="23"/>
  <c r="M68" i="27"/>
  <c r="M72" i="27"/>
  <c r="M76" i="27"/>
  <c r="M80" i="27"/>
  <c r="M84" i="27"/>
  <c r="M88" i="27"/>
  <c r="M92" i="27"/>
  <c r="M96" i="27"/>
  <c r="M100" i="27"/>
  <c r="M104" i="27"/>
  <c r="M108" i="27"/>
  <c r="M112" i="27"/>
  <c r="M116" i="27"/>
  <c r="M120" i="27"/>
  <c r="M124" i="27"/>
  <c r="M128" i="27"/>
  <c r="M132" i="27"/>
  <c r="M136" i="27"/>
  <c r="M140" i="27"/>
  <c r="M144" i="27"/>
  <c r="M148" i="27"/>
  <c r="M152" i="27"/>
  <c r="M156" i="27"/>
  <c r="M160" i="27"/>
  <c r="M164" i="27"/>
  <c r="M168" i="27"/>
  <c r="M172" i="27"/>
  <c r="M176" i="27"/>
  <c r="M180" i="27"/>
  <c r="M184" i="27"/>
  <c r="M188" i="27"/>
  <c r="M192" i="27"/>
  <c r="M196" i="27"/>
  <c r="M200" i="27"/>
  <c r="M204" i="27"/>
  <c r="M208" i="27"/>
  <c r="M212" i="27"/>
  <c r="M216" i="27"/>
  <c r="M220" i="27"/>
  <c r="M224" i="27"/>
  <c r="M228" i="27"/>
  <c r="M232" i="27"/>
  <c r="M236" i="27"/>
  <c r="M240" i="27"/>
  <c r="M244" i="27"/>
  <c r="M248" i="27"/>
  <c r="M252" i="27"/>
  <c r="M256" i="27"/>
  <c r="M260" i="27"/>
  <c r="M264" i="27"/>
  <c r="M268" i="27"/>
  <c r="M272" i="27"/>
  <c r="M276" i="27"/>
  <c r="M280" i="27"/>
  <c r="M284" i="27"/>
  <c r="M288" i="27"/>
  <c r="M292" i="27"/>
  <c r="M296" i="27"/>
  <c r="M300" i="27"/>
  <c r="M304" i="27"/>
  <c r="M308" i="27"/>
  <c r="M312" i="27"/>
  <c r="M316" i="27"/>
  <c r="M320" i="27"/>
  <c r="M324" i="27"/>
  <c r="M328" i="27"/>
  <c r="M332" i="27"/>
  <c r="M336" i="27"/>
  <c r="M340" i="27"/>
  <c r="M344" i="27"/>
  <c r="M348" i="27"/>
  <c r="M352" i="27"/>
  <c r="M356" i="27"/>
  <c r="M360" i="27"/>
  <c r="M364" i="27"/>
  <c r="M368" i="27"/>
  <c r="M372" i="27"/>
  <c r="M376" i="27"/>
  <c r="M380" i="27"/>
  <c r="M384" i="27"/>
  <c r="M388" i="27"/>
  <c r="M392" i="27"/>
  <c r="M396" i="27"/>
  <c r="M400" i="27"/>
  <c r="M404" i="27"/>
  <c r="M408" i="27"/>
  <c r="M412" i="27"/>
  <c r="M416" i="27"/>
  <c r="M420" i="27"/>
  <c r="M424" i="27"/>
  <c r="M428" i="27"/>
  <c r="M432" i="27"/>
  <c r="M436" i="27"/>
  <c r="M440" i="27"/>
  <c r="M444" i="27"/>
  <c r="M448" i="27"/>
  <c r="M452" i="27"/>
  <c r="M456" i="27"/>
  <c r="M460" i="27"/>
  <c r="M464" i="27"/>
  <c r="M468" i="27"/>
  <c r="M472" i="27"/>
  <c r="M476" i="27"/>
  <c r="M480" i="27"/>
  <c r="M484" i="27"/>
  <c r="M488" i="27"/>
  <c r="M496" i="27"/>
  <c r="I525" i="29"/>
  <c r="G525" i="29"/>
  <c r="M46" i="31"/>
  <c r="M50" i="31"/>
  <c r="M54" i="31"/>
  <c r="M58" i="31"/>
  <c r="M62" i="31"/>
  <c r="M70" i="31"/>
  <c r="M74" i="31"/>
  <c r="M78" i="31"/>
  <c r="M82" i="31"/>
  <c r="M86" i="31"/>
  <c r="M90" i="31"/>
  <c r="M94" i="31"/>
  <c r="M98" i="31"/>
  <c r="M102" i="31"/>
  <c r="M106" i="31"/>
  <c r="M110" i="31"/>
  <c r="M114" i="31"/>
  <c r="M118" i="31"/>
  <c r="M122" i="31"/>
  <c r="M126" i="31"/>
  <c r="M130" i="31"/>
  <c r="M134" i="31"/>
  <c r="M138" i="31"/>
  <c r="M142" i="31"/>
  <c r="M146" i="31"/>
  <c r="M150" i="31"/>
  <c r="M154" i="31"/>
  <c r="M158" i="31"/>
  <c r="M162" i="31"/>
  <c r="M166" i="31"/>
  <c r="M170" i="31"/>
  <c r="M174" i="31"/>
  <c r="M178" i="31"/>
  <c r="M182" i="31"/>
  <c r="M186" i="31"/>
  <c r="M190" i="31"/>
  <c r="M194" i="31"/>
  <c r="M198" i="31"/>
  <c r="M202" i="31"/>
  <c r="M206" i="31"/>
  <c r="M210" i="31"/>
  <c r="M214" i="31"/>
  <c r="M218" i="31"/>
  <c r="M222" i="31"/>
  <c r="M226" i="31"/>
  <c r="M230" i="31"/>
  <c r="M234" i="31"/>
  <c r="M238" i="31"/>
  <c r="M242" i="31"/>
  <c r="M246" i="31"/>
  <c r="M250" i="31"/>
  <c r="M254" i="31"/>
  <c r="M258" i="31"/>
  <c r="M262" i="31"/>
  <c r="M266" i="31"/>
  <c r="M270" i="31"/>
  <c r="M274" i="31"/>
  <c r="M278" i="31"/>
  <c r="M282" i="31"/>
  <c r="M286" i="31"/>
  <c r="M290" i="31"/>
  <c r="M294" i="31"/>
  <c r="M298" i="31"/>
  <c r="M302" i="31"/>
  <c r="M306" i="31"/>
  <c r="M310" i="31"/>
  <c r="M314" i="31"/>
  <c r="M318" i="31"/>
  <c r="M322" i="31"/>
  <c r="M326" i="31"/>
  <c r="M330" i="31"/>
  <c r="M334" i="31"/>
  <c r="M338" i="31"/>
  <c r="M342" i="31"/>
  <c r="M346" i="31"/>
  <c r="M350" i="31"/>
  <c r="M354" i="31"/>
  <c r="M358" i="31"/>
  <c r="M362" i="31"/>
  <c r="M366" i="31"/>
  <c r="M370" i="31"/>
  <c r="M374" i="31"/>
  <c r="M378" i="31"/>
  <c r="M382" i="31"/>
  <c r="M386" i="31"/>
  <c r="M390" i="31"/>
  <c r="M394" i="31"/>
  <c r="M398" i="31"/>
  <c r="M402" i="31"/>
  <c r="M406" i="31"/>
  <c r="M410" i="31"/>
  <c r="M414" i="31"/>
  <c r="M12" i="29"/>
  <c r="M16" i="29"/>
  <c r="M20" i="29"/>
  <c r="M24" i="29"/>
  <c r="M28" i="29"/>
  <c r="M32" i="29"/>
  <c r="M36" i="29"/>
  <c r="M40" i="29"/>
  <c r="M44" i="29"/>
  <c r="M48" i="29"/>
  <c r="M52" i="29"/>
  <c r="F521" i="43"/>
  <c r="I521" i="43"/>
  <c r="J523" i="43"/>
  <c r="G523" i="43"/>
  <c r="I523" i="43"/>
  <c r="H525" i="43"/>
  <c r="I525" i="43"/>
  <c r="H520" i="45"/>
  <c r="F520" i="45"/>
  <c r="G522" i="45"/>
  <c r="F522" i="45"/>
  <c r="H524" i="45"/>
  <c r="I524" i="45"/>
  <c r="I521" i="47"/>
  <c r="H521" i="47"/>
  <c r="J523" i="47"/>
  <c r="G523" i="47"/>
  <c r="H523" i="47"/>
  <c r="F525" i="47"/>
  <c r="H525" i="47"/>
  <c r="M28" i="20"/>
  <c r="M24" i="20"/>
  <c r="M20" i="20"/>
  <c r="M16" i="20"/>
  <c r="M12" i="20"/>
  <c r="M27" i="5"/>
  <c r="M23" i="5"/>
  <c r="M19" i="5"/>
  <c r="M15" i="5"/>
  <c r="M11" i="5"/>
  <c r="M493" i="45"/>
  <c r="M493" i="33"/>
  <c r="M11" i="24"/>
  <c r="M15" i="24"/>
  <c r="M19" i="24"/>
  <c r="M23" i="24"/>
  <c r="M27" i="24"/>
  <c r="M31" i="24"/>
  <c r="M35" i="24"/>
  <c r="M39" i="24"/>
  <c r="M47" i="24"/>
  <c r="M51" i="24"/>
  <c r="M55" i="24"/>
  <c r="M59" i="24"/>
  <c r="M63" i="24"/>
  <c r="M67" i="24"/>
  <c r="J525" i="27"/>
  <c r="K525" i="27" s="1"/>
  <c r="H522" i="29"/>
  <c r="K522" i="29" s="1"/>
  <c r="J525" i="35"/>
  <c r="K525" i="35" s="1"/>
  <c r="I520" i="35"/>
  <c r="F520" i="35"/>
  <c r="F523" i="43"/>
  <c r="J524" i="45"/>
  <c r="G520" i="45"/>
  <c r="G525" i="47"/>
  <c r="G521" i="47"/>
  <c r="M418" i="31"/>
  <c r="M422" i="31"/>
  <c r="M426" i="31"/>
  <c r="M430" i="31"/>
  <c r="M434" i="31"/>
  <c r="M438" i="31"/>
  <c r="M442" i="31"/>
  <c r="M446" i="31"/>
  <c r="M450" i="31"/>
  <c r="M454" i="31"/>
  <c r="M458" i="31"/>
  <c r="M462" i="31"/>
  <c r="M466" i="31"/>
  <c r="M470" i="31"/>
  <c r="M474" i="31"/>
  <c r="M478" i="31"/>
  <c r="M482" i="31"/>
  <c r="M486" i="31"/>
  <c r="M490" i="31"/>
  <c r="M498" i="31"/>
  <c r="I524" i="35"/>
  <c r="F524" i="35"/>
  <c r="M12" i="47"/>
  <c r="M16" i="47"/>
  <c r="M20" i="47"/>
  <c r="M24" i="47"/>
  <c r="M28" i="47"/>
  <c r="M36" i="47"/>
  <c r="M40" i="47"/>
  <c r="M44" i="47"/>
  <c r="M48" i="47"/>
  <c r="M52" i="47"/>
  <c r="M56" i="47"/>
  <c r="M60" i="47"/>
  <c r="M64" i="47"/>
  <c r="M68" i="47"/>
  <c r="M72" i="47"/>
  <c r="M76" i="47"/>
  <c r="M80" i="47"/>
  <c r="M84" i="47"/>
  <c r="M88" i="47"/>
  <c r="M92" i="47"/>
  <c r="M96" i="47"/>
  <c r="M100" i="47"/>
  <c r="M104" i="47"/>
  <c r="M108" i="47"/>
  <c r="M112" i="47"/>
  <c r="M116" i="47"/>
  <c r="M120" i="47"/>
  <c r="M124" i="47"/>
  <c r="M128" i="47"/>
  <c r="M132" i="47"/>
  <c r="M136" i="47"/>
  <c r="M140" i="47"/>
  <c r="M144" i="47"/>
  <c r="M148" i="47"/>
  <c r="M152" i="47"/>
  <c r="M156" i="47"/>
  <c r="M160" i="47"/>
  <c r="M164" i="47"/>
  <c r="M168" i="47"/>
  <c r="M172" i="47"/>
  <c r="M176" i="47"/>
  <c r="M180" i="47"/>
  <c r="M184" i="47"/>
  <c r="M188" i="47"/>
  <c r="M192" i="47"/>
  <c r="M196" i="47"/>
  <c r="M200" i="47"/>
  <c r="M204" i="47"/>
  <c r="M208" i="47"/>
  <c r="M212" i="47"/>
  <c r="M216" i="47"/>
  <c r="M220" i="47"/>
  <c r="M224" i="47"/>
  <c r="M228" i="47"/>
  <c r="M232" i="47"/>
  <c r="M236" i="47"/>
  <c r="M240" i="47"/>
  <c r="M244" i="47"/>
  <c r="M248" i="47"/>
  <c r="M252" i="47"/>
  <c r="M256" i="47"/>
  <c r="M260" i="47"/>
  <c r="M264" i="47"/>
  <c r="M268" i="47"/>
  <c r="M272" i="47"/>
  <c r="M276" i="47"/>
  <c r="M280" i="47"/>
  <c r="M284" i="47"/>
  <c r="M288" i="47"/>
  <c r="M292" i="47"/>
  <c r="M296" i="47"/>
  <c r="M300" i="47"/>
  <c r="M304" i="47"/>
  <c r="M308" i="47"/>
  <c r="M312" i="47"/>
  <c r="M316" i="47"/>
  <c r="M320" i="47"/>
  <c r="M324" i="47"/>
  <c r="M328" i="47"/>
  <c r="M332" i="47"/>
  <c r="M336" i="47"/>
  <c r="M340" i="47"/>
  <c r="M344" i="47"/>
  <c r="M348" i="47"/>
  <c r="M352" i="47"/>
  <c r="M356" i="47"/>
  <c r="M360" i="47"/>
  <c r="M364" i="47"/>
  <c r="M368" i="47"/>
  <c r="M372" i="47"/>
  <c r="M376" i="47"/>
  <c r="M380" i="47"/>
  <c r="M384" i="47"/>
  <c r="M388" i="47"/>
  <c r="M392" i="47"/>
  <c r="M396" i="47"/>
  <c r="M400" i="47"/>
  <c r="M404" i="47"/>
  <c r="M408" i="47"/>
  <c r="M412" i="47"/>
  <c r="M416" i="47"/>
  <c r="M420" i="47"/>
  <c r="M424" i="47"/>
  <c r="M428" i="47"/>
  <c r="M432" i="47"/>
  <c r="M436" i="47"/>
  <c r="M440" i="47"/>
  <c r="M444" i="47"/>
  <c r="M448" i="47"/>
  <c r="M452" i="47"/>
  <c r="M456" i="47"/>
  <c r="M460" i="47"/>
  <c r="M464" i="47"/>
  <c r="M468" i="47"/>
  <c r="M472" i="47"/>
  <c r="M476" i="47"/>
  <c r="M480" i="47"/>
  <c r="M484" i="47"/>
  <c r="M488" i="47"/>
  <c r="M496" i="47"/>
  <c r="M100" i="20"/>
  <c r="M96" i="20"/>
  <c r="M92" i="20"/>
  <c r="M88" i="20"/>
  <c r="M84" i="20"/>
  <c r="M80" i="20"/>
  <c r="M76" i="20"/>
  <c r="M72" i="20"/>
  <c r="M68" i="20"/>
  <c r="M64" i="20"/>
  <c r="M60" i="20"/>
  <c r="M56" i="20"/>
  <c r="M52" i="20"/>
  <c r="M48" i="20"/>
  <c r="M44" i="20"/>
  <c r="M40" i="20"/>
  <c r="M36" i="20"/>
  <c r="M494" i="31"/>
  <c r="M7" i="33"/>
  <c r="M5" i="33"/>
  <c r="M71" i="24"/>
  <c r="M75" i="24"/>
  <c r="M79" i="24"/>
  <c r="M83" i="24"/>
  <c r="M87" i="24"/>
  <c r="M91" i="24"/>
  <c r="M95" i="24"/>
  <c r="M99" i="24"/>
  <c r="M103" i="24"/>
  <c r="M107" i="24"/>
  <c r="M111" i="24"/>
  <c r="M115" i="24"/>
  <c r="M119" i="24"/>
  <c r="M123" i="24"/>
  <c r="M127" i="24"/>
  <c r="M131" i="24"/>
  <c r="M135" i="24"/>
  <c r="M139" i="24"/>
  <c r="M143" i="24"/>
  <c r="M147" i="24"/>
  <c r="M151" i="24"/>
  <c r="M155" i="24"/>
  <c r="M159" i="24"/>
  <c r="M163" i="24"/>
  <c r="M167" i="24"/>
  <c r="M171" i="24"/>
  <c r="M175" i="24"/>
  <c r="M179" i="24"/>
  <c r="M183" i="24"/>
  <c r="M187" i="24"/>
  <c r="M191" i="24"/>
  <c r="M195" i="24"/>
  <c r="M199" i="24"/>
  <c r="M203" i="24"/>
  <c r="M207" i="24"/>
  <c r="M211" i="24"/>
  <c r="M215" i="24"/>
  <c r="M219" i="24"/>
  <c r="M223" i="24"/>
  <c r="M227" i="24"/>
  <c r="M231" i="24"/>
  <c r="M235" i="24"/>
  <c r="M239" i="24"/>
  <c r="M243" i="24"/>
  <c r="M247" i="24"/>
  <c r="M251" i="24"/>
  <c r="M255" i="24"/>
  <c r="M259" i="24"/>
  <c r="M263" i="24"/>
  <c r="M267" i="24"/>
  <c r="M271" i="24"/>
  <c r="M275" i="24"/>
  <c r="M279" i="24"/>
  <c r="M283" i="24"/>
  <c r="M287" i="24"/>
  <c r="M291" i="24"/>
  <c r="M295" i="24"/>
  <c r="M299" i="24"/>
  <c r="M303" i="24"/>
  <c r="M307" i="24"/>
  <c r="M311" i="24"/>
  <c r="M315" i="24"/>
  <c r="M319" i="24"/>
  <c r="M323" i="24"/>
  <c r="M327" i="24"/>
  <c r="M331" i="24"/>
  <c r="M335" i="24"/>
  <c r="M339" i="24"/>
  <c r="M343" i="24"/>
  <c r="M347" i="24"/>
  <c r="M351" i="24"/>
  <c r="M355" i="24"/>
  <c r="M359" i="24"/>
  <c r="M363" i="24"/>
  <c r="M367" i="24"/>
  <c r="M371" i="24"/>
  <c r="M375" i="24"/>
  <c r="M379" i="24"/>
  <c r="M383" i="24"/>
  <c r="M387" i="24"/>
  <c r="M391" i="24"/>
  <c r="M395" i="24"/>
  <c r="M399" i="24"/>
  <c r="M403" i="24"/>
  <c r="M407" i="24"/>
  <c r="M411" i="24"/>
  <c r="M415" i="24"/>
  <c r="M419" i="24"/>
  <c r="M423" i="24"/>
  <c r="M427" i="24"/>
  <c r="M431" i="24"/>
  <c r="M435" i="24"/>
  <c r="M439" i="24"/>
  <c r="M443" i="24"/>
  <c r="M447" i="24"/>
  <c r="M451" i="24"/>
  <c r="M455" i="24"/>
  <c r="M459" i="24"/>
  <c r="M463" i="24"/>
  <c r="M467" i="24"/>
  <c r="M471" i="24"/>
  <c r="M475" i="24"/>
  <c r="M479" i="24"/>
  <c r="M483" i="24"/>
  <c r="M487" i="24"/>
  <c r="M495" i="24"/>
  <c r="M34" i="27"/>
  <c r="M38" i="27"/>
  <c r="M42" i="27"/>
  <c r="M46" i="27"/>
  <c r="M50" i="27"/>
  <c r="M54" i="27"/>
  <c r="M58" i="27"/>
  <c r="M59" i="29"/>
  <c r="M63" i="29"/>
  <c r="M67" i="29"/>
  <c r="M71" i="29"/>
  <c r="M75" i="29"/>
  <c r="M79" i="29"/>
  <c r="M83" i="29"/>
  <c r="M87" i="29"/>
  <c r="M91" i="29"/>
  <c r="M95" i="29"/>
  <c r="M99" i="29"/>
  <c r="M103" i="29"/>
  <c r="M107" i="29"/>
  <c r="M111" i="29"/>
  <c r="M115" i="29"/>
  <c r="M9" i="31"/>
  <c r="M13" i="31"/>
  <c r="M17" i="31"/>
  <c r="M21" i="31"/>
  <c r="M25" i="31"/>
  <c r="M29" i="31"/>
  <c r="M33" i="31"/>
  <c r="M37" i="31"/>
  <c r="M41" i="31"/>
  <c r="M9" i="33"/>
  <c r="M13" i="33"/>
  <c r="M17" i="33"/>
  <c r="M21" i="33"/>
  <c r="M27" i="33"/>
  <c r="M31" i="33"/>
  <c r="M35" i="33"/>
  <c r="M39" i="33"/>
  <c r="M43" i="33"/>
  <c r="M47" i="33"/>
  <c r="M51" i="33"/>
  <c r="M59" i="33"/>
  <c r="M63" i="33"/>
  <c r="M67" i="33"/>
  <c r="M71" i="33"/>
  <c r="M75" i="33"/>
  <c r="M79" i="33"/>
  <c r="M83" i="33"/>
  <c r="M87" i="33"/>
  <c r="M91" i="33"/>
  <c r="M95" i="33"/>
  <c r="M99" i="33"/>
  <c r="M103" i="33"/>
  <c r="M107" i="33"/>
  <c r="M111" i="33"/>
  <c r="M115" i="33"/>
  <c r="M119" i="33"/>
  <c r="M123" i="33"/>
  <c r="M127" i="33"/>
  <c r="M131" i="33"/>
  <c r="M135" i="33"/>
  <c r="M139" i="33"/>
  <c r="M143" i="33"/>
  <c r="M147" i="33"/>
  <c r="M151" i="33"/>
  <c r="M155" i="33"/>
  <c r="M159" i="33"/>
  <c r="M163" i="33"/>
  <c r="M167" i="33"/>
  <c r="M171" i="33"/>
  <c r="M175" i="33"/>
  <c r="M179" i="33"/>
  <c r="M183" i="33"/>
  <c r="M187" i="33"/>
  <c r="M191" i="33"/>
  <c r="M195" i="33"/>
  <c r="M199" i="33"/>
  <c r="M203" i="33"/>
  <c r="M207" i="33"/>
  <c r="M211" i="33"/>
  <c r="M215" i="33"/>
  <c r="M219" i="33"/>
  <c r="M223" i="33"/>
  <c r="M227" i="33"/>
  <c r="M231" i="33"/>
  <c r="M235" i="33"/>
  <c r="M239" i="33"/>
  <c r="M243" i="33"/>
  <c r="M247" i="33"/>
  <c r="M251" i="33"/>
  <c r="M255" i="33"/>
  <c r="M259" i="33"/>
  <c r="M263" i="33"/>
  <c r="M267" i="33"/>
  <c r="M271" i="33"/>
  <c r="M275" i="33"/>
  <c r="M279" i="33"/>
  <c r="M283" i="33"/>
  <c r="M287" i="33"/>
  <c r="M291" i="33"/>
  <c r="M295" i="33"/>
  <c r="M299" i="33"/>
  <c r="M303" i="33"/>
  <c r="M307" i="33"/>
  <c r="M311" i="33"/>
  <c r="M315" i="33"/>
  <c r="M319" i="33"/>
  <c r="M323" i="33"/>
  <c r="M327" i="33"/>
  <c r="M331" i="33"/>
  <c r="M335" i="33"/>
  <c r="M339" i="33"/>
  <c r="M343" i="33"/>
  <c r="M347" i="33"/>
  <c r="M351" i="33"/>
  <c r="M355" i="33"/>
  <c r="M359" i="33"/>
  <c r="M363" i="33"/>
  <c r="M367" i="33"/>
  <c r="M371" i="33"/>
  <c r="M375" i="33"/>
  <c r="M379" i="33"/>
  <c r="M383" i="33"/>
  <c r="M387" i="33"/>
  <c r="M391" i="33"/>
  <c r="M395" i="33"/>
  <c r="M399" i="33"/>
  <c r="M403" i="33"/>
  <c r="M407" i="33"/>
  <c r="M411" i="33"/>
  <c r="M415" i="33"/>
  <c r="M419" i="33"/>
  <c r="M423" i="33"/>
  <c r="M427" i="33"/>
  <c r="M431" i="33"/>
  <c r="M435" i="33"/>
  <c r="M439" i="33"/>
  <c r="M443" i="33"/>
  <c r="M447" i="33"/>
  <c r="M451" i="33"/>
  <c r="M455" i="33"/>
  <c r="M459" i="33"/>
  <c r="M463" i="33"/>
  <c r="M467" i="33"/>
  <c r="M471" i="33"/>
  <c r="M475" i="33"/>
  <c r="M479" i="33"/>
  <c r="M483" i="33"/>
  <c r="M487" i="33"/>
  <c r="M495" i="33"/>
  <c r="M10" i="35"/>
  <c r="M14" i="35"/>
  <c r="M18" i="35"/>
  <c r="M22" i="35"/>
  <c r="M26" i="35"/>
  <c r="M30" i="35"/>
  <c r="M34" i="35"/>
  <c r="M38" i="35"/>
  <c r="M46" i="35"/>
  <c r="M50" i="35"/>
  <c r="M54" i="35"/>
  <c r="M58" i="35"/>
  <c r="M62" i="35"/>
  <c r="M66" i="35"/>
  <c r="M70" i="35"/>
  <c r="M74" i="35"/>
  <c r="M78" i="35"/>
  <c r="M82" i="35"/>
  <c r="M86" i="35"/>
  <c r="M90" i="35"/>
  <c r="M94" i="35"/>
  <c r="M98" i="35"/>
  <c r="M102" i="35"/>
  <c r="M106" i="35"/>
  <c r="M110" i="35"/>
  <c r="M114" i="35"/>
  <c r="M118" i="35"/>
  <c r="M122" i="35"/>
  <c r="M126" i="35"/>
  <c r="M130" i="35"/>
  <c r="M134" i="35"/>
  <c r="M138" i="35"/>
  <c r="M142" i="35"/>
  <c r="M146" i="35"/>
  <c r="M150" i="35"/>
  <c r="M154" i="35"/>
  <c r="M158" i="35"/>
  <c r="M162" i="35"/>
  <c r="M166" i="35"/>
  <c r="M170" i="35"/>
  <c r="M174" i="35"/>
  <c r="M178" i="35"/>
  <c r="M182" i="35"/>
  <c r="M186" i="35"/>
  <c r="M190" i="35"/>
  <c r="M194" i="35"/>
  <c r="M198" i="35"/>
  <c r="M202" i="35"/>
  <c r="M206" i="35"/>
  <c r="M210" i="35"/>
  <c r="M214" i="35"/>
  <c r="M218" i="35"/>
  <c r="M222" i="35"/>
  <c r="M226" i="35"/>
  <c r="M230" i="35"/>
  <c r="M234" i="35"/>
  <c r="M238" i="35"/>
  <c r="M242" i="35"/>
  <c r="M246" i="35"/>
  <c r="M250" i="35"/>
  <c r="M254" i="35"/>
  <c r="M258" i="35"/>
  <c r="M262" i="35"/>
  <c r="M266" i="35"/>
  <c r="M270" i="35"/>
  <c r="M274" i="35"/>
  <c r="M278" i="35"/>
  <c r="M282" i="35"/>
  <c r="M286" i="35"/>
  <c r="M290" i="35"/>
  <c r="M294" i="35"/>
  <c r="M298" i="35"/>
  <c r="M302" i="35"/>
  <c r="M306" i="35"/>
  <c r="M310" i="35"/>
  <c r="M314" i="35"/>
  <c r="M318" i="35"/>
  <c r="M322" i="35"/>
  <c r="M326" i="35"/>
  <c r="M330" i="35"/>
  <c r="M334" i="35"/>
  <c r="M338" i="35"/>
  <c r="M342" i="35"/>
  <c r="M346" i="35"/>
  <c r="M350" i="35"/>
  <c r="M354" i="35"/>
  <c r="M358" i="35"/>
  <c r="M362" i="35"/>
  <c r="M366" i="35"/>
  <c r="M370" i="35"/>
  <c r="M374" i="35"/>
  <c r="M378" i="35"/>
  <c r="M382" i="35"/>
  <c r="M386" i="35"/>
  <c r="M390" i="35"/>
  <c r="M394" i="35"/>
  <c r="M398" i="35"/>
  <c r="M402" i="35"/>
  <c r="M406" i="35"/>
  <c r="M410" i="35"/>
  <c r="M414" i="35"/>
  <c r="M418" i="35"/>
  <c r="M422" i="35"/>
  <c r="M426" i="35"/>
  <c r="M430" i="35"/>
  <c r="M434" i="35"/>
  <c r="M438" i="35"/>
  <c r="M442" i="35"/>
  <c r="M446" i="35"/>
  <c r="M450" i="35"/>
  <c r="M454" i="35"/>
  <c r="M458" i="35"/>
  <c r="M462" i="35"/>
  <c r="M466" i="35"/>
  <c r="M470" i="35"/>
  <c r="M474" i="35"/>
  <c r="M478" i="35"/>
  <c r="M482" i="35"/>
  <c r="M486" i="35"/>
  <c r="M490" i="35"/>
  <c r="M498" i="35"/>
  <c r="M12" i="39"/>
  <c r="M16" i="39"/>
  <c r="M20" i="39"/>
  <c r="M24" i="39"/>
  <c r="M28" i="39"/>
  <c r="M34" i="39"/>
  <c r="M38" i="39"/>
  <c r="M42" i="39"/>
  <c r="M46" i="39"/>
  <c r="M50" i="39"/>
  <c r="M54" i="39"/>
  <c r="M58" i="39"/>
  <c r="M62" i="39"/>
  <c r="M66" i="39"/>
  <c r="M70" i="39"/>
  <c r="M74" i="39"/>
  <c r="M78" i="39"/>
  <c r="M82" i="39"/>
  <c r="M86" i="39"/>
  <c r="M90" i="39"/>
  <c r="M94" i="39"/>
  <c r="M98" i="39"/>
  <c r="M102" i="39"/>
  <c r="M106" i="39"/>
  <c r="M110" i="39"/>
  <c r="M114" i="39"/>
  <c r="M118" i="39"/>
  <c r="M122" i="39"/>
  <c r="M126" i="39"/>
  <c r="M130" i="39"/>
  <c r="M134" i="39"/>
  <c r="M138" i="39"/>
  <c r="M142" i="39"/>
  <c r="M146" i="39"/>
  <c r="M150" i="39"/>
  <c r="M154" i="39"/>
  <c r="M158" i="39"/>
  <c r="M162" i="39"/>
  <c r="M166" i="39"/>
  <c r="M170" i="39"/>
  <c r="M174" i="39"/>
  <c r="M178" i="39"/>
  <c r="M182" i="39"/>
  <c r="M186" i="39"/>
  <c r="M190" i="39"/>
  <c r="M194" i="39"/>
  <c r="M198" i="39"/>
  <c r="M202" i="39"/>
  <c r="M206" i="39"/>
  <c r="M210" i="39"/>
  <c r="M214" i="39"/>
  <c r="M218" i="39"/>
  <c r="M222" i="39"/>
  <c r="M226" i="39"/>
  <c r="M230" i="39"/>
  <c r="M234" i="39"/>
  <c r="M238" i="39"/>
  <c r="M242" i="39"/>
  <c r="M246" i="39"/>
  <c r="M250" i="39"/>
  <c r="M254" i="39"/>
  <c r="M258" i="39"/>
  <c r="M262" i="39"/>
  <c r="M266" i="39"/>
  <c r="M270" i="39"/>
  <c r="M274" i="39"/>
  <c r="M278" i="39"/>
  <c r="M282" i="39"/>
  <c r="M286" i="39"/>
  <c r="M290" i="39"/>
  <c r="M294" i="39"/>
  <c r="M298" i="39"/>
  <c r="M302" i="39"/>
  <c r="M306" i="39"/>
  <c r="M310" i="39"/>
  <c r="M314" i="39"/>
  <c r="M318" i="39"/>
  <c r="M322" i="39"/>
  <c r="M326" i="39"/>
  <c r="M330" i="39"/>
  <c r="M334" i="39"/>
  <c r="M338" i="39"/>
  <c r="M342" i="39"/>
  <c r="M346" i="39"/>
  <c r="M350" i="39"/>
  <c r="M354" i="39"/>
  <c r="M358" i="39"/>
  <c r="M362" i="39"/>
  <c r="M366" i="39"/>
  <c r="M370" i="39"/>
  <c r="M374" i="39"/>
  <c r="M378" i="39"/>
  <c r="M382" i="39"/>
  <c r="M386" i="39"/>
  <c r="M390" i="39"/>
  <c r="M394" i="39"/>
  <c r="M398" i="39"/>
  <c r="M402" i="39"/>
  <c r="M406" i="39"/>
  <c r="M410" i="39"/>
  <c r="M414" i="39"/>
  <c r="M418" i="39"/>
  <c r="M422" i="39"/>
  <c r="M426" i="39"/>
  <c r="M430" i="39"/>
  <c r="M434" i="39"/>
  <c r="M438" i="39"/>
  <c r="M442" i="39"/>
  <c r="M446" i="39"/>
  <c r="M450" i="39"/>
  <c r="M454" i="39"/>
  <c r="M458" i="39"/>
  <c r="M462" i="39"/>
  <c r="M466" i="39"/>
  <c r="M470" i="39"/>
  <c r="M474" i="39"/>
  <c r="M478" i="39"/>
  <c r="M482" i="39"/>
  <c r="M486" i="39"/>
  <c r="M490" i="39"/>
  <c r="M498" i="39"/>
  <c r="M12" i="41"/>
  <c r="M16" i="41"/>
  <c r="M20" i="41"/>
  <c r="M24" i="41"/>
  <c r="M28" i="41"/>
  <c r="M32" i="41"/>
  <c r="M36" i="41"/>
  <c r="M40" i="41"/>
  <c r="M44" i="41"/>
  <c r="M48" i="41"/>
  <c r="M52" i="41"/>
  <c r="M56" i="41"/>
  <c r="M60" i="41"/>
  <c r="M64" i="41"/>
  <c r="M68" i="41"/>
  <c r="M72" i="41"/>
  <c r="M80" i="41"/>
  <c r="M84" i="41"/>
  <c r="M88" i="41"/>
  <c r="M92" i="41"/>
  <c r="M96" i="41"/>
  <c r="M100" i="41"/>
  <c r="M104" i="41"/>
  <c r="M108" i="41"/>
  <c r="M112" i="41"/>
  <c r="M116" i="41"/>
  <c r="M120" i="41"/>
  <c r="M124" i="41"/>
  <c r="M128" i="41"/>
  <c r="M132" i="41"/>
  <c r="M136" i="41"/>
  <c r="M140" i="41"/>
  <c r="M144" i="41"/>
  <c r="M148" i="41"/>
  <c r="M152" i="41"/>
  <c r="M156" i="41"/>
  <c r="M160" i="41"/>
  <c r="M164" i="41"/>
  <c r="M168" i="41"/>
  <c r="M172" i="41"/>
  <c r="M176" i="41"/>
  <c r="M180" i="41"/>
  <c r="M184" i="41"/>
  <c r="M188" i="41"/>
  <c r="M192" i="41"/>
  <c r="M196" i="41"/>
  <c r="M200" i="41"/>
  <c r="M204" i="41"/>
  <c r="M208" i="41"/>
  <c r="M212" i="41"/>
  <c r="M216" i="41"/>
  <c r="M220" i="41"/>
  <c r="M224" i="41"/>
  <c r="M228" i="41"/>
  <c r="M232" i="41"/>
  <c r="M236" i="41"/>
  <c r="M240" i="41"/>
  <c r="M244" i="41"/>
  <c r="M248" i="41"/>
  <c r="M252" i="41"/>
  <c r="M256" i="41"/>
  <c r="M260" i="41"/>
  <c r="M264" i="41"/>
  <c r="M268" i="41"/>
  <c r="M272" i="41"/>
  <c r="M276" i="41"/>
  <c r="M280" i="41"/>
  <c r="M284" i="41"/>
  <c r="M288" i="41"/>
  <c r="M292" i="41"/>
  <c r="M296" i="41"/>
  <c r="M300" i="41"/>
  <c r="M304" i="41"/>
  <c r="M308" i="41"/>
  <c r="M312" i="41"/>
  <c r="M316" i="41"/>
  <c r="M320" i="41"/>
  <c r="M324" i="41"/>
  <c r="M328" i="41"/>
  <c r="M332" i="41"/>
  <c r="M336" i="41"/>
  <c r="M340" i="41"/>
  <c r="M344" i="41"/>
  <c r="M348" i="41"/>
  <c r="M352" i="41"/>
  <c r="M356" i="41"/>
  <c r="M360" i="41"/>
  <c r="M364" i="41"/>
  <c r="M368" i="41"/>
  <c r="M372" i="41"/>
  <c r="M376" i="41"/>
  <c r="M380" i="41"/>
  <c r="M384" i="41"/>
  <c r="M388" i="41"/>
  <c r="M392" i="41"/>
  <c r="M396" i="41"/>
  <c r="M400" i="41"/>
  <c r="M404" i="41"/>
  <c r="M408" i="41"/>
  <c r="M412" i="41"/>
  <c r="M416" i="41"/>
  <c r="M420" i="41"/>
  <c r="M424" i="41"/>
  <c r="M428" i="41"/>
  <c r="M432" i="41"/>
  <c r="M436" i="41"/>
  <c r="M440" i="41"/>
  <c r="M444" i="41"/>
  <c r="M448" i="41"/>
  <c r="M452" i="41"/>
  <c r="M456" i="41"/>
  <c r="M460" i="41"/>
  <c r="M464" i="41"/>
  <c r="M468" i="41"/>
  <c r="M472" i="41"/>
  <c r="M476" i="41"/>
  <c r="M480" i="41"/>
  <c r="M484" i="41"/>
  <c r="M488" i="41"/>
  <c r="M496" i="41"/>
  <c r="M119" i="29"/>
  <c r="M123" i="29"/>
  <c r="M127" i="29"/>
  <c r="M131" i="29"/>
  <c r="M135" i="29"/>
  <c r="M139" i="29"/>
  <c r="M143" i="29"/>
  <c r="M147" i="29"/>
  <c r="M151" i="29"/>
  <c r="M155" i="29"/>
  <c r="M159" i="29"/>
  <c r="M163" i="29"/>
  <c r="M167" i="29"/>
  <c r="M171" i="29"/>
  <c r="M175" i="29"/>
  <c r="M179" i="29"/>
  <c r="M183" i="29"/>
  <c r="M187" i="29"/>
  <c r="M191" i="29"/>
  <c r="M195" i="29"/>
  <c r="M199" i="29"/>
  <c r="M203" i="29"/>
  <c r="M207" i="29"/>
  <c r="M211" i="29"/>
  <c r="M215" i="29"/>
  <c r="M219" i="29"/>
  <c r="M223" i="29"/>
  <c r="M227" i="29"/>
  <c r="M231" i="29"/>
  <c r="M235" i="29"/>
  <c r="M239" i="29"/>
  <c r="M243" i="29"/>
  <c r="M247" i="29"/>
  <c r="M251" i="29"/>
  <c r="M255" i="29"/>
  <c r="M259" i="29"/>
  <c r="M263" i="29"/>
  <c r="M267" i="29"/>
  <c r="M271" i="29"/>
  <c r="M275" i="29"/>
  <c r="M279" i="29"/>
  <c r="M283" i="29"/>
  <c r="M287" i="29"/>
  <c r="M291" i="29"/>
  <c r="M295" i="29"/>
  <c r="M299" i="29"/>
  <c r="M303" i="29"/>
  <c r="M307" i="29"/>
  <c r="M311" i="29"/>
  <c r="M315" i="29"/>
  <c r="M319" i="29"/>
  <c r="M323" i="29"/>
  <c r="M327" i="29"/>
  <c r="M331" i="29"/>
  <c r="M335" i="29"/>
  <c r="M339" i="29"/>
  <c r="M343" i="29"/>
  <c r="M347" i="29"/>
  <c r="M351" i="29"/>
  <c r="M355" i="29"/>
  <c r="M359" i="29"/>
  <c r="M363" i="29"/>
  <c r="M367" i="29"/>
  <c r="M371" i="29"/>
  <c r="M375" i="29"/>
  <c r="M379" i="29"/>
  <c r="M383" i="29"/>
  <c r="M387" i="29"/>
  <c r="M391" i="29"/>
  <c r="M395" i="29"/>
  <c r="M399" i="29"/>
  <c r="M403" i="29"/>
  <c r="M407" i="29"/>
  <c r="M411" i="29"/>
  <c r="M415" i="29"/>
  <c r="M419" i="29"/>
  <c r="M423" i="29"/>
  <c r="M427" i="29"/>
  <c r="M431" i="29"/>
  <c r="M435" i="29"/>
  <c r="M439" i="29"/>
  <c r="M443" i="29"/>
  <c r="M447" i="29"/>
  <c r="M451" i="29"/>
  <c r="M455" i="29"/>
  <c r="M459" i="29"/>
  <c r="M463" i="29"/>
  <c r="M467" i="29"/>
  <c r="M471" i="29"/>
  <c r="M475" i="29"/>
  <c r="M479" i="29"/>
  <c r="M483" i="29"/>
  <c r="M487" i="29"/>
  <c r="M495" i="29"/>
  <c r="M10" i="31"/>
  <c r="M14" i="31"/>
  <c r="M18" i="31"/>
  <c r="M22" i="31"/>
  <c r="M26" i="31"/>
  <c r="M30" i="31"/>
  <c r="M34" i="31"/>
  <c r="M38" i="31"/>
  <c r="M42" i="31"/>
  <c r="M48" i="31"/>
  <c r="M52" i="31"/>
  <c r="M56" i="31"/>
  <c r="M60" i="31"/>
  <c r="M72" i="31"/>
  <c r="M76" i="31"/>
  <c r="M80" i="31"/>
  <c r="M84" i="31"/>
  <c r="M88" i="31"/>
  <c r="M92" i="31"/>
  <c r="M96" i="31"/>
  <c r="M100" i="31"/>
  <c r="M104" i="31"/>
  <c r="M108" i="31"/>
  <c r="M112" i="31"/>
  <c r="M116" i="31"/>
  <c r="M120" i="31"/>
  <c r="M124" i="31"/>
  <c r="M128" i="31"/>
  <c r="M132" i="31"/>
  <c r="M136" i="31"/>
  <c r="M140" i="31"/>
  <c r="M144" i="31"/>
  <c r="M148" i="31"/>
  <c r="M152" i="31"/>
  <c r="M156" i="31"/>
  <c r="M160" i="31"/>
  <c r="M164" i="31"/>
  <c r="M168" i="31"/>
  <c r="M172" i="31"/>
  <c r="M176" i="31"/>
  <c r="M180" i="31"/>
  <c r="M184" i="31"/>
  <c r="M188" i="31"/>
  <c r="M192" i="31"/>
  <c r="M196" i="31"/>
  <c r="M200" i="31"/>
  <c r="M204" i="31"/>
  <c r="M208" i="31"/>
  <c r="M212" i="31"/>
  <c r="M216" i="31"/>
  <c r="M220" i="31"/>
  <c r="M224" i="31"/>
  <c r="M228" i="31"/>
  <c r="M232" i="31"/>
  <c r="M236" i="31"/>
  <c r="M240" i="31"/>
  <c r="M244" i="31"/>
  <c r="M248" i="31"/>
  <c r="M252" i="31"/>
  <c r="M256" i="31"/>
  <c r="M260" i="31"/>
  <c r="M264" i="31"/>
  <c r="M268" i="31"/>
  <c r="M272" i="31"/>
  <c r="M276" i="31"/>
  <c r="M280" i="31"/>
  <c r="M284" i="31"/>
  <c r="M288" i="31"/>
  <c r="M292" i="31"/>
  <c r="M296" i="31"/>
  <c r="M300" i="31"/>
  <c r="M304" i="31"/>
  <c r="M308" i="31"/>
  <c r="M312" i="31"/>
  <c r="M316" i="31"/>
  <c r="M320" i="31"/>
  <c r="M324" i="31"/>
  <c r="M328" i="31"/>
  <c r="M332" i="31"/>
  <c r="M336" i="31"/>
  <c r="M340" i="31"/>
  <c r="M344" i="31"/>
  <c r="M348" i="31"/>
  <c r="M352" i="31"/>
  <c r="M356" i="31"/>
  <c r="M360" i="31"/>
  <c r="M364" i="31"/>
  <c r="M368" i="31"/>
  <c r="M372" i="31"/>
  <c r="M376" i="31"/>
  <c r="M380" i="31"/>
  <c r="M384" i="31"/>
  <c r="M388" i="31"/>
  <c r="M392" i="31"/>
  <c r="M396" i="31"/>
  <c r="M400" i="31"/>
  <c r="M404" i="31"/>
  <c r="M408" i="31"/>
  <c r="M412" i="31"/>
  <c r="M416" i="31"/>
  <c r="M420" i="31"/>
  <c r="M424" i="31"/>
  <c r="M428" i="31"/>
  <c r="M432" i="31"/>
  <c r="M436" i="31"/>
  <c r="M440" i="31"/>
  <c r="M444" i="31"/>
  <c r="M448" i="31"/>
  <c r="M452" i="31"/>
  <c r="M456" i="31"/>
  <c r="M460" i="31"/>
  <c r="M464" i="31"/>
  <c r="M468" i="31"/>
  <c r="M472" i="31"/>
  <c r="M476" i="31"/>
  <c r="M480" i="31"/>
  <c r="M484" i="31"/>
  <c r="M488" i="31"/>
  <c r="M496" i="31"/>
  <c r="M14" i="33"/>
  <c r="M18" i="33"/>
  <c r="M10" i="37"/>
  <c r="M14" i="37"/>
  <c r="M18" i="37"/>
  <c r="M22" i="37"/>
  <c r="M26" i="37"/>
  <c r="M30" i="37"/>
  <c r="M34" i="37"/>
  <c r="M38" i="37"/>
  <c r="M42" i="37"/>
  <c r="M46" i="37"/>
  <c r="M50" i="37"/>
  <c r="M54" i="37"/>
  <c r="M58" i="37"/>
  <c r="M62" i="37"/>
  <c r="M66" i="37"/>
  <c r="M70" i="37"/>
  <c r="M74" i="37"/>
  <c r="M78" i="37"/>
  <c r="M82" i="37"/>
  <c r="M86" i="37"/>
  <c r="M90" i="37"/>
  <c r="M10" i="43"/>
  <c r="M14" i="43"/>
  <c r="M18" i="43"/>
  <c r="M22" i="43"/>
  <c r="M26" i="43"/>
  <c r="M30" i="43"/>
  <c r="M38" i="43"/>
  <c r="M42" i="43"/>
  <c r="M46" i="43"/>
  <c r="M50" i="43"/>
  <c r="M54" i="43"/>
  <c r="M58" i="43"/>
  <c r="M62" i="43"/>
  <c r="M66" i="43"/>
  <c r="M70" i="43"/>
  <c r="M74" i="43"/>
  <c r="M78" i="43"/>
  <c r="M82" i="43"/>
  <c r="M86" i="43"/>
  <c r="M90" i="43"/>
  <c r="M94" i="43"/>
  <c r="M98" i="43"/>
  <c r="M102" i="43"/>
  <c r="M106" i="43"/>
  <c r="M110" i="43"/>
  <c r="M114" i="43"/>
  <c r="M118" i="43"/>
  <c r="M122" i="43"/>
  <c r="M126" i="43"/>
  <c r="M130" i="43"/>
  <c r="M134" i="43"/>
  <c r="M138" i="43"/>
  <c r="M142" i="43"/>
  <c r="M146" i="43"/>
  <c r="M150" i="43"/>
  <c r="M154" i="43"/>
  <c r="M158" i="43"/>
  <c r="M162" i="43"/>
  <c r="M166" i="43"/>
  <c r="M170" i="43"/>
  <c r="M174" i="43"/>
  <c r="M178" i="43"/>
  <c r="M182" i="43"/>
  <c r="M186" i="43"/>
  <c r="M190" i="43"/>
  <c r="M194" i="43"/>
  <c r="M198" i="43"/>
  <c r="M202" i="43"/>
  <c r="M206" i="43"/>
  <c r="M210" i="43"/>
  <c r="M214" i="43"/>
  <c r="M218" i="43"/>
  <c r="M222" i="43"/>
  <c r="M226" i="43"/>
  <c r="M230" i="43"/>
  <c r="M234" i="43"/>
  <c r="M238" i="43"/>
  <c r="M242" i="43"/>
  <c r="M246" i="43"/>
  <c r="M250" i="43"/>
  <c r="M254" i="43"/>
  <c r="M258" i="43"/>
  <c r="M262" i="43"/>
  <c r="M266" i="43"/>
  <c r="M270" i="43"/>
  <c r="M274" i="43"/>
  <c r="M278" i="43"/>
  <c r="M282" i="43"/>
  <c r="M286" i="43"/>
  <c r="M290" i="43"/>
  <c r="M294" i="43"/>
  <c r="M298" i="43"/>
  <c r="M302" i="43"/>
  <c r="M306" i="43"/>
  <c r="M310" i="43"/>
  <c r="M314" i="43"/>
  <c r="M318" i="43"/>
  <c r="M322" i="43"/>
  <c r="M326" i="43"/>
  <c r="M330" i="43"/>
  <c r="M334" i="43"/>
  <c r="M338" i="43"/>
  <c r="M342" i="43"/>
  <c r="M346" i="43"/>
  <c r="M350" i="43"/>
  <c r="M354" i="43"/>
  <c r="M358" i="43"/>
  <c r="M362" i="43"/>
  <c r="M366" i="43"/>
  <c r="M370" i="43"/>
  <c r="M374" i="43"/>
  <c r="M378" i="43"/>
  <c r="M382" i="43"/>
  <c r="M386" i="43"/>
  <c r="M390" i="43"/>
  <c r="M394" i="43"/>
  <c r="M398" i="43"/>
  <c r="M402" i="43"/>
  <c r="M406" i="43"/>
  <c r="M410" i="43"/>
  <c r="M414" i="43"/>
  <c r="M418" i="43"/>
  <c r="M422" i="43"/>
  <c r="M426" i="43"/>
  <c r="M430" i="43"/>
  <c r="M434" i="43"/>
  <c r="M438" i="43"/>
  <c r="M442" i="43"/>
  <c r="M446" i="43"/>
  <c r="M450" i="43"/>
  <c r="M454" i="43"/>
  <c r="M458" i="43"/>
  <c r="M462" i="43"/>
  <c r="M466" i="43"/>
  <c r="M470" i="43"/>
  <c r="M474" i="43"/>
  <c r="M478" i="43"/>
  <c r="M482" i="43"/>
  <c r="M486" i="43"/>
  <c r="M490" i="43"/>
  <c r="M498" i="43"/>
  <c r="M496" i="20"/>
  <c r="M488" i="20"/>
  <c r="M484" i="20"/>
  <c r="M480" i="20"/>
  <c r="M476" i="20"/>
  <c r="M472" i="20"/>
  <c r="M468" i="20"/>
  <c r="M464" i="20"/>
  <c r="M460" i="20"/>
  <c r="M456" i="20"/>
  <c r="M452" i="20"/>
  <c r="M448" i="20"/>
  <c r="M444" i="20"/>
  <c r="M440" i="20"/>
  <c r="M436" i="20"/>
  <c r="M432" i="20"/>
  <c r="M428" i="20"/>
  <c r="M424" i="20"/>
  <c r="M420" i="20"/>
  <c r="M416" i="20"/>
  <c r="M412" i="20"/>
  <c r="M408" i="20"/>
  <c r="M404" i="20"/>
  <c r="M400" i="20"/>
  <c r="M396" i="20"/>
  <c r="M392" i="20"/>
  <c r="M388" i="20"/>
  <c r="M384" i="20"/>
  <c r="M380" i="20"/>
  <c r="M376" i="20"/>
  <c r="M372" i="20"/>
  <c r="M368" i="20"/>
  <c r="M364" i="20"/>
  <c r="M360" i="20"/>
  <c r="M356" i="20"/>
  <c r="M352" i="20"/>
  <c r="M348" i="20"/>
  <c r="M344" i="20"/>
  <c r="M340" i="20"/>
  <c r="M336" i="20"/>
  <c r="M332" i="20"/>
  <c r="M328" i="20"/>
  <c r="M324" i="20"/>
  <c r="M320" i="20"/>
  <c r="M316" i="20"/>
  <c r="M312" i="20"/>
  <c r="M308" i="20"/>
  <c r="M304" i="20"/>
  <c r="M300" i="20"/>
  <c r="M296" i="20"/>
  <c r="M292" i="20"/>
  <c r="M288" i="20"/>
  <c r="M284" i="20"/>
  <c r="M280" i="20"/>
  <c r="M276" i="20"/>
  <c r="M272" i="20"/>
  <c r="M268" i="20"/>
  <c r="M264" i="20"/>
  <c r="M260" i="20"/>
  <c r="M256" i="20"/>
  <c r="M252" i="20"/>
  <c r="M248" i="20"/>
  <c r="M244" i="20"/>
  <c r="M240" i="20"/>
  <c r="M236" i="20"/>
  <c r="M232" i="20"/>
  <c r="M228" i="20"/>
  <c r="M224" i="20"/>
  <c r="M220" i="20"/>
  <c r="M216" i="20"/>
  <c r="M212" i="20"/>
  <c r="M208" i="20"/>
  <c r="M204" i="20"/>
  <c r="M200" i="20"/>
  <c r="M196" i="20"/>
  <c r="M192" i="20"/>
  <c r="M188" i="20"/>
  <c r="M184" i="20"/>
  <c r="M180" i="20"/>
  <c r="M176" i="20"/>
  <c r="M172" i="20"/>
  <c r="M168" i="20"/>
  <c r="M164" i="20"/>
  <c r="M160" i="20"/>
  <c r="M156" i="20"/>
  <c r="M152" i="20"/>
  <c r="M148" i="20"/>
  <c r="M144" i="20"/>
  <c r="M140" i="20"/>
  <c r="M136" i="20"/>
  <c r="M132" i="20"/>
  <c r="M128" i="20"/>
  <c r="M124" i="20"/>
  <c r="M120" i="20"/>
  <c r="M116" i="20"/>
  <c r="M112" i="20"/>
  <c r="M108" i="20"/>
  <c r="M104" i="20"/>
  <c r="M102" i="20"/>
  <c r="M98" i="20"/>
  <c r="M94" i="20"/>
  <c r="M90" i="20"/>
  <c r="M86" i="20"/>
  <c r="M82" i="20"/>
  <c r="M78" i="20"/>
  <c r="M74" i="20"/>
  <c r="M70" i="20"/>
  <c r="M66" i="20"/>
  <c r="M62" i="20"/>
  <c r="M58" i="20"/>
  <c r="M54" i="20"/>
  <c r="M50" i="20"/>
  <c r="M46" i="20"/>
  <c r="M42" i="20"/>
  <c r="M38" i="20"/>
  <c r="M492" i="47"/>
  <c r="M492" i="41"/>
  <c r="M492" i="37"/>
  <c r="M492" i="33"/>
  <c r="M492" i="27"/>
  <c r="M492" i="23"/>
  <c r="M492" i="22"/>
  <c r="M492" i="20"/>
  <c r="M16" i="49"/>
  <c r="M20" i="49"/>
  <c r="M24" i="49"/>
  <c r="M28" i="49"/>
  <c r="M32" i="49"/>
  <c r="M40" i="49"/>
  <c r="M44" i="49"/>
  <c r="M48" i="49"/>
  <c r="M52" i="49"/>
  <c r="M56" i="49"/>
  <c r="M60" i="49"/>
  <c r="M64" i="49"/>
  <c r="M68" i="49"/>
  <c r="M72" i="49"/>
  <c r="M76" i="49"/>
  <c r="M80" i="49"/>
  <c r="M84" i="49"/>
  <c r="M88" i="49"/>
  <c r="M92" i="49"/>
  <c r="M96" i="49"/>
  <c r="M100" i="49"/>
  <c r="M104" i="49"/>
  <c r="M108" i="49"/>
  <c r="M112" i="49"/>
  <c r="M116" i="49"/>
  <c r="M120" i="49"/>
  <c r="M124" i="49"/>
  <c r="M128" i="49"/>
  <c r="M132" i="49"/>
  <c r="M136" i="49"/>
  <c r="M140" i="49"/>
  <c r="M144" i="49"/>
  <c r="M148" i="49"/>
  <c r="M152" i="49"/>
  <c r="M156" i="49"/>
  <c r="M160" i="49"/>
  <c r="M164" i="49"/>
  <c r="M168" i="49"/>
  <c r="M172" i="49"/>
  <c r="M176" i="49"/>
  <c r="M180" i="49"/>
  <c r="M184" i="49"/>
  <c r="M188" i="49"/>
  <c r="M192" i="49"/>
  <c r="M196" i="49"/>
  <c r="M200" i="49"/>
  <c r="M204" i="49"/>
  <c r="M208" i="49"/>
  <c r="M212" i="49"/>
  <c r="M216" i="49"/>
  <c r="M220" i="49"/>
  <c r="M224" i="49"/>
  <c r="M228" i="49"/>
  <c r="M232" i="49"/>
  <c r="M236" i="49"/>
  <c r="M240" i="49"/>
  <c r="M244" i="49"/>
  <c r="M248" i="49"/>
  <c r="M252" i="49"/>
  <c r="M256" i="49"/>
  <c r="M260" i="49"/>
  <c r="M264" i="49"/>
  <c r="M268" i="49"/>
  <c r="M272" i="49"/>
  <c r="M276" i="49"/>
  <c r="M280" i="49"/>
  <c r="M284" i="49"/>
  <c r="M288" i="49"/>
  <c r="M292" i="49"/>
  <c r="M296" i="49"/>
  <c r="M300" i="49"/>
  <c r="M304" i="49"/>
  <c r="M308" i="49"/>
  <c r="M312" i="49"/>
  <c r="M316" i="49"/>
  <c r="M320" i="49"/>
  <c r="M324" i="49"/>
  <c r="M7" i="20"/>
  <c r="M5" i="20"/>
  <c r="M328" i="49"/>
  <c r="M332" i="49"/>
  <c r="M336" i="49"/>
  <c r="M340" i="49"/>
  <c r="M344" i="49"/>
  <c r="M348" i="49"/>
  <c r="M352" i="49"/>
  <c r="M356" i="49"/>
  <c r="M360" i="49"/>
  <c r="M364" i="49"/>
  <c r="M368" i="49"/>
  <c r="M372" i="49"/>
  <c r="M376" i="49"/>
  <c r="M380" i="49"/>
  <c r="M384" i="49"/>
  <c r="M388" i="49"/>
  <c r="M392" i="49"/>
  <c r="M396" i="49"/>
  <c r="M400" i="49"/>
  <c r="M404" i="49"/>
  <c r="M408" i="49"/>
  <c r="M412" i="49"/>
  <c r="M416" i="49"/>
  <c r="M420" i="49"/>
  <c r="M424" i="49"/>
  <c r="M428" i="49"/>
  <c r="M432" i="49"/>
  <c r="M436" i="49"/>
  <c r="M440" i="49"/>
  <c r="M444" i="49"/>
  <c r="M448" i="49"/>
  <c r="M452" i="49"/>
  <c r="M456" i="49"/>
  <c r="M460" i="49"/>
  <c r="M464" i="49"/>
  <c r="M468" i="49"/>
  <c r="M472" i="49"/>
  <c r="M476" i="49"/>
  <c r="M480" i="49"/>
  <c r="M484" i="49"/>
  <c r="M488" i="49"/>
  <c r="M496" i="49"/>
  <c r="M101" i="20"/>
  <c r="M97" i="20"/>
  <c r="M93" i="20"/>
  <c r="M89" i="20"/>
  <c r="M85" i="20"/>
  <c r="M81" i="20"/>
  <c r="M77" i="20"/>
  <c r="M73" i="20"/>
  <c r="M69" i="20"/>
  <c r="M65" i="20"/>
  <c r="M61" i="20"/>
  <c r="M57" i="20"/>
  <c r="M53" i="20"/>
  <c r="M49" i="20"/>
  <c r="M45" i="20"/>
  <c r="M41" i="20"/>
  <c r="M37" i="20"/>
  <c r="M30" i="20"/>
  <c r="M26" i="20"/>
  <c r="M22" i="20"/>
  <c r="M18" i="20"/>
  <c r="M14" i="20"/>
  <c r="M10" i="20"/>
  <c r="M491" i="47"/>
  <c r="M491" i="45"/>
  <c r="M491" i="41"/>
  <c r="M491" i="37"/>
  <c r="M491" i="33"/>
  <c r="M491" i="29"/>
  <c r="M491" i="25"/>
  <c r="M491" i="24"/>
  <c r="M491" i="22"/>
  <c r="M491" i="21"/>
  <c r="M11" i="51"/>
  <c r="M15" i="51"/>
  <c r="M19" i="51"/>
  <c r="M23" i="51"/>
  <c r="M27" i="51"/>
  <c r="M31" i="51"/>
  <c r="M35" i="51"/>
  <c r="M494" i="51"/>
  <c r="M44" i="51"/>
  <c r="M48" i="51"/>
  <c r="M52" i="51"/>
  <c r="M56" i="51"/>
  <c r="M60" i="51"/>
  <c r="M64" i="51"/>
  <c r="M68" i="51"/>
  <c r="M72" i="51"/>
  <c r="M76" i="51"/>
  <c r="M80" i="51"/>
  <c r="M84" i="51"/>
  <c r="M88" i="51"/>
  <c r="M92" i="51"/>
  <c r="M96" i="51"/>
  <c r="M100" i="51"/>
  <c r="M104" i="51"/>
  <c r="M108" i="51"/>
  <c r="M112" i="51"/>
  <c r="M116" i="51"/>
  <c r="M120" i="51"/>
  <c r="M124" i="51"/>
  <c r="M128" i="51"/>
  <c r="M132" i="51"/>
  <c r="M136" i="51"/>
  <c r="M140" i="51"/>
  <c r="M144" i="51"/>
  <c r="M148" i="51"/>
  <c r="M152" i="51"/>
  <c r="M9" i="51"/>
  <c r="M13" i="51"/>
  <c r="M17" i="51"/>
  <c r="M21" i="51"/>
  <c r="M25" i="51"/>
  <c r="M29" i="51"/>
  <c r="M33" i="51"/>
  <c r="M37" i="51"/>
  <c r="M492" i="51"/>
  <c r="M156" i="51"/>
  <c r="M160" i="51"/>
  <c r="M164" i="51"/>
  <c r="M168" i="51"/>
  <c r="M172" i="51"/>
  <c r="M176" i="51"/>
  <c r="M180" i="51"/>
  <c r="M184" i="51"/>
  <c r="M188" i="51"/>
  <c r="M192" i="51"/>
  <c r="M196" i="51"/>
  <c r="M200" i="51"/>
  <c r="M204" i="51"/>
  <c r="M208" i="51"/>
  <c r="M212" i="51"/>
  <c r="M216" i="51"/>
  <c r="M220" i="51"/>
  <c r="M224" i="51"/>
  <c r="M228" i="51"/>
  <c r="M232" i="51"/>
  <c r="M236" i="51"/>
  <c r="M240" i="51"/>
  <c r="M244" i="51"/>
  <c r="M248" i="51"/>
  <c r="M252" i="51"/>
  <c r="M256" i="51"/>
  <c r="M260" i="51"/>
  <c r="M264" i="51"/>
  <c r="M268" i="51"/>
  <c r="M272" i="51"/>
  <c r="M276" i="51"/>
  <c r="M280" i="51"/>
  <c r="M284" i="51"/>
  <c r="M288" i="51"/>
  <c r="M292" i="51"/>
  <c r="M296" i="51"/>
  <c r="M300" i="51"/>
  <c r="M304" i="51"/>
  <c r="M308" i="51"/>
  <c r="M312" i="51"/>
  <c r="M316" i="51"/>
  <c r="M320" i="51"/>
  <c r="M324" i="51"/>
  <c r="M328" i="51"/>
  <c r="M332" i="51"/>
  <c r="M336" i="51"/>
  <c r="M340" i="51"/>
  <c r="M344" i="51"/>
  <c r="M348" i="51"/>
  <c r="M352" i="51"/>
  <c r="M356" i="51"/>
  <c r="M360" i="51"/>
  <c r="M364" i="51"/>
  <c r="M368" i="51"/>
  <c r="M372" i="51"/>
  <c r="M376" i="51"/>
  <c r="M380" i="51"/>
  <c r="M384" i="51"/>
  <c r="M388" i="51"/>
  <c r="M392" i="51"/>
  <c r="M396" i="51"/>
  <c r="M400" i="51"/>
  <c r="M404" i="51"/>
  <c r="M408" i="51"/>
  <c r="M412" i="51"/>
  <c r="M416" i="51"/>
  <c r="M420" i="51"/>
  <c r="M424" i="51"/>
  <c r="M428" i="51"/>
  <c r="M432" i="51"/>
  <c r="M436" i="51"/>
  <c r="M440" i="51"/>
  <c r="M444" i="51"/>
  <c r="M448" i="51"/>
  <c r="M452" i="51"/>
  <c r="M456" i="51"/>
  <c r="M460" i="51"/>
  <c r="M464" i="51"/>
  <c r="M468" i="51"/>
  <c r="M472" i="51"/>
  <c r="M476" i="51"/>
  <c r="M480" i="51"/>
  <c r="M484" i="51"/>
  <c r="M488" i="51"/>
  <c r="M496" i="51"/>
  <c r="M42" i="51"/>
  <c r="M46" i="51"/>
  <c r="M50" i="51"/>
  <c r="M54" i="51"/>
  <c r="M58" i="51"/>
  <c r="M62" i="51"/>
  <c r="M66" i="51"/>
  <c r="M70" i="51"/>
  <c r="M74" i="51"/>
  <c r="M78" i="51"/>
  <c r="M82" i="51"/>
  <c r="M86" i="51"/>
  <c r="M90" i="51"/>
  <c r="M94" i="51"/>
  <c r="M98" i="51"/>
  <c r="M102" i="51"/>
  <c r="M106" i="51"/>
  <c r="M110" i="51"/>
  <c r="M114" i="51"/>
  <c r="M118" i="51"/>
  <c r="M122" i="51"/>
  <c r="M126" i="51"/>
  <c r="M130" i="51"/>
  <c r="M134" i="51"/>
  <c r="M138" i="51"/>
  <c r="M142" i="51"/>
  <c r="M146" i="51"/>
  <c r="M150" i="51"/>
  <c r="M154" i="51"/>
  <c r="M10" i="51"/>
  <c r="M18" i="51"/>
  <c r="M22" i="51"/>
  <c r="M30" i="51"/>
  <c r="M12" i="51"/>
  <c r="M16" i="51"/>
  <c r="M20" i="51"/>
  <c r="M24" i="51"/>
  <c r="M28" i="51"/>
  <c r="M32" i="51"/>
  <c r="M158" i="51"/>
  <c r="M162" i="51"/>
  <c r="M166" i="51"/>
  <c r="M170" i="51"/>
  <c r="M174" i="51"/>
  <c r="M178" i="51"/>
  <c r="M182" i="51"/>
  <c r="M186" i="51"/>
  <c r="M190" i="51"/>
  <c r="M194" i="51"/>
  <c r="M198" i="51"/>
  <c r="M202" i="51"/>
  <c r="M206" i="51"/>
  <c r="M210" i="51"/>
  <c r="M214" i="51"/>
  <c r="M218" i="51"/>
  <c r="M222" i="51"/>
  <c r="M226" i="51"/>
  <c r="M230" i="51"/>
  <c r="M234" i="51"/>
  <c r="M238" i="51"/>
  <c r="M242" i="51"/>
  <c r="M246" i="51"/>
  <c r="M250" i="51"/>
  <c r="M254" i="51"/>
  <c r="M258" i="51"/>
  <c r="M262" i="51"/>
  <c r="M266" i="51"/>
  <c r="M270" i="51"/>
  <c r="M274" i="51"/>
  <c r="M278" i="51"/>
  <c r="M282" i="51"/>
  <c r="M286" i="51"/>
  <c r="M290" i="51"/>
  <c r="M294" i="51"/>
  <c r="M298" i="51"/>
  <c r="M302" i="51"/>
  <c r="M306" i="51"/>
  <c r="M310" i="51"/>
  <c r="M314" i="51"/>
  <c r="M318" i="51"/>
  <c r="M322" i="51"/>
  <c r="M326" i="51"/>
  <c r="M330" i="51"/>
  <c r="M334" i="51"/>
  <c r="M338" i="51"/>
  <c r="M342" i="51"/>
  <c r="M346" i="51"/>
  <c r="M350" i="51"/>
  <c r="M354" i="51"/>
  <c r="M358" i="51"/>
  <c r="M362" i="51"/>
  <c r="M366" i="51"/>
  <c r="M370" i="51"/>
  <c r="M374" i="51"/>
  <c r="M378" i="51"/>
  <c r="M382" i="51"/>
  <c r="M386" i="51"/>
  <c r="M390" i="51"/>
  <c r="M394" i="51"/>
  <c r="M398" i="51"/>
  <c r="M402" i="51"/>
  <c r="M406" i="51"/>
  <c r="M410" i="51"/>
  <c r="M414" i="51"/>
  <c r="M418" i="51"/>
  <c r="M422" i="51"/>
  <c r="M426" i="51"/>
  <c r="M430" i="51"/>
  <c r="M434" i="51"/>
  <c r="M438" i="51"/>
  <c r="M442" i="51"/>
  <c r="M446" i="51"/>
  <c r="M450" i="51"/>
  <c r="M454" i="51"/>
  <c r="M458" i="51"/>
  <c r="M462" i="51"/>
  <c r="M466" i="51"/>
  <c r="M470" i="51"/>
  <c r="M474" i="51"/>
  <c r="M478" i="51"/>
  <c r="M482" i="51"/>
  <c r="M486" i="51"/>
  <c r="M490" i="51"/>
  <c r="M498" i="51"/>
  <c r="M36" i="51"/>
  <c r="M34" i="51"/>
  <c r="M26" i="51"/>
  <c r="M14" i="51"/>
  <c r="M41" i="51"/>
  <c r="M45" i="51"/>
  <c r="M49" i="51"/>
  <c r="M53" i="51"/>
  <c r="M57" i="51"/>
  <c r="M61" i="51"/>
  <c r="M65" i="51"/>
  <c r="M69" i="51"/>
  <c r="M73" i="51"/>
  <c r="M77" i="51"/>
  <c r="M81" i="51"/>
  <c r="M85" i="51"/>
  <c r="M89" i="51"/>
  <c r="M93" i="51"/>
  <c r="M97" i="51"/>
  <c r="M101" i="51"/>
  <c r="M105" i="51"/>
  <c r="M109" i="51"/>
  <c r="M113" i="51"/>
  <c r="M117" i="51"/>
  <c r="M121" i="51"/>
  <c r="M125" i="51"/>
  <c r="M129" i="51"/>
  <c r="M133" i="51"/>
  <c r="M137" i="51"/>
  <c r="M141" i="51"/>
  <c r="M145" i="51"/>
  <c r="M149" i="51"/>
  <c r="M153" i="51"/>
  <c r="M157" i="51"/>
  <c r="M455" i="51"/>
  <c r="M459" i="51"/>
  <c r="M463" i="51"/>
  <c r="M467" i="51"/>
  <c r="M471" i="51"/>
  <c r="M475" i="51"/>
  <c r="M479" i="51"/>
  <c r="M483" i="51"/>
  <c r="M487" i="51"/>
  <c r="M495" i="51"/>
  <c r="M493" i="51"/>
  <c r="M161" i="51"/>
  <c r="M165" i="51"/>
  <c r="M169" i="51"/>
  <c r="M173" i="51"/>
  <c r="M177" i="51"/>
  <c r="M181" i="51"/>
  <c r="M185" i="51"/>
  <c r="M189" i="51"/>
  <c r="M193" i="51"/>
  <c r="M197" i="51"/>
  <c r="M201" i="51"/>
  <c r="M205" i="51"/>
  <c r="M209" i="51"/>
  <c r="M213" i="51"/>
  <c r="M217" i="51"/>
  <c r="M221" i="51"/>
  <c r="M225" i="51"/>
  <c r="M229" i="51"/>
  <c r="M233" i="51"/>
  <c r="M237" i="51"/>
  <c r="M241" i="51"/>
  <c r="M245" i="51"/>
  <c r="M249" i="51"/>
  <c r="M253" i="51"/>
  <c r="M257" i="51"/>
  <c r="M261" i="51"/>
  <c r="M265" i="51"/>
  <c r="M269" i="51"/>
  <c r="M273" i="51"/>
  <c r="M277" i="51"/>
  <c r="M281" i="51"/>
  <c r="M285" i="51"/>
  <c r="M289" i="51"/>
  <c r="M293" i="51"/>
  <c r="M297" i="51"/>
  <c r="M301" i="51"/>
  <c r="M305" i="51"/>
  <c r="M309" i="51"/>
  <c r="M313" i="51"/>
  <c r="M317" i="51"/>
  <c r="M321" i="51"/>
  <c r="M325" i="51"/>
  <c r="M329" i="51"/>
  <c r="M333" i="51"/>
  <c r="M337" i="51"/>
  <c r="M341" i="51"/>
  <c r="M345" i="51"/>
  <c r="M349" i="51"/>
  <c r="M353" i="51"/>
  <c r="M357" i="51"/>
  <c r="M361" i="51"/>
  <c r="M365" i="51"/>
  <c r="M369" i="51"/>
  <c r="M373" i="51"/>
  <c r="M377" i="51"/>
  <c r="M381" i="51"/>
  <c r="M385" i="51"/>
  <c r="M389" i="51"/>
  <c r="M393" i="51"/>
  <c r="M397" i="51"/>
  <c r="M401" i="51"/>
  <c r="M405" i="51"/>
  <c r="M409" i="51"/>
  <c r="M413" i="51"/>
  <c r="M417" i="51"/>
  <c r="M421" i="51"/>
  <c r="M425" i="51"/>
  <c r="M429" i="51"/>
  <c r="M433" i="51"/>
  <c r="M437" i="51"/>
  <c r="M441" i="51"/>
  <c r="M445" i="51"/>
  <c r="M449" i="51"/>
  <c r="M453" i="51"/>
  <c r="M457" i="51"/>
  <c r="M461" i="51"/>
  <c r="M465" i="51"/>
  <c r="M469" i="51"/>
  <c r="M473" i="51"/>
  <c r="M477" i="51"/>
  <c r="M481" i="51"/>
  <c r="M485" i="51"/>
  <c r="M489" i="51"/>
  <c r="M497" i="51"/>
  <c r="M491" i="51"/>
  <c r="K526" i="51"/>
  <c r="K531" i="51"/>
  <c r="K532" i="51"/>
  <c r="K530" i="51"/>
  <c r="K528" i="51"/>
  <c r="K529" i="51"/>
  <c r="K534" i="51"/>
  <c r="K533" i="51"/>
  <c r="K527" i="51"/>
  <c r="K517" i="51"/>
  <c r="M8" i="51"/>
  <c r="K513" i="51"/>
  <c r="K509" i="51"/>
  <c r="K511" i="51"/>
  <c r="K507" i="51"/>
  <c r="M6" i="51"/>
  <c r="K512" i="51"/>
  <c r="K508" i="51"/>
  <c r="K514" i="51"/>
  <c r="K510" i="51"/>
  <c r="K506" i="51"/>
  <c r="K531" i="29"/>
  <c r="K532" i="29"/>
  <c r="M56" i="29"/>
  <c r="M60" i="29"/>
  <c r="M64" i="29"/>
  <c r="M68" i="29"/>
  <c r="M72" i="29"/>
  <c r="M76" i="29"/>
  <c r="M80" i="29"/>
  <c r="M84" i="29"/>
  <c r="M88" i="29"/>
  <c r="M92" i="29"/>
  <c r="M96" i="29"/>
  <c r="M100" i="29"/>
  <c r="M104" i="29"/>
  <c r="M108" i="29"/>
  <c r="M112" i="29"/>
  <c r="M116" i="29"/>
  <c r="M120" i="29"/>
  <c r="M124" i="29"/>
  <c r="M128" i="29"/>
  <c r="M132" i="29"/>
  <c r="M136" i="29"/>
  <c r="M140" i="29"/>
  <c r="M144" i="29"/>
  <c r="M148" i="29"/>
  <c r="M152" i="29"/>
  <c r="M156" i="29"/>
  <c r="M160" i="29"/>
  <c r="M164" i="29"/>
  <c r="M168" i="29"/>
  <c r="M172" i="29"/>
  <c r="M176" i="29"/>
  <c r="M180" i="29"/>
  <c r="M184" i="29"/>
  <c r="M188" i="29"/>
  <c r="M192" i="29"/>
  <c r="M196" i="29"/>
  <c r="M200" i="29"/>
  <c r="M204" i="29"/>
  <c r="M208" i="29"/>
  <c r="M212" i="29"/>
  <c r="M216" i="29"/>
  <c r="M220" i="29"/>
  <c r="M224" i="29"/>
  <c r="M228" i="29"/>
  <c r="M232" i="29"/>
  <c r="M236" i="29"/>
  <c r="M240" i="29"/>
  <c r="M244" i="29"/>
  <c r="M248" i="29"/>
  <c r="M252" i="29"/>
  <c r="M256" i="29"/>
  <c r="M260" i="29"/>
  <c r="M264" i="29"/>
  <c r="M268" i="29"/>
  <c r="M272" i="29"/>
  <c r="M276" i="29"/>
  <c r="M280" i="29"/>
  <c r="M284" i="29"/>
  <c r="M288" i="29"/>
  <c r="M292" i="29"/>
  <c r="M296" i="29"/>
  <c r="M300" i="29"/>
  <c r="M304" i="29"/>
  <c r="M308" i="29"/>
  <c r="M312" i="29"/>
  <c r="M316" i="29"/>
  <c r="M320" i="29"/>
  <c r="M324" i="29"/>
  <c r="M328" i="29"/>
  <c r="M332" i="29"/>
  <c r="M336" i="29"/>
  <c r="M340" i="29"/>
  <c r="M344" i="29"/>
  <c r="M348" i="29"/>
  <c r="M352" i="29"/>
  <c r="M356" i="29"/>
  <c r="M360" i="29"/>
  <c r="M364" i="29"/>
  <c r="M368" i="29"/>
  <c r="M372" i="29"/>
  <c r="M376" i="29"/>
  <c r="M380" i="29"/>
  <c r="M384" i="29"/>
  <c r="M388" i="29"/>
  <c r="M392" i="29"/>
  <c r="M396" i="29"/>
  <c r="M400" i="29"/>
  <c r="M404" i="29"/>
  <c r="M408" i="29"/>
  <c r="M412" i="29"/>
  <c r="M416" i="29"/>
  <c r="M420" i="29"/>
  <c r="M424" i="29"/>
  <c r="M428" i="29"/>
  <c r="M432" i="29"/>
  <c r="M436" i="29"/>
  <c r="M440" i="29"/>
  <c r="M444" i="29"/>
  <c r="M448" i="29"/>
  <c r="M452" i="29"/>
  <c r="M456" i="29"/>
  <c r="M460" i="29"/>
  <c r="M464" i="29"/>
  <c r="M468" i="29"/>
  <c r="M472" i="29"/>
  <c r="M476" i="29"/>
  <c r="M480" i="29"/>
  <c r="M484" i="29"/>
  <c r="M488" i="29"/>
  <c r="M496" i="29"/>
  <c r="K528" i="29"/>
  <c r="K529" i="29"/>
  <c r="K526" i="29"/>
  <c r="K523" i="29"/>
  <c r="K517" i="29"/>
  <c r="K533" i="29"/>
  <c r="K534" i="29"/>
  <c r="K527" i="29"/>
  <c r="M6" i="29"/>
  <c r="K520" i="29"/>
  <c r="K530" i="29"/>
  <c r="I49" i="14"/>
  <c r="I47" i="14"/>
  <c r="K529" i="20"/>
  <c r="M498" i="20"/>
  <c r="M490" i="20"/>
  <c r="M486" i="20"/>
  <c r="M482" i="20"/>
  <c r="M478" i="20"/>
  <c r="M474" i="20"/>
  <c r="M470" i="20"/>
  <c r="M466" i="20"/>
  <c r="M462" i="20"/>
  <c r="M458" i="20"/>
  <c r="M454" i="20"/>
  <c r="M450" i="20"/>
  <c r="M446" i="20"/>
  <c r="M442" i="20"/>
  <c r="M497" i="20"/>
  <c r="M489" i="20"/>
  <c r="M485" i="20"/>
  <c r="M481" i="20"/>
  <c r="M477" i="20"/>
  <c r="M473" i="20"/>
  <c r="M469" i="20"/>
  <c r="M465" i="20"/>
  <c r="M461" i="20"/>
  <c r="M457" i="20"/>
  <c r="M453" i="20"/>
  <c r="M449" i="20"/>
  <c r="M445" i="20"/>
  <c r="M441" i="20"/>
  <c r="M437" i="20"/>
  <c r="M433" i="20"/>
  <c r="M429" i="20"/>
  <c r="M425" i="20"/>
  <c r="M421" i="20"/>
  <c r="M417" i="20"/>
  <c r="M413" i="20"/>
  <c r="M409" i="20"/>
  <c r="M405" i="20"/>
  <c r="M401" i="20"/>
  <c r="M397" i="20"/>
  <c r="M393" i="20"/>
  <c r="M389" i="20"/>
  <c r="M385" i="20"/>
  <c r="M381" i="20"/>
  <c r="M377" i="20"/>
  <c r="M373" i="20"/>
  <c r="M369" i="20"/>
  <c r="M365" i="20"/>
  <c r="M361" i="20"/>
  <c r="M357" i="20"/>
  <c r="M353" i="20"/>
  <c r="M349" i="20"/>
  <c r="M345" i="20"/>
  <c r="M341" i="20"/>
  <c r="M337" i="20"/>
  <c r="M333" i="20"/>
  <c r="M329" i="20"/>
  <c r="M325" i="20"/>
  <c r="M321" i="20"/>
  <c r="M317" i="20"/>
  <c r="M313" i="20"/>
  <c r="M309" i="20"/>
  <c r="M305" i="20"/>
  <c r="M301" i="20"/>
  <c r="M297" i="20"/>
  <c r="M293" i="20"/>
  <c r="M289" i="20"/>
  <c r="M285" i="20"/>
  <c r="M281" i="20"/>
  <c r="M277" i="20"/>
  <c r="M273" i="20"/>
  <c r="M269" i="20"/>
  <c r="M265" i="20"/>
  <c r="M261" i="20"/>
  <c r="M257" i="20"/>
  <c r="M253" i="20"/>
  <c r="M249" i="20"/>
  <c r="M245" i="20"/>
  <c r="M241" i="20"/>
  <c r="M237" i="20"/>
  <c r="M233" i="20"/>
  <c r="M229" i="20"/>
  <c r="M225" i="20"/>
  <c r="M221" i="20"/>
  <c r="M217" i="20"/>
  <c r="M213" i="20"/>
  <c r="M209" i="20"/>
  <c r="M205" i="20"/>
  <c r="M201" i="20"/>
  <c r="M197" i="20"/>
  <c r="M193" i="20"/>
  <c r="M189" i="20"/>
  <c r="M185" i="20"/>
  <c r="M181" i="20"/>
  <c r="M177" i="20"/>
  <c r="M173" i="20"/>
  <c r="M169" i="20"/>
  <c r="M165" i="20"/>
  <c r="M161" i="20"/>
  <c r="M157" i="20"/>
  <c r="M153" i="20"/>
  <c r="M149" i="20"/>
  <c r="M145" i="20"/>
  <c r="M141" i="20"/>
  <c r="M137" i="20"/>
  <c r="M133" i="20"/>
  <c r="M129" i="20"/>
  <c r="M125" i="20"/>
  <c r="M121" i="20"/>
  <c r="M117" i="20"/>
  <c r="M113" i="20"/>
  <c r="M109" i="20"/>
  <c r="M105" i="20"/>
  <c r="M493" i="20"/>
  <c r="M438" i="20"/>
  <c r="M434" i="20"/>
  <c r="M430" i="20"/>
  <c r="M426" i="20"/>
  <c r="M422" i="20"/>
  <c r="M418" i="20"/>
  <c r="M414" i="20"/>
  <c r="M410" i="20"/>
  <c r="M406" i="20"/>
  <c r="M402" i="20"/>
  <c r="M398" i="20"/>
  <c r="M394" i="20"/>
  <c r="M390" i="20"/>
  <c r="M386" i="20"/>
  <c r="M382" i="20"/>
  <c r="M378" i="20"/>
  <c r="M374" i="20"/>
  <c r="M370" i="20"/>
  <c r="M366" i="20"/>
  <c r="M362" i="20"/>
  <c r="M358" i="20"/>
  <c r="M354" i="20"/>
  <c r="M350" i="20"/>
  <c r="M346" i="20"/>
  <c r="M342" i="20"/>
  <c r="M338" i="20"/>
  <c r="M334" i="20"/>
  <c r="M330" i="20"/>
  <c r="M326" i="20"/>
  <c r="M322" i="20"/>
  <c r="M318" i="20"/>
  <c r="M314" i="20"/>
  <c r="M310" i="20"/>
  <c r="M306" i="20"/>
  <c r="M302" i="20"/>
  <c r="M298" i="20"/>
  <c r="M294" i="20"/>
  <c r="M290" i="20"/>
  <c r="M286" i="20"/>
  <c r="M282" i="20"/>
  <c r="M278" i="20"/>
  <c r="M274" i="20"/>
  <c r="M270" i="20"/>
  <c r="M266" i="20"/>
  <c r="M262" i="20"/>
  <c r="M258" i="20"/>
  <c r="M254" i="20"/>
  <c r="M250" i="20"/>
  <c r="M246" i="20"/>
  <c r="M242" i="20"/>
  <c r="M238" i="20"/>
  <c r="M234" i="20"/>
  <c r="M230" i="20"/>
  <c r="M226" i="20"/>
  <c r="M222" i="20"/>
  <c r="M218" i="20"/>
  <c r="M214" i="20"/>
  <c r="M210" i="20"/>
  <c r="M206" i="20"/>
  <c r="M202" i="20"/>
  <c r="M198" i="20"/>
  <c r="M194" i="20"/>
  <c r="M190" i="20"/>
  <c r="M186" i="20"/>
  <c r="M182" i="20"/>
  <c r="M178" i="20"/>
  <c r="M174" i="20"/>
  <c r="M170" i="20"/>
  <c r="M166" i="20"/>
  <c r="M162" i="20"/>
  <c r="M158" i="20"/>
  <c r="M154" i="20"/>
  <c r="M150" i="20"/>
  <c r="M146" i="20"/>
  <c r="M142" i="20"/>
  <c r="M138" i="20"/>
  <c r="M134" i="20"/>
  <c r="M130" i="20"/>
  <c r="M126" i="20"/>
  <c r="M122" i="20"/>
  <c r="M118" i="20"/>
  <c r="M114" i="20"/>
  <c r="M110" i="20"/>
  <c r="M106" i="20"/>
  <c r="M494" i="20"/>
  <c r="K530" i="20"/>
  <c r="K534" i="20"/>
  <c r="K533" i="20"/>
  <c r="K527" i="20"/>
  <c r="K526" i="20"/>
  <c r="H535" i="20"/>
  <c r="K525" i="20"/>
  <c r="I535" i="20"/>
  <c r="K532" i="20"/>
  <c r="K523" i="20"/>
  <c r="K520" i="20"/>
  <c r="K528" i="20"/>
  <c r="G535" i="20"/>
  <c r="K517" i="20"/>
  <c r="K521" i="20"/>
  <c r="K514" i="20"/>
  <c r="K510" i="20"/>
  <c r="K506" i="20"/>
  <c r="K511" i="20"/>
  <c r="J535" i="20"/>
  <c r="F535" i="20"/>
  <c r="K531" i="20"/>
  <c r="K524" i="20"/>
  <c r="K512" i="20"/>
  <c r="K508" i="20"/>
  <c r="M4" i="20"/>
  <c r="K513" i="20"/>
  <c r="K509" i="20"/>
  <c r="K507" i="20"/>
  <c r="M97" i="37"/>
  <c r="M101" i="37"/>
  <c r="M105" i="37"/>
  <c r="M109" i="37"/>
  <c r="M113" i="37"/>
  <c r="M117" i="37"/>
  <c r="M121" i="37"/>
  <c r="M125" i="37"/>
  <c r="M129" i="37"/>
  <c r="M133" i="37"/>
  <c r="M137" i="37"/>
  <c r="M141" i="37"/>
  <c r="M145" i="37"/>
  <c r="M149" i="37"/>
  <c r="M153" i="37"/>
  <c r="M157" i="37"/>
  <c r="M161" i="37"/>
  <c r="M165" i="37"/>
  <c r="M169" i="37"/>
  <c r="M173" i="37"/>
  <c r="M177" i="37"/>
  <c r="M181" i="37"/>
  <c r="M185" i="37"/>
  <c r="M189" i="37"/>
  <c r="M193" i="37"/>
  <c r="M197" i="37"/>
  <c r="M201" i="37"/>
  <c r="M205" i="37"/>
  <c r="M209" i="37"/>
  <c r="M213" i="37"/>
  <c r="M217" i="37"/>
  <c r="M221" i="37"/>
  <c r="M225" i="37"/>
  <c r="M229" i="37"/>
  <c r="M233" i="37"/>
  <c r="M237" i="37"/>
  <c r="M241" i="37"/>
  <c r="M245" i="37"/>
  <c r="M249" i="37"/>
  <c r="M253" i="37"/>
  <c r="M257" i="37"/>
  <c r="M261" i="37"/>
  <c r="M265" i="37"/>
  <c r="M269" i="37"/>
  <c r="M273" i="37"/>
  <c r="M277" i="37"/>
  <c r="M281" i="37"/>
  <c r="M285" i="37"/>
  <c r="M289" i="37"/>
  <c r="M293" i="37"/>
  <c r="M297" i="37"/>
  <c r="M301" i="37"/>
  <c r="M305" i="37"/>
  <c r="M309" i="37"/>
  <c r="M313" i="37"/>
  <c r="M317" i="37"/>
  <c r="M321" i="37"/>
  <c r="M325" i="37"/>
  <c r="M329" i="37"/>
  <c r="M333" i="37"/>
  <c r="M337" i="37"/>
  <c r="M341" i="37"/>
  <c r="M345" i="37"/>
  <c r="M349" i="37"/>
  <c r="M353" i="37"/>
  <c r="M357" i="37"/>
  <c r="M361" i="37"/>
  <c r="M365" i="37"/>
  <c r="M369" i="37"/>
  <c r="M373" i="37"/>
  <c r="M377" i="37"/>
  <c r="M381" i="37"/>
  <c r="M385" i="37"/>
  <c r="M389" i="37"/>
  <c r="M393" i="37"/>
  <c r="M397" i="37"/>
  <c r="M401" i="37"/>
  <c r="M405" i="37"/>
  <c r="M409" i="37"/>
  <c r="M413" i="37"/>
  <c r="M417" i="37"/>
  <c r="M421" i="37"/>
  <c r="M425" i="37"/>
  <c r="M429" i="37"/>
  <c r="M433" i="37"/>
  <c r="M437" i="37"/>
  <c r="M441" i="37"/>
  <c r="M445" i="37"/>
  <c r="M449" i="37"/>
  <c r="M453" i="37"/>
  <c r="M457" i="37"/>
  <c r="M461" i="37"/>
  <c r="M465" i="37"/>
  <c r="M469" i="37"/>
  <c r="M473" i="37"/>
  <c r="M477" i="37"/>
  <c r="M481" i="37"/>
  <c r="M485" i="37"/>
  <c r="M489" i="37"/>
  <c r="M497" i="37"/>
  <c r="M61" i="37"/>
  <c r="K517" i="37"/>
  <c r="K528" i="37"/>
  <c r="K533" i="37"/>
  <c r="K530" i="37"/>
  <c r="K531" i="37"/>
  <c r="K527" i="37"/>
  <c r="K529" i="37"/>
  <c r="K534" i="37"/>
  <c r="K526" i="37"/>
  <c r="K513" i="37"/>
  <c r="K509" i="37"/>
  <c r="K532" i="37"/>
  <c r="K511" i="37"/>
  <c r="K507" i="37"/>
  <c r="K512" i="37"/>
  <c r="K508" i="37"/>
  <c r="M11" i="37"/>
  <c r="M15" i="37"/>
  <c r="M19" i="37"/>
  <c r="M23" i="37"/>
  <c r="M27" i="37"/>
  <c r="M31" i="37"/>
  <c r="M35" i="37"/>
  <c r="M39" i="37"/>
  <c r="M43" i="37"/>
  <c r="M47" i="37"/>
  <c r="M51" i="37"/>
  <c r="K514" i="37"/>
  <c r="K510" i="37"/>
  <c r="K506" i="37"/>
  <c r="I49" i="26"/>
  <c r="I48" i="26"/>
  <c r="M491" i="27"/>
  <c r="M70" i="27"/>
  <c r="M74" i="27"/>
  <c r="M78" i="27"/>
  <c r="M82" i="27"/>
  <c r="M86" i="27"/>
  <c r="M90" i="27"/>
  <c r="M94" i="27"/>
  <c r="M98" i="27"/>
  <c r="M102" i="27"/>
  <c r="M106" i="27"/>
  <c r="M110" i="27"/>
  <c r="M114" i="27"/>
  <c r="M118" i="27"/>
  <c r="M122" i="27"/>
  <c r="M126" i="27"/>
  <c r="M130" i="27"/>
  <c r="M134" i="27"/>
  <c r="M138" i="27"/>
  <c r="M142" i="27"/>
  <c r="M146" i="27"/>
  <c r="M150" i="27"/>
  <c r="M154" i="27"/>
  <c r="M494" i="27"/>
  <c r="M158" i="27"/>
  <c r="M162" i="27"/>
  <c r="M166" i="27"/>
  <c r="M170" i="27"/>
  <c r="M174" i="27"/>
  <c r="M178" i="27"/>
  <c r="M182" i="27"/>
  <c r="M186" i="27"/>
  <c r="M190" i="27"/>
  <c r="M194" i="27"/>
  <c r="M198" i="27"/>
  <c r="M202" i="27"/>
  <c r="M206" i="27"/>
  <c r="M210" i="27"/>
  <c r="M214" i="27"/>
  <c r="M218" i="27"/>
  <c r="M222" i="27"/>
  <c r="M226" i="27"/>
  <c r="M230" i="27"/>
  <c r="M234" i="27"/>
  <c r="M238" i="27"/>
  <c r="M242" i="27"/>
  <c r="M246" i="27"/>
  <c r="M250" i="27"/>
  <c r="M254" i="27"/>
  <c r="M258" i="27"/>
  <c r="M262" i="27"/>
  <c r="M266" i="27"/>
  <c r="M270" i="27"/>
  <c r="M274" i="27"/>
  <c r="M278" i="27"/>
  <c r="M282" i="27"/>
  <c r="M286" i="27"/>
  <c r="M290" i="27"/>
  <c r="M294" i="27"/>
  <c r="M298" i="27"/>
  <c r="M302" i="27"/>
  <c r="M306" i="27"/>
  <c r="M310" i="27"/>
  <c r="M314" i="27"/>
  <c r="M318" i="27"/>
  <c r="M322" i="27"/>
  <c r="M326" i="27"/>
  <c r="M330" i="27"/>
  <c r="M334" i="27"/>
  <c r="M338" i="27"/>
  <c r="M342" i="27"/>
  <c r="M346" i="27"/>
  <c r="M350" i="27"/>
  <c r="M354" i="27"/>
  <c r="M358" i="27"/>
  <c r="M362" i="27"/>
  <c r="M366" i="27"/>
  <c r="M370" i="27"/>
  <c r="M374" i="27"/>
  <c r="M378" i="27"/>
  <c r="M382" i="27"/>
  <c r="M386" i="27"/>
  <c r="M390" i="27"/>
  <c r="M394" i="27"/>
  <c r="M398" i="27"/>
  <c r="M402" i="27"/>
  <c r="M406" i="27"/>
  <c r="M410" i="27"/>
  <c r="M414" i="27"/>
  <c r="M418" i="27"/>
  <c r="M422" i="27"/>
  <c r="M426" i="27"/>
  <c r="M430" i="27"/>
  <c r="M434" i="27"/>
  <c r="M438" i="27"/>
  <c r="M442" i="27"/>
  <c r="M446" i="27"/>
  <c r="M450" i="27"/>
  <c r="M454" i="27"/>
  <c r="M458" i="27"/>
  <c r="M462" i="27"/>
  <c r="M466" i="27"/>
  <c r="M470" i="27"/>
  <c r="M474" i="27"/>
  <c r="M478" i="27"/>
  <c r="M482" i="27"/>
  <c r="M486" i="27"/>
  <c r="M490" i="27"/>
  <c r="M498" i="27"/>
  <c r="K517" i="27"/>
  <c r="K532" i="27"/>
  <c r="K531" i="27"/>
  <c r="K528" i="27"/>
  <c r="K530" i="27"/>
  <c r="K529" i="27"/>
  <c r="K533" i="27"/>
  <c r="K526" i="27"/>
  <c r="K534" i="27"/>
  <c r="K527" i="27"/>
  <c r="M6" i="27"/>
  <c r="I48" i="38"/>
  <c r="I57" i="38" s="1"/>
  <c r="K532" i="39"/>
  <c r="M35" i="39"/>
  <c r="M39" i="39"/>
  <c r="M43" i="39"/>
  <c r="M47" i="39"/>
  <c r="M51" i="39"/>
  <c r="M55" i="39"/>
  <c r="M59" i="39"/>
  <c r="M63" i="39"/>
  <c r="M67" i="39"/>
  <c r="M71" i="39"/>
  <c r="M75" i="39"/>
  <c r="M79" i="39"/>
  <c r="M83" i="39"/>
  <c r="M87" i="39"/>
  <c r="M91" i="39"/>
  <c r="M95" i="39"/>
  <c r="M99" i="39"/>
  <c r="M103" i="39"/>
  <c r="M107" i="39"/>
  <c r="M111" i="39"/>
  <c r="M115" i="39"/>
  <c r="M119" i="39"/>
  <c r="M123" i="39"/>
  <c r="M127" i="39"/>
  <c r="M131" i="39"/>
  <c r="M135" i="39"/>
  <c r="M139" i="39"/>
  <c r="M143" i="39"/>
  <c r="M147" i="39"/>
  <c r="M151" i="39"/>
  <c r="M155" i="39"/>
  <c r="M159" i="39"/>
  <c r="M163" i="39"/>
  <c r="M167" i="39"/>
  <c r="M171" i="39"/>
  <c r="M175" i="39"/>
  <c r="M179" i="39"/>
  <c r="M183" i="39"/>
  <c r="M187" i="39"/>
  <c r="M191" i="39"/>
  <c r="M195" i="39"/>
  <c r="M199" i="39"/>
  <c r="M203" i="39"/>
  <c r="M207" i="39"/>
  <c r="M211" i="39"/>
  <c r="M215" i="39"/>
  <c r="M219" i="39"/>
  <c r="M223" i="39"/>
  <c r="M227" i="39"/>
  <c r="M231" i="39"/>
  <c r="M235" i="39"/>
  <c r="M239" i="39"/>
  <c r="M243" i="39"/>
  <c r="M247" i="39"/>
  <c r="M251" i="39"/>
  <c r="M255" i="39"/>
  <c r="M259" i="39"/>
  <c r="M263" i="39"/>
  <c r="M267" i="39"/>
  <c r="M271" i="39"/>
  <c r="M275" i="39"/>
  <c r="M279" i="39"/>
  <c r="M283" i="39"/>
  <c r="M287" i="39"/>
  <c r="M291" i="39"/>
  <c r="M295" i="39"/>
  <c r="M299" i="39"/>
  <c r="M303" i="39"/>
  <c r="M307" i="39"/>
  <c r="M311" i="39"/>
  <c r="M315" i="39"/>
  <c r="M319" i="39"/>
  <c r="M323" i="39"/>
  <c r="M327" i="39"/>
  <c r="M331" i="39"/>
  <c r="M335" i="39"/>
  <c r="M339" i="39"/>
  <c r="M343" i="39"/>
  <c r="M347" i="39"/>
  <c r="M351" i="39"/>
  <c r="M355" i="39"/>
  <c r="M359" i="39"/>
  <c r="M363" i="39"/>
  <c r="M367" i="39"/>
  <c r="M371" i="39"/>
  <c r="M375" i="39"/>
  <c r="M379" i="39"/>
  <c r="M383" i="39"/>
  <c r="M387" i="39"/>
  <c r="M391" i="39"/>
  <c r="M395" i="39"/>
  <c r="M399" i="39"/>
  <c r="M403" i="39"/>
  <c r="M407" i="39"/>
  <c r="M411" i="39"/>
  <c r="M415" i="39"/>
  <c r="M419" i="39"/>
  <c r="M423" i="39"/>
  <c r="M427" i="39"/>
  <c r="M431" i="39"/>
  <c r="M435" i="39"/>
  <c r="M439" i="39"/>
  <c r="M443" i="39"/>
  <c r="M447" i="39"/>
  <c r="M451" i="39"/>
  <c r="M455" i="39"/>
  <c r="M459" i="39"/>
  <c r="M463" i="39"/>
  <c r="M467" i="39"/>
  <c r="M471" i="39"/>
  <c r="M475" i="39"/>
  <c r="M479" i="39"/>
  <c r="M483" i="39"/>
  <c r="M487" i="39"/>
  <c r="M495" i="39"/>
  <c r="M491" i="39"/>
  <c r="F535" i="39"/>
  <c r="K530" i="39"/>
  <c r="K528" i="39"/>
  <c r="K517" i="39"/>
  <c r="K533" i="39"/>
  <c r="K529" i="39"/>
  <c r="K525" i="39"/>
  <c r="K527" i="39"/>
  <c r="K531" i="39"/>
  <c r="I535" i="39"/>
  <c r="K523" i="39"/>
  <c r="M8" i="39"/>
  <c r="K524" i="39"/>
  <c r="K526" i="39"/>
  <c r="H535" i="39"/>
  <c r="K534" i="39"/>
  <c r="G535" i="39"/>
  <c r="K521" i="39"/>
  <c r="K512" i="39"/>
  <c r="K508" i="39"/>
  <c r="K520" i="39"/>
  <c r="K511" i="39"/>
  <c r="K507" i="39"/>
  <c r="K514" i="39"/>
  <c r="K510" i="39"/>
  <c r="K506" i="39"/>
  <c r="K522" i="39"/>
  <c r="K513" i="39"/>
  <c r="K509" i="39"/>
  <c r="I48" i="32"/>
  <c r="I57" i="32" s="1"/>
  <c r="I49" i="30"/>
  <c r="I47" i="30"/>
  <c r="M26" i="33"/>
  <c r="M30" i="33"/>
  <c r="M34" i="33"/>
  <c r="M38" i="33"/>
  <c r="M42" i="33"/>
  <c r="M46" i="33"/>
  <c r="M50" i="33"/>
  <c r="M58" i="33"/>
  <c r="M62" i="33"/>
  <c r="M66" i="33"/>
  <c r="M70" i="33"/>
  <c r="M74" i="33"/>
  <c r="M78" i="33"/>
  <c r="M82" i="33"/>
  <c r="M86" i="33"/>
  <c r="M90" i="33"/>
  <c r="M94" i="33"/>
  <c r="M98" i="33"/>
  <c r="M102" i="33"/>
  <c r="M106" i="33"/>
  <c r="M110" i="33"/>
  <c r="M114" i="33"/>
  <c r="M118" i="33"/>
  <c r="M122" i="33"/>
  <c r="M126" i="33"/>
  <c r="M130" i="33"/>
  <c r="M134" i="33"/>
  <c r="M138" i="33"/>
  <c r="M142" i="33"/>
  <c r="M146" i="33"/>
  <c r="M150" i="33"/>
  <c r="M154" i="33"/>
  <c r="M158" i="33"/>
  <c r="M162" i="33"/>
  <c r="M166" i="33"/>
  <c r="M170" i="33"/>
  <c r="M174" i="33"/>
  <c r="M178" i="33"/>
  <c r="M182" i="33"/>
  <c r="M186" i="33"/>
  <c r="M190" i="33"/>
  <c r="M194" i="33"/>
  <c r="M198" i="33"/>
  <c r="M202" i="33"/>
  <c r="M206" i="33"/>
  <c r="M210" i="33"/>
  <c r="M214" i="33"/>
  <c r="M218" i="33"/>
  <c r="M222" i="33"/>
  <c r="M226" i="33"/>
  <c r="M230" i="33"/>
  <c r="M234" i="33"/>
  <c r="M238" i="33"/>
  <c r="M242" i="33"/>
  <c r="M246" i="33"/>
  <c r="M250" i="33"/>
  <c r="M254" i="33"/>
  <c r="M258" i="33"/>
  <c r="M262" i="33"/>
  <c r="M266" i="33"/>
  <c r="M270" i="33"/>
  <c r="M274" i="33"/>
  <c r="M278" i="33"/>
  <c r="M282" i="33"/>
  <c r="M286" i="33"/>
  <c r="M290" i="33"/>
  <c r="M294" i="33"/>
  <c r="M298" i="33"/>
  <c r="M302" i="33"/>
  <c r="M306" i="33"/>
  <c r="M310" i="33"/>
  <c r="M314" i="33"/>
  <c r="M318" i="33"/>
  <c r="M322" i="33"/>
  <c r="M326" i="33"/>
  <c r="M330" i="33"/>
  <c r="M334" i="33"/>
  <c r="M338" i="33"/>
  <c r="M342" i="33"/>
  <c r="M346" i="33"/>
  <c r="M350" i="33"/>
  <c r="M354" i="33"/>
  <c r="M358" i="33"/>
  <c r="M362" i="33"/>
  <c r="M366" i="33"/>
  <c r="M370" i="33"/>
  <c r="M374" i="33"/>
  <c r="M378" i="33"/>
  <c r="M382" i="33"/>
  <c r="M386" i="33"/>
  <c r="M390" i="33"/>
  <c r="M394" i="33"/>
  <c r="M398" i="33"/>
  <c r="M402" i="33"/>
  <c r="M406" i="33"/>
  <c r="M410" i="33"/>
  <c r="M414" i="33"/>
  <c r="M418" i="33"/>
  <c r="M422" i="33"/>
  <c r="M426" i="33"/>
  <c r="M430" i="33"/>
  <c r="M434" i="33"/>
  <c r="M438" i="33"/>
  <c r="M442" i="33"/>
  <c r="M446" i="33"/>
  <c r="M450" i="33"/>
  <c r="M454" i="33"/>
  <c r="M458" i="33"/>
  <c r="M462" i="33"/>
  <c r="M466" i="33"/>
  <c r="M470" i="33"/>
  <c r="M474" i="33"/>
  <c r="M478" i="33"/>
  <c r="M482" i="33"/>
  <c r="M486" i="33"/>
  <c r="M490" i="33"/>
  <c r="M498" i="33"/>
  <c r="M28" i="33"/>
  <c r="M32" i="33"/>
  <c r="M36" i="33"/>
  <c r="M40" i="33"/>
  <c r="M44" i="33"/>
  <c r="M48" i="33"/>
  <c r="M52" i="33"/>
  <c r="M60" i="33"/>
  <c r="M64" i="33"/>
  <c r="M68" i="33"/>
  <c r="M72" i="33"/>
  <c r="M76" i="33"/>
  <c r="M80" i="33"/>
  <c r="M84" i="33"/>
  <c r="M88" i="33"/>
  <c r="M92" i="33"/>
  <c r="M96" i="33"/>
  <c r="M100" i="33"/>
  <c r="M104" i="33"/>
  <c r="M108" i="33"/>
  <c r="M112" i="33"/>
  <c r="M116" i="33"/>
  <c r="M120" i="33"/>
  <c r="M124" i="33"/>
  <c r="M128" i="33"/>
  <c r="M132" i="33"/>
  <c r="M136" i="33"/>
  <c r="M140" i="33"/>
  <c r="M144" i="33"/>
  <c r="M148" i="33"/>
  <c r="M152" i="33"/>
  <c r="M156" i="33"/>
  <c r="M160" i="33"/>
  <c r="M164" i="33"/>
  <c r="M168" i="33"/>
  <c r="M172" i="33"/>
  <c r="M176" i="33"/>
  <c r="M180" i="33"/>
  <c r="M184" i="33"/>
  <c r="M188" i="33"/>
  <c r="M192" i="33"/>
  <c r="M196" i="33"/>
  <c r="M200" i="33"/>
  <c r="M204" i="33"/>
  <c r="M208" i="33"/>
  <c r="M212" i="33"/>
  <c r="M216" i="33"/>
  <c r="M220" i="33"/>
  <c r="M224" i="33"/>
  <c r="M228" i="33"/>
  <c r="M232" i="33"/>
  <c r="M236" i="33"/>
  <c r="M240" i="33"/>
  <c r="M244" i="33"/>
  <c r="M248" i="33"/>
  <c r="M252" i="33"/>
  <c r="M256" i="33"/>
  <c r="M260" i="33"/>
  <c r="M264" i="33"/>
  <c r="M268" i="33"/>
  <c r="M272" i="33"/>
  <c r="M276" i="33"/>
  <c r="M280" i="33"/>
  <c r="M284" i="33"/>
  <c r="M288" i="33"/>
  <c r="M292" i="33"/>
  <c r="M296" i="33"/>
  <c r="M300" i="33"/>
  <c r="M304" i="33"/>
  <c r="M308" i="33"/>
  <c r="M312" i="33"/>
  <c r="M316" i="33"/>
  <c r="M320" i="33"/>
  <c r="M324" i="33"/>
  <c r="M328" i="33"/>
  <c r="M332" i="33"/>
  <c r="M336" i="33"/>
  <c r="M340" i="33"/>
  <c r="M344" i="33"/>
  <c r="M348" i="33"/>
  <c r="M352" i="33"/>
  <c r="M356" i="33"/>
  <c r="M360" i="33"/>
  <c r="M364" i="33"/>
  <c r="M368" i="33"/>
  <c r="M372" i="33"/>
  <c r="M376" i="33"/>
  <c r="M380" i="33"/>
  <c r="M384" i="33"/>
  <c r="M388" i="33"/>
  <c r="M392" i="33"/>
  <c r="M396" i="33"/>
  <c r="M400" i="33"/>
  <c r="M404" i="33"/>
  <c r="M408" i="33"/>
  <c r="M412" i="33"/>
  <c r="M416" i="33"/>
  <c r="M420" i="33"/>
  <c r="M424" i="33"/>
  <c r="M428" i="33"/>
  <c r="M432" i="33"/>
  <c r="M436" i="33"/>
  <c r="M440" i="33"/>
  <c r="M444" i="33"/>
  <c r="M448" i="33"/>
  <c r="M452" i="33"/>
  <c r="M456" i="33"/>
  <c r="M460" i="33"/>
  <c r="M464" i="33"/>
  <c r="M468" i="33"/>
  <c r="M472" i="33"/>
  <c r="M476" i="33"/>
  <c r="M480" i="33"/>
  <c r="M484" i="33"/>
  <c r="M488" i="33"/>
  <c r="M496" i="33"/>
  <c r="M494" i="33"/>
  <c r="K530" i="33"/>
  <c r="K531" i="33"/>
  <c r="K533" i="33"/>
  <c r="K524" i="33"/>
  <c r="K520" i="33"/>
  <c r="M4" i="33"/>
  <c r="I535" i="33"/>
  <c r="M10" i="33"/>
  <c r="K517" i="33"/>
  <c r="K528" i="33"/>
  <c r="K529" i="33"/>
  <c r="K534" i="33"/>
  <c r="K527" i="33"/>
  <c r="K522" i="33"/>
  <c r="K532" i="33"/>
  <c r="K528" i="31"/>
  <c r="K524" i="31"/>
  <c r="M492" i="31"/>
  <c r="K531" i="31"/>
  <c r="M47" i="31"/>
  <c r="M51" i="31"/>
  <c r="M55" i="31"/>
  <c r="M59" i="31"/>
  <c r="M63" i="31"/>
  <c r="M71" i="31"/>
  <c r="M75" i="31"/>
  <c r="M79" i="31"/>
  <c r="M83" i="31"/>
  <c r="M87" i="31"/>
  <c r="M91" i="31"/>
  <c r="M95" i="31"/>
  <c r="M99" i="31"/>
  <c r="M103" i="31"/>
  <c r="M107" i="31"/>
  <c r="M111" i="31"/>
  <c r="M115" i="31"/>
  <c r="M119" i="31"/>
  <c r="M123" i="31"/>
  <c r="M127" i="31"/>
  <c r="M131" i="31"/>
  <c r="M135" i="31"/>
  <c r="M139" i="31"/>
  <c r="M143" i="31"/>
  <c r="M147" i="31"/>
  <c r="M151" i="31"/>
  <c r="M491" i="31"/>
  <c r="M155" i="31"/>
  <c r="M159" i="31"/>
  <c r="M163" i="31"/>
  <c r="M167" i="31"/>
  <c r="M171" i="31"/>
  <c r="M175" i="31"/>
  <c r="M179" i="31"/>
  <c r="M183" i="31"/>
  <c r="M187" i="31"/>
  <c r="M191" i="31"/>
  <c r="M195" i="31"/>
  <c r="M199" i="31"/>
  <c r="M203" i="31"/>
  <c r="M207" i="31"/>
  <c r="M211" i="31"/>
  <c r="M215" i="31"/>
  <c r="M219" i="31"/>
  <c r="M223" i="31"/>
  <c r="M227" i="31"/>
  <c r="M231" i="31"/>
  <c r="M235" i="31"/>
  <c r="M239" i="31"/>
  <c r="M243" i="31"/>
  <c r="M247" i="31"/>
  <c r="M251" i="31"/>
  <c r="M255" i="31"/>
  <c r="M259" i="31"/>
  <c r="M263" i="31"/>
  <c r="M267" i="31"/>
  <c r="M271" i="31"/>
  <c r="M275" i="31"/>
  <c r="M279" i="31"/>
  <c r="M283" i="31"/>
  <c r="M287" i="31"/>
  <c r="M291" i="31"/>
  <c r="M295" i="31"/>
  <c r="M299" i="31"/>
  <c r="M303" i="31"/>
  <c r="M307" i="31"/>
  <c r="M311" i="31"/>
  <c r="M315" i="31"/>
  <c r="M319" i="31"/>
  <c r="M323" i="31"/>
  <c r="M327" i="31"/>
  <c r="M331" i="31"/>
  <c r="M335" i="31"/>
  <c r="M339" i="31"/>
  <c r="M343" i="31"/>
  <c r="M347" i="31"/>
  <c r="M351" i="31"/>
  <c r="M355" i="31"/>
  <c r="M359" i="31"/>
  <c r="M363" i="31"/>
  <c r="M367" i="31"/>
  <c r="M371" i="31"/>
  <c r="M375" i="31"/>
  <c r="M379" i="31"/>
  <c r="M383" i="31"/>
  <c r="M387" i="31"/>
  <c r="M391" i="31"/>
  <c r="M395" i="31"/>
  <c r="M399" i="31"/>
  <c r="M403" i="31"/>
  <c r="M407" i="31"/>
  <c r="M411" i="31"/>
  <c r="M415" i="31"/>
  <c r="M419" i="31"/>
  <c r="M423" i="31"/>
  <c r="M427" i="31"/>
  <c r="M431" i="31"/>
  <c r="M435" i="31"/>
  <c r="M439" i="31"/>
  <c r="M443" i="31"/>
  <c r="M447" i="31"/>
  <c r="M451" i="31"/>
  <c r="M455" i="31"/>
  <c r="M459" i="31"/>
  <c r="M463" i="31"/>
  <c r="M467" i="31"/>
  <c r="M471" i="31"/>
  <c r="M475" i="31"/>
  <c r="M479" i="31"/>
  <c r="M483" i="31"/>
  <c r="M487" i="31"/>
  <c r="M495" i="31"/>
  <c r="J535" i="31"/>
  <c r="K523" i="31"/>
  <c r="H535" i="31"/>
  <c r="K530" i="31"/>
  <c r="K517" i="31"/>
  <c r="K522" i="31"/>
  <c r="K526" i="31"/>
  <c r="K527" i="31"/>
  <c r="K525" i="31"/>
  <c r="K529" i="31"/>
  <c r="K532" i="31"/>
  <c r="K520" i="31"/>
  <c r="M5" i="31"/>
  <c r="I81" i="70"/>
  <c r="E100" i="54"/>
  <c r="I14" i="54" s="1"/>
  <c r="I12" i="54" s="1"/>
  <c r="F12" i="54" s="1"/>
  <c r="K528" i="65"/>
  <c r="M158" i="65"/>
  <c r="M162" i="65"/>
  <c r="M166" i="65"/>
  <c r="M170" i="65"/>
  <c r="M174" i="65"/>
  <c r="M178" i="65"/>
  <c r="M182" i="65"/>
  <c r="M186" i="65"/>
  <c r="M190" i="65"/>
  <c r="M194" i="65"/>
  <c r="M198" i="65"/>
  <c r="M202" i="65"/>
  <c r="M206" i="65"/>
  <c r="M210" i="65"/>
  <c r="M214" i="65"/>
  <c r="M218" i="65"/>
  <c r="M222" i="65"/>
  <c r="M226" i="65"/>
  <c r="M230" i="65"/>
  <c r="M234" i="65"/>
  <c r="M238" i="65"/>
  <c r="M242" i="65"/>
  <c r="M246" i="65"/>
  <c r="M250" i="65"/>
  <c r="M254" i="65"/>
  <c r="M258" i="65"/>
  <c r="M262" i="65"/>
  <c r="M266" i="65"/>
  <c r="M270" i="65"/>
  <c r="M274" i="65"/>
  <c r="M278" i="65"/>
  <c r="M282" i="65"/>
  <c r="M286" i="65"/>
  <c r="M290" i="65"/>
  <c r="M294" i="65"/>
  <c r="M298" i="65"/>
  <c r="M302" i="65"/>
  <c r="M306" i="65"/>
  <c r="M310" i="65"/>
  <c r="M314" i="65"/>
  <c r="M318" i="65"/>
  <c r="M322" i="65"/>
  <c r="M326" i="65"/>
  <c r="M330" i="65"/>
  <c r="M334" i="65"/>
  <c r="M338" i="65"/>
  <c r="M342" i="65"/>
  <c r="M346" i="65"/>
  <c r="M350" i="65"/>
  <c r="M354" i="65"/>
  <c r="M358" i="65"/>
  <c r="M362" i="65"/>
  <c r="M366" i="65"/>
  <c r="M370" i="65"/>
  <c r="M374" i="65"/>
  <c r="M378" i="65"/>
  <c r="M382" i="65"/>
  <c r="M386" i="65"/>
  <c r="M390" i="65"/>
  <c r="M394" i="65"/>
  <c r="M398" i="65"/>
  <c r="M402" i="65"/>
  <c r="M406" i="65"/>
  <c r="M410" i="65"/>
  <c r="M414" i="65"/>
  <c r="M418" i="65"/>
  <c r="M422" i="65"/>
  <c r="M426" i="65"/>
  <c r="M430" i="65"/>
  <c r="M434" i="65"/>
  <c r="M438" i="65"/>
  <c r="M442" i="65"/>
  <c r="M446" i="65"/>
  <c r="M450" i="65"/>
  <c r="M454" i="65"/>
  <c r="M458" i="65"/>
  <c r="M462" i="65"/>
  <c r="M466" i="65"/>
  <c r="M470" i="65"/>
  <c r="M474" i="65"/>
  <c r="M478" i="65"/>
  <c r="M482" i="65"/>
  <c r="M486" i="65"/>
  <c r="M490" i="65"/>
  <c r="M498" i="65"/>
  <c r="M12" i="65"/>
  <c r="M514" i="65" s="1"/>
  <c r="M16" i="65"/>
  <c r="M20" i="65"/>
  <c r="M24" i="65"/>
  <c r="M28" i="65"/>
  <c r="M32" i="65"/>
  <c r="M36" i="65"/>
  <c r="M40" i="65"/>
  <c r="M44" i="65"/>
  <c r="M48" i="65"/>
  <c r="M52" i="65"/>
  <c r="M56" i="65"/>
  <c r="M60" i="65"/>
  <c r="M64" i="65"/>
  <c r="M68" i="65"/>
  <c r="M72" i="65"/>
  <c r="M76" i="65"/>
  <c r="M80" i="65"/>
  <c r="M84" i="65"/>
  <c r="M88" i="65"/>
  <c r="M92" i="65"/>
  <c r="M96" i="65"/>
  <c r="M100" i="65"/>
  <c r="M104" i="65"/>
  <c r="M108" i="65"/>
  <c r="M112" i="65"/>
  <c r="M116" i="65"/>
  <c r="M120" i="65"/>
  <c r="M124" i="65"/>
  <c r="M128" i="65"/>
  <c r="M132" i="65"/>
  <c r="M136" i="65"/>
  <c r="M140" i="65"/>
  <c r="M144" i="65"/>
  <c r="M148" i="65"/>
  <c r="M152" i="65"/>
  <c r="M156" i="65"/>
  <c r="M160" i="65"/>
  <c r="M164" i="65"/>
  <c r="M168" i="65"/>
  <c r="M172" i="65"/>
  <c r="M176" i="65"/>
  <c r="M180" i="65"/>
  <c r="M184" i="65"/>
  <c r="M188" i="65"/>
  <c r="M192" i="65"/>
  <c r="M196" i="65"/>
  <c r="M200" i="65"/>
  <c r="M204" i="65"/>
  <c r="M208" i="65"/>
  <c r="M212" i="65"/>
  <c r="M216" i="65"/>
  <c r="M220" i="65"/>
  <c r="M224" i="65"/>
  <c r="M228" i="65"/>
  <c r="M232" i="65"/>
  <c r="M236" i="65"/>
  <c r="M240" i="65"/>
  <c r="M244" i="65"/>
  <c r="M248" i="65"/>
  <c r="M252" i="65"/>
  <c r="M256" i="65"/>
  <c r="M260" i="65"/>
  <c r="M264" i="65"/>
  <c r="M268" i="65"/>
  <c r="M272" i="65"/>
  <c r="M276" i="65"/>
  <c r="M280" i="65"/>
  <c r="M284" i="65"/>
  <c r="M288" i="65"/>
  <c r="M292" i="65"/>
  <c r="M296" i="65"/>
  <c r="M300" i="65"/>
  <c r="M304" i="65"/>
  <c r="M308" i="65"/>
  <c r="M312" i="65"/>
  <c r="M316" i="65"/>
  <c r="M320" i="65"/>
  <c r="M324" i="65"/>
  <c r="M328" i="65"/>
  <c r="M332" i="65"/>
  <c r="M336" i="65"/>
  <c r="M340" i="65"/>
  <c r="M344" i="65"/>
  <c r="M348" i="65"/>
  <c r="M352" i="65"/>
  <c r="M356" i="65"/>
  <c r="M360" i="65"/>
  <c r="M364" i="65"/>
  <c r="M368" i="65"/>
  <c r="M372" i="65"/>
  <c r="M376" i="65"/>
  <c r="M380" i="65"/>
  <c r="M384" i="65"/>
  <c r="M388" i="65"/>
  <c r="M392" i="65"/>
  <c r="M396" i="65"/>
  <c r="M400" i="65"/>
  <c r="M404" i="65"/>
  <c r="M408" i="65"/>
  <c r="M412" i="65"/>
  <c r="M416" i="65"/>
  <c r="M420" i="65"/>
  <c r="M424" i="65"/>
  <c r="M428" i="65"/>
  <c r="M432" i="65"/>
  <c r="M436" i="65"/>
  <c r="M440" i="65"/>
  <c r="M444" i="65"/>
  <c r="M448" i="65"/>
  <c r="M452" i="65"/>
  <c r="M456" i="65"/>
  <c r="M460" i="65"/>
  <c r="M464" i="65"/>
  <c r="M468" i="65"/>
  <c r="M472" i="65"/>
  <c r="M476" i="65"/>
  <c r="M480" i="65"/>
  <c r="M484" i="65"/>
  <c r="M488" i="65"/>
  <c r="M496" i="65"/>
  <c r="F535" i="65"/>
  <c r="G525" i="65"/>
  <c r="G535" i="65" s="1"/>
  <c r="J525" i="65"/>
  <c r="J535" i="65" s="1"/>
  <c r="I525" i="65"/>
  <c r="I535" i="65" s="1"/>
  <c r="H525" i="5"/>
  <c r="F525" i="5"/>
  <c r="H526" i="5"/>
  <c r="M493" i="5"/>
  <c r="M475" i="5"/>
  <c r="M471" i="5"/>
  <c r="M467" i="5"/>
  <c r="M463" i="5"/>
  <c r="M459" i="5"/>
  <c r="M455" i="5"/>
  <c r="M451" i="5"/>
  <c r="M447" i="5"/>
  <c r="M443" i="5"/>
  <c r="M439" i="5"/>
  <c r="M435" i="5"/>
  <c r="M431" i="5"/>
  <c r="M427" i="5"/>
  <c r="M423" i="5"/>
  <c r="M419" i="5"/>
  <c r="M415" i="5"/>
  <c r="M411" i="5"/>
  <c r="M407" i="5"/>
  <c r="M403" i="5"/>
  <c r="M399" i="5"/>
  <c r="M395" i="5"/>
  <c r="M391" i="5"/>
  <c r="M387" i="5"/>
  <c r="M383" i="5"/>
  <c r="M379" i="5"/>
  <c r="M375" i="5"/>
  <c r="M371" i="5"/>
  <c r="M367" i="5"/>
  <c r="M363" i="5"/>
  <c r="M359" i="5"/>
  <c r="M355" i="5"/>
  <c r="M351" i="5"/>
  <c r="M347" i="5"/>
  <c r="M343" i="5"/>
  <c r="M339" i="5"/>
  <c r="M335" i="5"/>
  <c r="M331" i="5"/>
  <c r="M327" i="5"/>
  <c r="M323" i="5"/>
  <c r="M319" i="5"/>
  <c r="M315" i="5"/>
  <c r="M311" i="5"/>
  <c r="M307" i="5"/>
  <c r="M303" i="5"/>
  <c r="M299" i="5"/>
  <c r="M295" i="5"/>
  <c r="M291" i="5"/>
  <c r="M287" i="5"/>
  <c r="M283" i="5"/>
  <c r="M279" i="5"/>
  <c r="M275" i="5"/>
  <c r="M271" i="5"/>
  <c r="M267" i="5"/>
  <c r="M263" i="5"/>
  <c r="M259" i="5"/>
  <c r="M255" i="5"/>
  <c r="M251" i="5"/>
  <c r="M247" i="5"/>
  <c r="M243" i="5"/>
  <c r="M239" i="5"/>
  <c r="M235" i="5"/>
  <c r="M231" i="5"/>
  <c r="M227" i="5"/>
  <c r="M223" i="5"/>
  <c r="M219" i="5"/>
  <c r="M215" i="5"/>
  <c r="M211" i="5"/>
  <c r="M207" i="5"/>
  <c r="M203" i="5"/>
  <c r="M199" i="5"/>
  <c r="M195" i="5"/>
  <c r="M191" i="5"/>
  <c r="M187" i="5"/>
  <c r="M183" i="5"/>
  <c r="M179" i="5"/>
  <c r="M175" i="5"/>
  <c r="M171" i="5"/>
  <c r="M167" i="5"/>
  <c r="M163" i="5"/>
  <c r="M159" i="5"/>
  <c r="M155" i="5"/>
  <c r="M151" i="5"/>
  <c r="M147" i="5"/>
  <c r="M143" i="5"/>
  <c r="M139" i="5"/>
  <c r="M135" i="5"/>
  <c r="M131" i="5"/>
  <c r="M127" i="5"/>
  <c r="M123" i="5"/>
  <c r="M119" i="5"/>
  <c r="M115" i="5"/>
  <c r="M111" i="5"/>
  <c r="M107" i="5"/>
  <c r="M103" i="5"/>
  <c r="M99" i="5"/>
  <c r="M95" i="5"/>
  <c r="M91" i="5"/>
  <c r="M87" i="5"/>
  <c r="M83" i="5"/>
  <c r="M79" i="5"/>
  <c r="M75" i="5"/>
  <c r="M71" i="5"/>
  <c r="M67" i="5"/>
  <c r="M63" i="5"/>
  <c r="M59" i="5"/>
  <c r="M55" i="5"/>
  <c r="M51" i="5"/>
  <c r="M47" i="5"/>
  <c r="M39" i="5"/>
  <c r="M35" i="5"/>
  <c r="M31" i="5"/>
  <c r="M497" i="5"/>
  <c r="M494" i="5"/>
  <c r="M490" i="5"/>
  <c r="M472" i="5"/>
  <c r="M468" i="5"/>
  <c r="M464" i="5"/>
  <c r="M460" i="5"/>
  <c r="M456" i="5"/>
  <c r="M452" i="5"/>
  <c r="M448" i="5"/>
  <c r="M444" i="5"/>
  <c r="M440" i="5"/>
  <c r="M436" i="5"/>
  <c r="M432" i="5"/>
  <c r="M428" i="5"/>
  <c r="M424" i="5"/>
  <c r="M420" i="5"/>
  <c r="M416" i="5"/>
  <c r="M412" i="5"/>
  <c r="M408" i="5"/>
  <c r="M404" i="5"/>
  <c r="M400" i="5"/>
  <c r="M396" i="5"/>
  <c r="M392" i="5"/>
  <c r="M388" i="5"/>
  <c r="M384" i="5"/>
  <c r="M380" i="5"/>
  <c r="M376" i="5"/>
  <c r="M372" i="5"/>
  <c r="M368" i="5"/>
  <c r="J522" i="5"/>
  <c r="M364" i="5"/>
  <c r="M360" i="5"/>
  <c r="M356" i="5"/>
  <c r="M352" i="5"/>
  <c r="M348" i="5"/>
  <c r="M344" i="5"/>
  <c r="M340" i="5"/>
  <c r="M336" i="5"/>
  <c r="M332" i="5"/>
  <c r="M328" i="5"/>
  <c r="M324" i="5"/>
  <c r="M320" i="5"/>
  <c r="M316" i="5"/>
  <c r="M312" i="5"/>
  <c r="M308" i="5"/>
  <c r="M304" i="5"/>
  <c r="M300" i="5"/>
  <c r="M296" i="5"/>
  <c r="M292" i="5"/>
  <c r="M288" i="5"/>
  <c r="M284" i="5"/>
  <c r="M280" i="5"/>
  <c r="M276" i="5"/>
  <c r="M272" i="5"/>
  <c r="M268" i="5"/>
  <c r="M264" i="5"/>
  <c r="M260" i="5"/>
  <c r="M256" i="5"/>
  <c r="M252" i="5"/>
  <c r="M248" i="5"/>
  <c r="M244" i="5"/>
  <c r="M240" i="5"/>
  <c r="M236" i="5"/>
  <c r="M232" i="5"/>
  <c r="M228" i="5"/>
  <c r="M224" i="5"/>
  <c r="M220" i="5"/>
  <c r="M216" i="5"/>
  <c r="M212" i="5"/>
  <c r="M208" i="5"/>
  <c r="M204" i="5"/>
  <c r="M200" i="5"/>
  <c r="M196" i="5"/>
  <c r="M192" i="5"/>
  <c r="M188" i="5"/>
  <c r="M184" i="5"/>
  <c r="M180" i="5"/>
  <c r="M176" i="5"/>
  <c r="M172" i="5"/>
  <c r="M168" i="5"/>
  <c r="M164" i="5"/>
  <c r="M160" i="5"/>
  <c r="M156" i="5"/>
  <c r="M152" i="5"/>
  <c r="M148" i="5"/>
  <c r="M144" i="5"/>
  <c r="M140" i="5"/>
  <c r="M136" i="5"/>
  <c r="M132" i="5"/>
  <c r="M128" i="5"/>
  <c r="M124" i="5"/>
  <c r="M120" i="5"/>
  <c r="M116" i="5"/>
  <c r="M112" i="5"/>
  <c r="M108" i="5"/>
  <c r="M104" i="5"/>
  <c r="M100" i="5"/>
  <c r="M96" i="5"/>
  <c r="M92" i="5"/>
  <c r="M88" i="5"/>
  <c r="M84" i="5"/>
  <c r="M80" i="5"/>
  <c r="M76" i="5"/>
  <c r="M72" i="5"/>
  <c r="M68" i="5"/>
  <c r="M64" i="5"/>
  <c r="M60" i="5"/>
  <c r="M56" i="5"/>
  <c r="M52" i="5"/>
  <c r="M48" i="5"/>
  <c r="M40" i="5"/>
  <c r="M36" i="5"/>
  <c r="M32" i="5"/>
  <c r="M7" i="5"/>
  <c r="G520" i="5"/>
  <c r="J520" i="5"/>
  <c r="H520" i="5"/>
  <c r="H524" i="5"/>
  <c r="I524" i="5"/>
  <c r="F524" i="5"/>
  <c r="J524" i="5"/>
  <c r="I525" i="5"/>
  <c r="F521" i="5"/>
  <c r="H522" i="5"/>
  <c r="I522" i="5"/>
  <c r="F522" i="5"/>
  <c r="M496" i="5"/>
  <c r="M492" i="5"/>
  <c r="M474" i="5"/>
  <c r="M470" i="5"/>
  <c r="M466" i="5"/>
  <c r="M462" i="5"/>
  <c r="M458" i="5"/>
  <c r="M454" i="5"/>
  <c r="M450" i="5"/>
  <c r="M446" i="5"/>
  <c r="M442" i="5"/>
  <c r="M438" i="5"/>
  <c r="M434" i="5"/>
  <c r="M430" i="5"/>
  <c r="M426" i="5"/>
  <c r="M422" i="5"/>
  <c r="M418" i="5"/>
  <c r="M414" i="5"/>
  <c r="M410" i="5"/>
  <c r="M406" i="5"/>
  <c r="M402" i="5"/>
  <c r="M398" i="5"/>
  <c r="M394" i="5"/>
  <c r="M390" i="5"/>
  <c r="M386" i="5"/>
  <c r="M382" i="5"/>
  <c r="M378" i="5"/>
  <c r="M374" i="5"/>
  <c r="M370" i="5"/>
  <c r="M366" i="5"/>
  <c r="J525" i="5"/>
  <c r="G525" i="5"/>
  <c r="M362" i="5"/>
  <c r="M358" i="5"/>
  <c r="M354" i="5"/>
  <c r="M350" i="5"/>
  <c r="M346" i="5"/>
  <c r="M342" i="5"/>
  <c r="M338" i="5"/>
  <c r="M334" i="5"/>
  <c r="M330" i="5"/>
  <c r="M326" i="5"/>
  <c r="M322" i="5"/>
  <c r="M318" i="5"/>
  <c r="M314" i="5"/>
  <c r="M310" i="5"/>
  <c r="M306" i="5"/>
  <c r="M302" i="5"/>
  <c r="M298" i="5"/>
  <c r="M294" i="5"/>
  <c r="M290" i="5"/>
  <c r="M286" i="5"/>
  <c r="M282" i="5"/>
  <c r="M278" i="5"/>
  <c r="M274" i="5"/>
  <c r="M270" i="5"/>
  <c r="M266" i="5"/>
  <c r="M262" i="5"/>
  <c r="M258" i="5"/>
  <c r="M254" i="5"/>
  <c r="M250" i="5"/>
  <c r="M246" i="5"/>
  <c r="M242" i="5"/>
  <c r="M238" i="5"/>
  <c r="M234" i="5"/>
  <c r="M230" i="5"/>
  <c r="M226" i="5"/>
  <c r="M222" i="5"/>
  <c r="M218" i="5"/>
  <c r="M214" i="5"/>
  <c r="M210" i="5"/>
  <c r="M206" i="5"/>
  <c r="M202" i="5"/>
  <c r="M198" i="5"/>
  <c r="M194" i="5"/>
  <c r="M190" i="5"/>
  <c r="M186" i="5"/>
  <c r="M182" i="5"/>
  <c r="M178" i="5"/>
  <c r="M174" i="5"/>
  <c r="M170" i="5"/>
  <c r="M166" i="5"/>
  <c r="M162" i="5"/>
  <c r="M158" i="5"/>
  <c r="M154" i="5"/>
  <c r="M150" i="5"/>
  <c r="M146" i="5"/>
  <c r="M142" i="5"/>
  <c r="M138" i="5"/>
  <c r="M134" i="5"/>
  <c r="M130" i="5"/>
  <c r="M126" i="5"/>
  <c r="M122" i="5"/>
  <c r="M118" i="5"/>
  <c r="M114" i="5"/>
  <c r="M110" i="5"/>
  <c r="M106" i="5"/>
  <c r="M102" i="5"/>
  <c r="M98" i="5"/>
  <c r="M94" i="5"/>
  <c r="M90" i="5"/>
  <c r="M86" i="5"/>
  <c r="M82" i="5"/>
  <c r="M78" i="5"/>
  <c r="M74" i="5"/>
  <c r="M70" i="5"/>
  <c r="M66" i="5"/>
  <c r="M62" i="5"/>
  <c r="M58" i="5"/>
  <c r="M54" i="5"/>
  <c r="M50" i="5"/>
  <c r="M42" i="5"/>
  <c r="M38" i="5"/>
  <c r="M34" i="5"/>
  <c r="M30" i="5"/>
  <c r="M6" i="5"/>
  <c r="I31" i="56"/>
  <c r="K532" i="5"/>
  <c r="I521" i="5"/>
  <c r="K528" i="5"/>
  <c r="I37" i="64"/>
  <c r="I37" i="56"/>
  <c r="I37" i="48"/>
  <c r="I37" i="40"/>
  <c r="I37" i="32"/>
  <c r="I37" i="19"/>
  <c r="K517" i="5"/>
  <c r="K529" i="5"/>
  <c r="I520" i="5"/>
  <c r="F520" i="5"/>
  <c r="J521" i="5"/>
  <c r="G521" i="5"/>
  <c r="G526" i="5"/>
  <c r="I31" i="32"/>
  <c r="M349" i="5"/>
  <c r="M345" i="5"/>
  <c r="M341" i="5"/>
  <c r="M337" i="5"/>
  <c r="M333" i="5"/>
  <c r="M329" i="5"/>
  <c r="M325" i="5"/>
  <c r="M321" i="5"/>
  <c r="M317" i="5"/>
  <c r="M313" i="5"/>
  <c r="M309" i="5"/>
  <c r="M305" i="5"/>
  <c r="M301" i="5"/>
  <c r="M297" i="5"/>
  <c r="M293" i="5"/>
  <c r="M289" i="5"/>
  <c r="M285" i="5"/>
  <c r="M281" i="5"/>
  <c r="M277" i="5"/>
  <c r="M273" i="5"/>
  <c r="M269" i="5"/>
  <c r="M265" i="5"/>
  <c r="M261" i="5"/>
  <c r="M257" i="5"/>
  <c r="M253" i="5"/>
  <c r="M249" i="5"/>
  <c r="M245" i="5"/>
  <c r="M241" i="5"/>
  <c r="M237" i="5"/>
  <c r="M233" i="5"/>
  <c r="M229" i="5"/>
  <c r="M225" i="5"/>
  <c r="M221" i="5"/>
  <c r="M217" i="5"/>
  <c r="M213" i="5"/>
  <c r="M209" i="5"/>
  <c r="M205" i="5"/>
  <c r="M201" i="5"/>
  <c r="M197" i="5"/>
  <c r="M193" i="5"/>
  <c r="M189" i="5"/>
  <c r="M185" i="5"/>
  <c r="M181" i="5"/>
  <c r="M177" i="5"/>
  <c r="M173" i="5"/>
  <c r="M169" i="5"/>
  <c r="M165" i="5"/>
  <c r="M161" i="5"/>
  <c r="M157" i="5"/>
  <c r="M153" i="5"/>
  <c r="M149" i="5"/>
  <c r="M145" i="5"/>
  <c r="M141" i="5"/>
  <c r="M137" i="5"/>
  <c r="M133" i="5"/>
  <c r="M129" i="5"/>
  <c r="M125" i="5"/>
  <c r="M121" i="5"/>
  <c r="M117" i="5"/>
  <c r="M113" i="5"/>
  <c r="M109" i="5"/>
  <c r="M105" i="5"/>
  <c r="M101" i="5"/>
  <c r="M97" i="5"/>
  <c r="M93" i="5"/>
  <c r="M89" i="5"/>
  <c r="M85" i="5"/>
  <c r="M81" i="5"/>
  <c r="M77" i="5"/>
  <c r="M73" i="5"/>
  <c r="M69" i="5"/>
  <c r="M65" i="5"/>
  <c r="M61" i="5"/>
  <c r="M57" i="5"/>
  <c r="M53" i="5"/>
  <c r="M49" i="5"/>
  <c r="M41" i="5"/>
  <c r="M37" i="5"/>
  <c r="M33" i="5"/>
  <c r="I31" i="14"/>
  <c r="I29" i="14"/>
  <c r="I22" i="14"/>
  <c r="I43" i="14"/>
  <c r="M8" i="5"/>
  <c r="M29" i="5"/>
  <c r="M25" i="5"/>
  <c r="M21" i="5"/>
  <c r="M17" i="5"/>
  <c r="M13" i="5"/>
  <c r="M9" i="5"/>
  <c r="M4" i="5"/>
  <c r="K533" i="5"/>
  <c r="I29" i="4"/>
  <c r="I31" i="4"/>
  <c r="I27" i="36"/>
  <c r="K531" i="5"/>
  <c r="K530" i="5"/>
  <c r="K534" i="5"/>
  <c r="I29" i="54"/>
  <c r="M495" i="5"/>
  <c r="K527" i="5"/>
  <c r="I27" i="50"/>
  <c r="I57" i="17"/>
  <c r="I29" i="50"/>
  <c r="I31" i="54"/>
  <c r="I32" i="68"/>
  <c r="I33" i="46"/>
  <c r="I81" i="68"/>
  <c r="I32" i="60"/>
  <c r="I31" i="58"/>
  <c r="I37" i="68"/>
  <c r="I37" i="60"/>
  <c r="I37" i="44"/>
  <c r="I37" i="36"/>
  <c r="I37" i="28"/>
  <c r="I37" i="17"/>
  <c r="I52" i="14"/>
  <c r="I50" i="14"/>
  <c r="I25" i="4"/>
  <c r="I31" i="62"/>
  <c r="I31" i="70"/>
  <c r="I37" i="66"/>
  <c r="I37" i="58"/>
  <c r="I44" i="58" s="1"/>
  <c r="I37" i="50"/>
  <c r="I37" i="42"/>
  <c r="I37" i="34"/>
  <c r="I37" i="26"/>
  <c r="I37" i="16"/>
  <c r="E100" i="4"/>
  <c r="I14" i="4" s="1"/>
  <c r="I11" i="4" s="1"/>
  <c r="E100" i="42"/>
  <c r="I14" i="42" s="1"/>
  <c r="I12" i="42" s="1"/>
  <c r="E100" i="28"/>
  <c r="I14" i="28" s="1"/>
  <c r="I12" i="28" s="1"/>
  <c r="F13" i="12"/>
  <c r="F16" i="12" s="1"/>
  <c r="F20" i="12" s="1"/>
  <c r="E100" i="46"/>
  <c r="I14" i="46" s="1"/>
  <c r="I11" i="46" s="1"/>
  <c r="E100" i="17"/>
  <c r="I14" i="17" s="1"/>
  <c r="I13" i="17" s="1"/>
  <c r="F13" i="17" s="1"/>
  <c r="E100" i="62"/>
  <c r="I14" i="62" s="1"/>
  <c r="I12" i="62" s="1"/>
  <c r="E100" i="36"/>
  <c r="I14" i="36" s="1"/>
  <c r="I12" i="36" s="1"/>
  <c r="E100" i="58"/>
  <c r="I14" i="58" s="1"/>
  <c r="E100" i="56"/>
  <c r="I14" i="56" s="1"/>
  <c r="I13" i="54"/>
  <c r="F13" i="54" s="1"/>
  <c r="I11" i="54"/>
  <c r="E100" i="44"/>
  <c r="I14" i="44" s="1"/>
  <c r="E100" i="32"/>
  <c r="I14" i="32" s="1"/>
  <c r="E100" i="30"/>
  <c r="I14" i="30" s="1"/>
  <c r="E100" i="15"/>
  <c r="I14" i="15" s="1"/>
  <c r="E100" i="14"/>
  <c r="I14" i="14" s="1"/>
  <c r="E100" i="68"/>
  <c r="I14" i="68" s="1"/>
  <c r="E100" i="66"/>
  <c r="I14" i="66" s="1"/>
  <c r="E100" i="64"/>
  <c r="I14" i="64" s="1"/>
  <c r="E100" i="50"/>
  <c r="I14" i="50" s="1"/>
  <c r="E100" i="48"/>
  <c r="I14" i="48" s="1"/>
  <c r="E100" i="40"/>
  <c r="I14" i="40" s="1"/>
  <c r="E100" i="38"/>
  <c r="I14" i="38" s="1"/>
  <c r="E100" i="19"/>
  <c r="I14" i="19" s="1"/>
  <c r="E100" i="18"/>
  <c r="I14" i="18" s="1"/>
  <c r="E100" i="70"/>
  <c r="I14" i="70" s="1"/>
  <c r="E100" i="60"/>
  <c r="I14" i="60" s="1"/>
  <c r="E100" i="34"/>
  <c r="I14" i="34" s="1"/>
  <c r="E100" i="26"/>
  <c r="I14" i="26" s="1"/>
  <c r="E100" i="16"/>
  <c r="I14" i="16" s="1"/>
  <c r="J521" i="37"/>
  <c r="F521" i="37"/>
  <c r="G521" i="37"/>
  <c r="H521" i="37"/>
  <c r="I521" i="37"/>
  <c r="J523" i="37"/>
  <c r="F523" i="37"/>
  <c r="G523" i="37"/>
  <c r="H523" i="37"/>
  <c r="I523" i="37"/>
  <c r="J525" i="37"/>
  <c r="F525" i="37"/>
  <c r="G525" i="37"/>
  <c r="H525" i="37"/>
  <c r="I525" i="37"/>
  <c r="M509" i="69"/>
  <c r="M513" i="69"/>
  <c r="M514" i="69"/>
  <c r="M500" i="69"/>
  <c r="M501" i="69"/>
  <c r="M502" i="69"/>
  <c r="M503" i="69"/>
  <c r="M511" i="69"/>
  <c r="M504" i="69"/>
  <c r="M505" i="69"/>
  <c r="M506" i="69"/>
  <c r="M507" i="69"/>
  <c r="H27" i="12"/>
  <c r="H32" i="12" s="1"/>
  <c r="H35" i="12" s="1"/>
  <c r="C41" i="12" s="1"/>
  <c r="I57" i="36"/>
  <c r="I57" i="40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I524" i="37"/>
  <c r="J524" i="37"/>
  <c r="F524" i="37"/>
  <c r="I57" i="42"/>
  <c r="I57" i="44"/>
  <c r="I57" i="58"/>
  <c r="M509" i="61"/>
  <c r="M513" i="61"/>
  <c r="M504" i="61"/>
  <c r="M505" i="61"/>
  <c r="M506" i="61"/>
  <c r="M507" i="61"/>
  <c r="M511" i="61"/>
  <c r="M514" i="61"/>
  <c r="M500" i="61"/>
  <c r="M501" i="61"/>
  <c r="M502" i="61"/>
  <c r="M503" i="61"/>
  <c r="M506" i="65"/>
  <c r="M503" i="65"/>
  <c r="M509" i="71"/>
  <c r="M500" i="71"/>
  <c r="M501" i="71"/>
  <c r="M502" i="71"/>
  <c r="M503" i="71"/>
  <c r="M514" i="71"/>
  <c r="M504" i="71"/>
  <c r="M505" i="71"/>
  <c r="M506" i="71"/>
  <c r="M507" i="71"/>
  <c r="J27" i="12"/>
  <c r="J32" i="12" s="1"/>
  <c r="J35" i="12" s="1"/>
  <c r="J46" i="12" s="1"/>
  <c r="F24" i="12"/>
  <c r="F25" i="12"/>
  <c r="F501" i="21"/>
  <c r="H501" i="21"/>
  <c r="J501" i="21"/>
  <c r="G501" i="21"/>
  <c r="I501" i="21"/>
  <c r="F503" i="21"/>
  <c r="H503" i="21"/>
  <c r="J503" i="21"/>
  <c r="G503" i="21"/>
  <c r="I503" i="21"/>
  <c r="F505" i="21"/>
  <c r="H505" i="21"/>
  <c r="J505" i="21"/>
  <c r="G505" i="21"/>
  <c r="I505" i="21"/>
  <c r="F500" i="23"/>
  <c r="H500" i="23"/>
  <c r="J500" i="23"/>
  <c r="G500" i="23"/>
  <c r="I500" i="23"/>
  <c r="F501" i="23"/>
  <c r="H501" i="23"/>
  <c r="J501" i="23"/>
  <c r="G501" i="23"/>
  <c r="I501" i="23"/>
  <c r="F502" i="23"/>
  <c r="H502" i="23"/>
  <c r="J502" i="23"/>
  <c r="G502" i="23"/>
  <c r="I502" i="23"/>
  <c r="F503" i="23"/>
  <c r="H503" i="23"/>
  <c r="J503" i="23"/>
  <c r="G503" i="23"/>
  <c r="I503" i="23"/>
  <c r="F504" i="23"/>
  <c r="H504" i="23"/>
  <c r="J504" i="23"/>
  <c r="G504" i="23"/>
  <c r="I504" i="23"/>
  <c r="F505" i="23"/>
  <c r="H505" i="23"/>
  <c r="J505" i="23"/>
  <c r="G505" i="23"/>
  <c r="I505" i="23"/>
  <c r="F501" i="24"/>
  <c r="H501" i="24"/>
  <c r="J501" i="24"/>
  <c r="G501" i="24"/>
  <c r="I501" i="24"/>
  <c r="F503" i="24"/>
  <c r="H503" i="24"/>
  <c r="J503" i="24"/>
  <c r="G503" i="24"/>
  <c r="I503" i="24"/>
  <c r="F500" i="27"/>
  <c r="H500" i="27"/>
  <c r="J500" i="27"/>
  <c r="G500" i="27"/>
  <c r="I500" i="27"/>
  <c r="F501" i="27"/>
  <c r="H501" i="27"/>
  <c r="J501" i="27"/>
  <c r="G501" i="27"/>
  <c r="I501" i="27"/>
  <c r="F502" i="27"/>
  <c r="H502" i="27"/>
  <c r="J502" i="27"/>
  <c r="G502" i="27"/>
  <c r="I502" i="27"/>
  <c r="F503" i="27"/>
  <c r="H503" i="27"/>
  <c r="J503" i="27"/>
  <c r="G503" i="27"/>
  <c r="I503" i="27"/>
  <c r="F504" i="27"/>
  <c r="G504" i="27"/>
  <c r="I504" i="27"/>
  <c r="H504" i="27"/>
  <c r="J504" i="27"/>
  <c r="G505" i="27"/>
  <c r="I505" i="27"/>
  <c r="F505" i="27"/>
  <c r="J505" i="27"/>
  <c r="H505" i="27"/>
  <c r="G500" i="29"/>
  <c r="I500" i="29"/>
  <c r="H500" i="29"/>
  <c r="F500" i="29"/>
  <c r="J500" i="29"/>
  <c r="G501" i="29"/>
  <c r="I501" i="29"/>
  <c r="F501" i="29"/>
  <c r="J501" i="29"/>
  <c r="H501" i="29"/>
  <c r="G502" i="29"/>
  <c r="I502" i="29"/>
  <c r="H502" i="29"/>
  <c r="F502" i="29"/>
  <c r="J502" i="29"/>
  <c r="G503" i="29"/>
  <c r="I503" i="29"/>
  <c r="F503" i="29"/>
  <c r="J503" i="29"/>
  <c r="H503" i="29"/>
  <c r="G504" i="29"/>
  <c r="I504" i="29"/>
  <c r="H504" i="29"/>
  <c r="F504" i="29"/>
  <c r="J504" i="29"/>
  <c r="G505" i="29"/>
  <c r="I505" i="29"/>
  <c r="F505" i="29"/>
  <c r="J505" i="29"/>
  <c r="H505" i="29"/>
  <c r="G501" i="31"/>
  <c r="I501" i="31"/>
  <c r="F501" i="31"/>
  <c r="J501" i="31"/>
  <c r="H501" i="31"/>
  <c r="G503" i="31"/>
  <c r="I503" i="31"/>
  <c r="F503" i="31"/>
  <c r="J503" i="31"/>
  <c r="H503" i="31"/>
  <c r="G505" i="31"/>
  <c r="I505" i="31"/>
  <c r="F505" i="31"/>
  <c r="J505" i="31"/>
  <c r="H505" i="31"/>
  <c r="G500" i="33"/>
  <c r="I500" i="33"/>
  <c r="H500" i="33"/>
  <c r="F500" i="33"/>
  <c r="J500" i="33"/>
  <c r="G501" i="33"/>
  <c r="I501" i="33"/>
  <c r="F501" i="33"/>
  <c r="J501" i="33"/>
  <c r="H501" i="33"/>
  <c r="G502" i="33"/>
  <c r="I502" i="33"/>
  <c r="H502" i="33"/>
  <c r="F502" i="33"/>
  <c r="J502" i="33"/>
  <c r="G503" i="33"/>
  <c r="I503" i="33"/>
  <c r="F503" i="33"/>
  <c r="J503" i="33"/>
  <c r="H503" i="33"/>
  <c r="G504" i="33"/>
  <c r="I504" i="33"/>
  <c r="H504" i="33"/>
  <c r="F504" i="33"/>
  <c r="J504" i="33"/>
  <c r="G505" i="33"/>
  <c r="I505" i="33"/>
  <c r="F505" i="33"/>
  <c r="J505" i="33"/>
  <c r="H505" i="33"/>
  <c r="G500" i="35"/>
  <c r="I500" i="35"/>
  <c r="H500" i="35"/>
  <c r="F500" i="35"/>
  <c r="J500" i="35"/>
  <c r="G501" i="35"/>
  <c r="I501" i="35"/>
  <c r="F501" i="35"/>
  <c r="J501" i="35"/>
  <c r="H501" i="35"/>
  <c r="G502" i="35"/>
  <c r="I502" i="35"/>
  <c r="H502" i="35"/>
  <c r="F502" i="35"/>
  <c r="J502" i="35"/>
  <c r="G503" i="35"/>
  <c r="I503" i="35"/>
  <c r="F503" i="35"/>
  <c r="J503" i="35"/>
  <c r="H503" i="35"/>
  <c r="G504" i="35"/>
  <c r="I504" i="35"/>
  <c r="H504" i="35"/>
  <c r="F504" i="35"/>
  <c r="J504" i="35"/>
  <c r="G505" i="35"/>
  <c r="I505" i="35"/>
  <c r="F505" i="35"/>
  <c r="J505" i="35"/>
  <c r="H505" i="35"/>
  <c r="F500" i="39"/>
  <c r="H500" i="39"/>
  <c r="J500" i="39"/>
  <c r="G500" i="39"/>
  <c r="I500" i="39"/>
  <c r="F502" i="39"/>
  <c r="H502" i="39"/>
  <c r="J502" i="39"/>
  <c r="G502" i="39"/>
  <c r="I502" i="39"/>
  <c r="F504" i="39"/>
  <c r="H504" i="39"/>
  <c r="J504" i="39"/>
  <c r="G504" i="39"/>
  <c r="I504" i="39"/>
  <c r="F500" i="41"/>
  <c r="H500" i="41"/>
  <c r="J500" i="41"/>
  <c r="G500" i="41"/>
  <c r="I500" i="41"/>
  <c r="F502" i="41"/>
  <c r="H502" i="41"/>
  <c r="J502" i="41"/>
  <c r="G502" i="41"/>
  <c r="I502" i="41"/>
  <c r="F504" i="41"/>
  <c r="H504" i="41"/>
  <c r="J504" i="41"/>
  <c r="G504" i="41"/>
  <c r="I504" i="41"/>
  <c r="F500" i="49"/>
  <c r="H500" i="49"/>
  <c r="J500" i="49"/>
  <c r="G500" i="49"/>
  <c r="I500" i="49"/>
  <c r="F501" i="49"/>
  <c r="H501" i="49"/>
  <c r="J501" i="49"/>
  <c r="G501" i="49"/>
  <c r="I501" i="49"/>
  <c r="F502" i="49"/>
  <c r="H502" i="49"/>
  <c r="J502" i="49"/>
  <c r="G502" i="49"/>
  <c r="I502" i="49"/>
  <c r="F503" i="49"/>
  <c r="H503" i="49"/>
  <c r="J503" i="49"/>
  <c r="G503" i="49"/>
  <c r="I503" i="49"/>
  <c r="F504" i="49"/>
  <c r="H504" i="49"/>
  <c r="J504" i="49"/>
  <c r="G504" i="49"/>
  <c r="I504" i="49"/>
  <c r="F505" i="49"/>
  <c r="H505" i="49"/>
  <c r="J505" i="49"/>
  <c r="G505" i="49"/>
  <c r="I505" i="49"/>
  <c r="F500" i="51"/>
  <c r="H500" i="51"/>
  <c r="J500" i="51"/>
  <c r="G500" i="51"/>
  <c r="I500" i="51"/>
  <c r="F501" i="51"/>
  <c r="H501" i="51"/>
  <c r="J501" i="51"/>
  <c r="G501" i="51"/>
  <c r="I501" i="51"/>
  <c r="F502" i="51"/>
  <c r="H502" i="51"/>
  <c r="J502" i="51"/>
  <c r="G502" i="51"/>
  <c r="I502" i="51"/>
  <c r="F503" i="51"/>
  <c r="H503" i="51"/>
  <c r="J503" i="51"/>
  <c r="G503" i="51"/>
  <c r="I503" i="51"/>
  <c r="F504" i="51"/>
  <c r="H504" i="51"/>
  <c r="J504" i="51"/>
  <c r="G504" i="51"/>
  <c r="I504" i="51"/>
  <c r="F505" i="51"/>
  <c r="H505" i="51"/>
  <c r="J505" i="51"/>
  <c r="G505" i="51"/>
  <c r="I505" i="51"/>
  <c r="F501" i="55"/>
  <c r="H501" i="55"/>
  <c r="J501" i="55"/>
  <c r="G501" i="55"/>
  <c r="I501" i="55"/>
  <c r="F503" i="55"/>
  <c r="H503" i="55"/>
  <c r="J503" i="55"/>
  <c r="G503" i="55"/>
  <c r="I503" i="55"/>
  <c r="F505" i="55"/>
  <c r="H505" i="55"/>
  <c r="J505" i="55"/>
  <c r="G505" i="55"/>
  <c r="I505" i="55"/>
  <c r="F500" i="57"/>
  <c r="H500" i="57"/>
  <c r="J500" i="57"/>
  <c r="G500" i="57"/>
  <c r="I500" i="57"/>
  <c r="F501" i="57"/>
  <c r="H501" i="57"/>
  <c r="J501" i="57"/>
  <c r="G501" i="57"/>
  <c r="I501" i="57"/>
  <c r="F502" i="57"/>
  <c r="H502" i="57"/>
  <c r="J502" i="57"/>
  <c r="G502" i="57"/>
  <c r="I502" i="57"/>
  <c r="F503" i="57"/>
  <c r="H503" i="57"/>
  <c r="J503" i="57"/>
  <c r="G503" i="57"/>
  <c r="I503" i="57"/>
  <c r="F504" i="57"/>
  <c r="H504" i="57"/>
  <c r="J504" i="57"/>
  <c r="G504" i="57"/>
  <c r="I504" i="57"/>
  <c r="F505" i="57"/>
  <c r="H505" i="57"/>
  <c r="J505" i="57"/>
  <c r="G505" i="57"/>
  <c r="I505" i="57"/>
  <c r="F500" i="59"/>
  <c r="H500" i="59"/>
  <c r="J500" i="59"/>
  <c r="G500" i="59"/>
  <c r="I500" i="59"/>
  <c r="F501" i="59"/>
  <c r="H501" i="59"/>
  <c r="J501" i="59"/>
  <c r="G501" i="59"/>
  <c r="I501" i="59"/>
  <c r="F502" i="59"/>
  <c r="H502" i="59"/>
  <c r="J502" i="59"/>
  <c r="G502" i="59"/>
  <c r="I502" i="59"/>
  <c r="F503" i="59"/>
  <c r="H503" i="59"/>
  <c r="J503" i="59"/>
  <c r="G503" i="59"/>
  <c r="I503" i="59"/>
  <c r="F504" i="59"/>
  <c r="H504" i="59"/>
  <c r="J504" i="59"/>
  <c r="G504" i="59"/>
  <c r="I504" i="59"/>
  <c r="F505" i="59"/>
  <c r="H505" i="59"/>
  <c r="J505" i="59"/>
  <c r="G505" i="59"/>
  <c r="I505" i="59"/>
  <c r="G500" i="63"/>
  <c r="I500" i="63"/>
  <c r="H500" i="63"/>
  <c r="F500" i="63"/>
  <c r="J500" i="63"/>
  <c r="G501" i="63"/>
  <c r="I501" i="63"/>
  <c r="F501" i="63"/>
  <c r="J501" i="63"/>
  <c r="H501" i="63"/>
  <c r="G502" i="63"/>
  <c r="I502" i="63"/>
  <c r="H502" i="63"/>
  <c r="F502" i="63"/>
  <c r="J502" i="63"/>
  <c r="G503" i="63"/>
  <c r="I503" i="63"/>
  <c r="F503" i="63"/>
  <c r="J503" i="63"/>
  <c r="H503" i="63"/>
  <c r="G504" i="63"/>
  <c r="I504" i="63"/>
  <c r="H504" i="63"/>
  <c r="F504" i="63"/>
  <c r="J504" i="63"/>
  <c r="G505" i="63"/>
  <c r="I505" i="63"/>
  <c r="F505" i="63"/>
  <c r="J505" i="63"/>
  <c r="H505" i="63"/>
  <c r="G505" i="5"/>
  <c r="I505" i="5"/>
  <c r="F505" i="5"/>
  <c r="J505" i="5"/>
  <c r="H505" i="5"/>
  <c r="G503" i="5"/>
  <c r="I503" i="5"/>
  <c r="F503" i="5"/>
  <c r="J503" i="5"/>
  <c r="H503" i="5"/>
  <c r="G501" i="5"/>
  <c r="I501" i="5"/>
  <c r="F501" i="5"/>
  <c r="J501" i="5"/>
  <c r="H501" i="5"/>
  <c r="H504" i="20"/>
  <c r="J504" i="20"/>
  <c r="G504" i="20"/>
  <c r="F504" i="20"/>
  <c r="I504" i="20"/>
  <c r="H502" i="20"/>
  <c r="J502" i="20"/>
  <c r="G502" i="20"/>
  <c r="F502" i="20"/>
  <c r="I502" i="20"/>
  <c r="H500" i="20"/>
  <c r="J500" i="20"/>
  <c r="G500" i="20"/>
  <c r="F500" i="20"/>
  <c r="I500" i="20"/>
  <c r="F505" i="71"/>
  <c r="F504" i="71"/>
  <c r="K504" i="71" s="1"/>
  <c r="F503" i="71"/>
  <c r="F502" i="71"/>
  <c r="F501" i="71"/>
  <c r="F500" i="71"/>
  <c r="J504" i="71"/>
  <c r="J502" i="71"/>
  <c r="J500" i="71"/>
  <c r="J505" i="71"/>
  <c r="I504" i="71"/>
  <c r="I502" i="71"/>
  <c r="I500" i="71"/>
  <c r="I505" i="71"/>
  <c r="H504" i="71"/>
  <c r="H502" i="71"/>
  <c r="H500" i="71"/>
  <c r="H505" i="71"/>
  <c r="J503" i="69"/>
  <c r="J501" i="69"/>
  <c r="I503" i="69"/>
  <c r="I501" i="69"/>
  <c r="H503" i="69"/>
  <c r="H501" i="69"/>
  <c r="G503" i="69"/>
  <c r="K503" i="69" s="1"/>
  <c r="G501" i="69"/>
  <c r="M512" i="71"/>
  <c r="M510" i="71"/>
  <c r="M508" i="71"/>
  <c r="M508" i="69"/>
  <c r="M510" i="69"/>
  <c r="M512" i="69"/>
  <c r="M510" i="67"/>
  <c r="M509" i="67"/>
  <c r="M511" i="67"/>
  <c r="M513" i="67"/>
  <c r="M512" i="63"/>
  <c r="M508" i="63"/>
  <c r="M508" i="61"/>
  <c r="M510" i="61"/>
  <c r="M512" i="61"/>
  <c r="M510" i="59"/>
  <c r="M509" i="59"/>
  <c r="M511" i="59"/>
  <c r="M513" i="59"/>
  <c r="M509" i="57"/>
  <c r="M511" i="57"/>
  <c r="M513" i="57"/>
  <c r="M508" i="57"/>
  <c r="M509" i="55"/>
  <c r="J523" i="5"/>
  <c r="F523" i="5"/>
  <c r="I526" i="5"/>
  <c r="J526" i="5"/>
  <c r="G524" i="5"/>
  <c r="F500" i="21"/>
  <c r="H500" i="21"/>
  <c r="J500" i="21"/>
  <c r="G500" i="21"/>
  <c r="I500" i="21"/>
  <c r="F502" i="21"/>
  <c r="H502" i="21"/>
  <c r="J502" i="21"/>
  <c r="G502" i="21"/>
  <c r="I502" i="21"/>
  <c r="F504" i="21"/>
  <c r="H504" i="21"/>
  <c r="J504" i="21"/>
  <c r="G504" i="21"/>
  <c r="I504" i="21"/>
  <c r="F500" i="22"/>
  <c r="H500" i="22"/>
  <c r="J500" i="22"/>
  <c r="G500" i="22"/>
  <c r="I500" i="22"/>
  <c r="F501" i="22"/>
  <c r="H501" i="22"/>
  <c r="J501" i="22"/>
  <c r="G501" i="22"/>
  <c r="I501" i="22"/>
  <c r="F502" i="22"/>
  <c r="H502" i="22"/>
  <c r="J502" i="22"/>
  <c r="G502" i="22"/>
  <c r="I502" i="22"/>
  <c r="F503" i="22"/>
  <c r="H503" i="22"/>
  <c r="J503" i="22"/>
  <c r="G503" i="22"/>
  <c r="I503" i="22"/>
  <c r="F504" i="22"/>
  <c r="H504" i="22"/>
  <c r="J504" i="22"/>
  <c r="G504" i="22"/>
  <c r="I504" i="22"/>
  <c r="F505" i="22"/>
  <c r="H505" i="22"/>
  <c r="J505" i="22"/>
  <c r="G505" i="22"/>
  <c r="I505" i="22"/>
  <c r="C520" i="23"/>
  <c r="C521" i="23"/>
  <c r="C522" i="23"/>
  <c r="C523" i="23"/>
  <c r="C524" i="23"/>
  <c r="C525" i="23"/>
  <c r="M512" i="24"/>
  <c r="M510" i="24"/>
  <c r="F500" i="24"/>
  <c r="H500" i="24"/>
  <c r="J500" i="24"/>
  <c r="G500" i="24"/>
  <c r="I500" i="24"/>
  <c r="F502" i="24"/>
  <c r="H502" i="24"/>
  <c r="J502" i="24"/>
  <c r="G502" i="24"/>
  <c r="I502" i="24"/>
  <c r="F504" i="24"/>
  <c r="H504" i="24"/>
  <c r="J504" i="24"/>
  <c r="G504" i="24"/>
  <c r="I504" i="24"/>
  <c r="F505" i="24"/>
  <c r="H505" i="24"/>
  <c r="J505" i="24"/>
  <c r="G505" i="24"/>
  <c r="I505" i="24"/>
  <c r="F500" i="25"/>
  <c r="H500" i="25"/>
  <c r="J500" i="25"/>
  <c r="G500" i="25"/>
  <c r="I500" i="25"/>
  <c r="F501" i="25"/>
  <c r="H501" i="25"/>
  <c r="J501" i="25"/>
  <c r="G501" i="25"/>
  <c r="I501" i="25"/>
  <c r="F502" i="25"/>
  <c r="H502" i="25"/>
  <c r="J502" i="25"/>
  <c r="G502" i="25"/>
  <c r="I502" i="25"/>
  <c r="F503" i="25"/>
  <c r="H503" i="25"/>
  <c r="J503" i="25"/>
  <c r="G503" i="25"/>
  <c r="I503" i="25"/>
  <c r="F504" i="25"/>
  <c r="H504" i="25"/>
  <c r="J504" i="25"/>
  <c r="G504" i="25"/>
  <c r="I504" i="25"/>
  <c r="F505" i="25"/>
  <c r="H505" i="25"/>
  <c r="J505" i="25"/>
  <c r="G505" i="25"/>
  <c r="I505" i="25"/>
  <c r="G500" i="31"/>
  <c r="I500" i="31"/>
  <c r="H500" i="31"/>
  <c r="F500" i="31"/>
  <c r="J500" i="31"/>
  <c r="G502" i="31"/>
  <c r="I502" i="31"/>
  <c r="H502" i="31"/>
  <c r="F502" i="31"/>
  <c r="J502" i="31"/>
  <c r="G504" i="31"/>
  <c r="I504" i="31"/>
  <c r="H504" i="31"/>
  <c r="F504" i="31"/>
  <c r="J504" i="31"/>
  <c r="G500" i="37"/>
  <c r="I500" i="37"/>
  <c r="H500" i="37"/>
  <c r="F500" i="37"/>
  <c r="J500" i="37"/>
  <c r="G501" i="37"/>
  <c r="I501" i="37"/>
  <c r="F501" i="37"/>
  <c r="J501" i="37"/>
  <c r="H501" i="37"/>
  <c r="G502" i="37"/>
  <c r="I502" i="37"/>
  <c r="H502" i="37"/>
  <c r="F502" i="37"/>
  <c r="J502" i="37"/>
  <c r="G503" i="37"/>
  <c r="I503" i="37"/>
  <c r="F503" i="37"/>
  <c r="J503" i="37"/>
  <c r="H503" i="37"/>
  <c r="G504" i="37"/>
  <c r="I504" i="37"/>
  <c r="H504" i="37"/>
  <c r="F504" i="37"/>
  <c r="J504" i="37"/>
  <c r="F505" i="37"/>
  <c r="H505" i="37"/>
  <c r="J505" i="37"/>
  <c r="G505" i="37"/>
  <c r="I505" i="37"/>
  <c r="F501" i="39"/>
  <c r="H501" i="39"/>
  <c r="J501" i="39"/>
  <c r="G501" i="39"/>
  <c r="I501" i="39"/>
  <c r="F503" i="39"/>
  <c r="H503" i="39"/>
  <c r="J503" i="39"/>
  <c r="G503" i="39"/>
  <c r="I503" i="39"/>
  <c r="F505" i="39"/>
  <c r="H505" i="39"/>
  <c r="J505" i="39"/>
  <c r="G505" i="39"/>
  <c r="I505" i="39"/>
  <c r="F501" i="41"/>
  <c r="H501" i="41"/>
  <c r="J501" i="41"/>
  <c r="G501" i="41"/>
  <c r="I501" i="41"/>
  <c r="F503" i="41"/>
  <c r="H503" i="41"/>
  <c r="J503" i="41"/>
  <c r="G503" i="41"/>
  <c r="I503" i="41"/>
  <c r="F505" i="41"/>
  <c r="H505" i="41"/>
  <c r="J505" i="41"/>
  <c r="G505" i="41"/>
  <c r="I505" i="41"/>
  <c r="F500" i="43"/>
  <c r="H500" i="43"/>
  <c r="J500" i="43"/>
  <c r="G500" i="43"/>
  <c r="I500" i="43"/>
  <c r="F501" i="43"/>
  <c r="H501" i="43"/>
  <c r="J501" i="43"/>
  <c r="G501" i="43"/>
  <c r="I501" i="43"/>
  <c r="F502" i="43"/>
  <c r="H502" i="43"/>
  <c r="J502" i="43"/>
  <c r="G502" i="43"/>
  <c r="I502" i="43"/>
  <c r="F503" i="43"/>
  <c r="H503" i="43"/>
  <c r="J503" i="43"/>
  <c r="G503" i="43"/>
  <c r="I503" i="43"/>
  <c r="F504" i="43"/>
  <c r="H504" i="43"/>
  <c r="J504" i="43"/>
  <c r="G504" i="43"/>
  <c r="I504" i="43"/>
  <c r="F505" i="43"/>
  <c r="H505" i="43"/>
  <c r="J505" i="43"/>
  <c r="G505" i="43"/>
  <c r="I505" i="43"/>
  <c r="F500" i="45"/>
  <c r="H500" i="45"/>
  <c r="J500" i="45"/>
  <c r="G500" i="45"/>
  <c r="I500" i="45"/>
  <c r="F501" i="45"/>
  <c r="H501" i="45"/>
  <c r="J501" i="45"/>
  <c r="G501" i="45"/>
  <c r="I501" i="45"/>
  <c r="F502" i="45"/>
  <c r="H502" i="45"/>
  <c r="J502" i="45"/>
  <c r="G502" i="45"/>
  <c r="I502" i="45"/>
  <c r="F503" i="45"/>
  <c r="H503" i="45"/>
  <c r="J503" i="45"/>
  <c r="G503" i="45"/>
  <c r="I503" i="45"/>
  <c r="F504" i="45"/>
  <c r="H504" i="45"/>
  <c r="J504" i="45"/>
  <c r="G504" i="45"/>
  <c r="I504" i="45"/>
  <c r="F505" i="45"/>
  <c r="H505" i="45"/>
  <c r="J505" i="45"/>
  <c r="G505" i="45"/>
  <c r="I505" i="45"/>
  <c r="F500" i="47"/>
  <c r="H500" i="47"/>
  <c r="J500" i="47"/>
  <c r="G500" i="47"/>
  <c r="I500" i="47"/>
  <c r="F501" i="47"/>
  <c r="H501" i="47"/>
  <c r="J501" i="47"/>
  <c r="G501" i="47"/>
  <c r="I501" i="47"/>
  <c r="F502" i="47"/>
  <c r="H502" i="47"/>
  <c r="J502" i="47"/>
  <c r="G502" i="47"/>
  <c r="I502" i="47"/>
  <c r="F503" i="47"/>
  <c r="H503" i="47"/>
  <c r="J503" i="47"/>
  <c r="G503" i="47"/>
  <c r="I503" i="47"/>
  <c r="F504" i="47"/>
  <c r="H504" i="47"/>
  <c r="J504" i="47"/>
  <c r="G504" i="47"/>
  <c r="I504" i="47"/>
  <c r="F505" i="47"/>
  <c r="H505" i="47"/>
  <c r="J505" i="47"/>
  <c r="G505" i="47"/>
  <c r="I505" i="47"/>
  <c r="C520" i="49"/>
  <c r="C521" i="49"/>
  <c r="C522" i="49"/>
  <c r="C523" i="49"/>
  <c r="C524" i="49"/>
  <c r="C525" i="49"/>
  <c r="C520" i="51"/>
  <c r="C521" i="51"/>
  <c r="C522" i="51"/>
  <c r="C523" i="51"/>
  <c r="C524" i="51"/>
  <c r="C525" i="51"/>
  <c r="M508" i="55"/>
  <c r="M510" i="55"/>
  <c r="M512" i="55"/>
  <c r="F500" i="55"/>
  <c r="H500" i="55"/>
  <c r="J500" i="55"/>
  <c r="G500" i="55"/>
  <c r="I500" i="55"/>
  <c r="F502" i="55"/>
  <c r="H502" i="55"/>
  <c r="J502" i="55"/>
  <c r="G502" i="55"/>
  <c r="I502" i="55"/>
  <c r="F504" i="55"/>
  <c r="H504" i="55"/>
  <c r="J504" i="55"/>
  <c r="G504" i="55"/>
  <c r="I504" i="55"/>
  <c r="C520" i="57"/>
  <c r="C521" i="57"/>
  <c r="C522" i="57"/>
  <c r="C523" i="57"/>
  <c r="C524" i="57"/>
  <c r="C525" i="57"/>
  <c r="C520" i="59"/>
  <c r="C521" i="59"/>
  <c r="C522" i="59"/>
  <c r="C523" i="59"/>
  <c r="C524" i="59"/>
  <c r="C525" i="59"/>
  <c r="F500" i="61"/>
  <c r="H500" i="61"/>
  <c r="J500" i="61"/>
  <c r="G500" i="61"/>
  <c r="I500" i="61"/>
  <c r="F501" i="61"/>
  <c r="H501" i="61"/>
  <c r="J501" i="61"/>
  <c r="G501" i="61"/>
  <c r="I501" i="61"/>
  <c r="F502" i="61"/>
  <c r="H502" i="61"/>
  <c r="J502" i="61"/>
  <c r="G502" i="61"/>
  <c r="I502" i="61"/>
  <c r="F503" i="61"/>
  <c r="H503" i="61"/>
  <c r="J503" i="61"/>
  <c r="G503" i="61"/>
  <c r="I503" i="61"/>
  <c r="F504" i="61"/>
  <c r="H504" i="61"/>
  <c r="J504" i="61"/>
  <c r="G504" i="61"/>
  <c r="I504" i="61"/>
  <c r="F505" i="61"/>
  <c r="H505" i="61"/>
  <c r="J505" i="61"/>
  <c r="G505" i="61"/>
  <c r="I505" i="61"/>
  <c r="C520" i="63"/>
  <c r="C521" i="63"/>
  <c r="C522" i="63"/>
  <c r="C523" i="63"/>
  <c r="C524" i="63"/>
  <c r="C525" i="63"/>
  <c r="G500" i="65"/>
  <c r="I500" i="65"/>
  <c r="H500" i="65"/>
  <c r="F500" i="65"/>
  <c r="J500" i="65"/>
  <c r="G501" i="65"/>
  <c r="I501" i="65"/>
  <c r="F501" i="65"/>
  <c r="J501" i="65"/>
  <c r="H501" i="65"/>
  <c r="G502" i="65"/>
  <c r="I502" i="65"/>
  <c r="H502" i="65"/>
  <c r="F502" i="65"/>
  <c r="J502" i="65"/>
  <c r="G503" i="65"/>
  <c r="I503" i="65"/>
  <c r="F503" i="65"/>
  <c r="J503" i="65"/>
  <c r="H503" i="65"/>
  <c r="G504" i="65"/>
  <c r="I504" i="65"/>
  <c r="H504" i="65"/>
  <c r="F504" i="65"/>
  <c r="J504" i="65"/>
  <c r="G505" i="65"/>
  <c r="I505" i="65"/>
  <c r="F505" i="65"/>
  <c r="J505" i="65"/>
  <c r="H505" i="65"/>
  <c r="G500" i="67"/>
  <c r="I500" i="67"/>
  <c r="H500" i="67"/>
  <c r="F500" i="67"/>
  <c r="J500" i="67"/>
  <c r="G501" i="67"/>
  <c r="I501" i="67"/>
  <c r="F501" i="67"/>
  <c r="J501" i="67"/>
  <c r="H501" i="67"/>
  <c r="G502" i="67"/>
  <c r="I502" i="67"/>
  <c r="H502" i="67"/>
  <c r="F502" i="67"/>
  <c r="J502" i="67"/>
  <c r="G503" i="67"/>
  <c r="I503" i="67"/>
  <c r="F503" i="67"/>
  <c r="J503" i="67"/>
  <c r="H503" i="67"/>
  <c r="G504" i="67"/>
  <c r="I504" i="67"/>
  <c r="H504" i="67"/>
  <c r="F504" i="67"/>
  <c r="J504" i="67"/>
  <c r="G505" i="67"/>
  <c r="I505" i="67"/>
  <c r="F505" i="67"/>
  <c r="J505" i="67"/>
  <c r="H505" i="67"/>
  <c r="C520" i="69"/>
  <c r="C521" i="69"/>
  <c r="C522" i="69"/>
  <c r="C523" i="69"/>
  <c r="C524" i="69"/>
  <c r="C525" i="69"/>
  <c r="G504" i="5"/>
  <c r="I504" i="5"/>
  <c r="H504" i="5"/>
  <c r="F504" i="5"/>
  <c r="J504" i="5"/>
  <c r="G502" i="5"/>
  <c r="I502" i="5"/>
  <c r="H502" i="5"/>
  <c r="F502" i="5"/>
  <c r="J502" i="5"/>
  <c r="G500" i="5"/>
  <c r="I500" i="5"/>
  <c r="H500" i="5"/>
  <c r="F500" i="5"/>
  <c r="J500" i="5"/>
  <c r="G505" i="20"/>
  <c r="F505" i="20"/>
  <c r="H505" i="20"/>
  <c r="J505" i="20"/>
  <c r="I505" i="20"/>
  <c r="G503" i="20"/>
  <c r="F503" i="20"/>
  <c r="H503" i="20"/>
  <c r="J503" i="20"/>
  <c r="I503" i="20"/>
  <c r="G501" i="20"/>
  <c r="F501" i="20"/>
  <c r="H501" i="20"/>
  <c r="J501" i="20"/>
  <c r="I501" i="20"/>
  <c r="J503" i="71"/>
  <c r="J501" i="71"/>
  <c r="I503" i="71"/>
  <c r="I501" i="71"/>
  <c r="H503" i="71"/>
  <c r="H501" i="71"/>
  <c r="F505" i="69"/>
  <c r="F504" i="69"/>
  <c r="F502" i="69"/>
  <c r="F500" i="69"/>
  <c r="J504" i="69"/>
  <c r="J502" i="69"/>
  <c r="J500" i="69"/>
  <c r="J505" i="69"/>
  <c r="I504" i="69"/>
  <c r="I502" i="69"/>
  <c r="I500" i="69"/>
  <c r="I505" i="69"/>
  <c r="H504" i="69"/>
  <c r="H502" i="69"/>
  <c r="H500" i="69"/>
  <c r="H505" i="69"/>
  <c r="M513" i="71"/>
  <c r="M511" i="71"/>
  <c r="M512" i="67"/>
  <c r="M512" i="65"/>
  <c r="M509" i="63"/>
  <c r="M511" i="63"/>
  <c r="M513" i="63"/>
  <c r="M512" i="59"/>
  <c r="M508" i="43"/>
  <c r="M510" i="43"/>
  <c r="M512" i="43"/>
  <c r="M509" i="43"/>
  <c r="M511" i="43"/>
  <c r="M513" i="43"/>
  <c r="M512" i="57"/>
  <c r="M510" i="57"/>
  <c r="M513" i="55"/>
  <c r="M511" i="55"/>
  <c r="M508" i="39"/>
  <c r="M509" i="39"/>
  <c r="M511" i="39"/>
  <c r="M513" i="31"/>
  <c r="M508" i="29"/>
  <c r="M509" i="24"/>
  <c r="M511" i="24"/>
  <c r="M513" i="24"/>
  <c r="K514" i="5"/>
  <c r="K512" i="5"/>
  <c r="K510" i="5"/>
  <c r="K508" i="5"/>
  <c r="K506" i="5"/>
  <c r="K514" i="67"/>
  <c r="K512" i="67"/>
  <c r="K510" i="67"/>
  <c r="K508" i="67"/>
  <c r="K506" i="67"/>
  <c r="K514" i="65"/>
  <c r="K512" i="65"/>
  <c r="K510" i="65"/>
  <c r="K508" i="65"/>
  <c r="K506" i="65"/>
  <c r="K514" i="63"/>
  <c r="K512" i="63"/>
  <c r="K510" i="63"/>
  <c r="K508" i="63"/>
  <c r="K506" i="63"/>
  <c r="K514" i="61"/>
  <c r="K512" i="61"/>
  <c r="K510" i="61"/>
  <c r="K508" i="61"/>
  <c r="K513" i="5"/>
  <c r="K511" i="5"/>
  <c r="K509" i="5"/>
  <c r="K507" i="5"/>
  <c r="K513" i="67"/>
  <c r="K511" i="67"/>
  <c r="K509" i="67"/>
  <c r="K507" i="67"/>
  <c r="K513" i="65"/>
  <c r="K511" i="65"/>
  <c r="K509" i="65"/>
  <c r="K507" i="65"/>
  <c r="K513" i="63"/>
  <c r="K511" i="63"/>
  <c r="K509" i="63"/>
  <c r="K507" i="63"/>
  <c r="K513" i="61"/>
  <c r="K511" i="61"/>
  <c r="K509" i="61"/>
  <c r="K507" i="61"/>
  <c r="K514" i="35"/>
  <c r="K512" i="35"/>
  <c r="K510" i="35"/>
  <c r="K508" i="35"/>
  <c r="K506" i="35"/>
  <c r="K514" i="33"/>
  <c r="K512" i="33"/>
  <c r="K510" i="33"/>
  <c r="K508" i="33"/>
  <c r="K506" i="33"/>
  <c r="K514" i="31"/>
  <c r="K512" i="31"/>
  <c r="K510" i="31"/>
  <c r="K508" i="31"/>
  <c r="K506" i="31"/>
  <c r="K514" i="29"/>
  <c r="K512" i="29"/>
  <c r="K510" i="29"/>
  <c r="K508" i="29"/>
  <c r="K506" i="29"/>
  <c r="K514" i="27"/>
  <c r="K512" i="27"/>
  <c r="K510" i="27"/>
  <c r="K508" i="27"/>
  <c r="K506" i="27"/>
  <c r="K513" i="35"/>
  <c r="K511" i="35"/>
  <c r="K509" i="35"/>
  <c r="K507" i="35"/>
  <c r="K513" i="33"/>
  <c r="K511" i="33"/>
  <c r="K509" i="33"/>
  <c r="K507" i="33"/>
  <c r="K513" i="31"/>
  <c r="K511" i="31"/>
  <c r="K509" i="31"/>
  <c r="K507" i="31"/>
  <c r="K513" i="29"/>
  <c r="K511" i="29"/>
  <c r="K509" i="29"/>
  <c r="K507" i="29"/>
  <c r="K513" i="27"/>
  <c r="K511" i="27"/>
  <c r="K509" i="27"/>
  <c r="K507" i="27"/>
  <c r="M513" i="33" l="1"/>
  <c r="K526" i="21"/>
  <c r="M512" i="23"/>
  <c r="M513" i="23"/>
  <c r="K526" i="23"/>
  <c r="M511" i="23"/>
  <c r="M510" i="23"/>
  <c r="M508" i="23"/>
  <c r="G535" i="35"/>
  <c r="F535" i="33"/>
  <c r="I57" i="70"/>
  <c r="I57" i="60"/>
  <c r="I44" i="64"/>
  <c r="I33" i="30"/>
  <c r="I44" i="60"/>
  <c r="I33" i="70"/>
  <c r="I57" i="54"/>
  <c r="I33" i="58"/>
  <c r="M513" i="25"/>
  <c r="M506" i="25"/>
  <c r="M512" i="25"/>
  <c r="M511" i="25"/>
  <c r="J535" i="25"/>
  <c r="H535" i="25"/>
  <c r="I535" i="25"/>
  <c r="G535" i="25"/>
  <c r="M510" i="25"/>
  <c r="M509" i="25"/>
  <c r="M508" i="25"/>
  <c r="K521" i="65"/>
  <c r="K522" i="25"/>
  <c r="I57" i="64"/>
  <c r="I57" i="68"/>
  <c r="K522" i="65"/>
  <c r="I13" i="62"/>
  <c r="F13" i="62" s="1"/>
  <c r="K520" i="65"/>
  <c r="H535" i="61"/>
  <c r="I33" i="34"/>
  <c r="I44" i="66"/>
  <c r="I44" i="68"/>
  <c r="M509" i="33"/>
  <c r="K523" i="33"/>
  <c r="M504" i="31"/>
  <c r="K521" i="31"/>
  <c r="K535" i="31" s="1"/>
  <c r="M513" i="29"/>
  <c r="F535" i="29"/>
  <c r="G535" i="29"/>
  <c r="H535" i="29"/>
  <c r="K521" i="27"/>
  <c r="K525" i="43"/>
  <c r="K525" i="67"/>
  <c r="I13" i="46"/>
  <c r="F13" i="46" s="1"/>
  <c r="J535" i="27"/>
  <c r="K504" i="67"/>
  <c r="K502" i="65"/>
  <c r="C40" i="12"/>
  <c r="M504" i="25"/>
  <c r="I525" i="71"/>
  <c r="J525" i="71"/>
  <c r="G525" i="71"/>
  <c r="H525" i="71"/>
  <c r="F525" i="71"/>
  <c r="K521" i="67"/>
  <c r="H515" i="69"/>
  <c r="I515" i="69"/>
  <c r="J515" i="69"/>
  <c r="G515" i="69"/>
  <c r="F40" i="12"/>
  <c r="K520" i="25"/>
  <c r="I57" i="16"/>
  <c r="K524" i="24"/>
  <c r="H535" i="24"/>
  <c r="I33" i="28"/>
  <c r="I33" i="26"/>
  <c r="I33" i="19"/>
  <c r="M510" i="20"/>
  <c r="M512" i="21"/>
  <c r="M509" i="21"/>
  <c r="M510" i="21"/>
  <c r="M511" i="21"/>
  <c r="M514" i="21"/>
  <c r="M508" i="21"/>
  <c r="M513" i="21"/>
  <c r="H535" i="21"/>
  <c r="F535" i="22"/>
  <c r="M501" i="22"/>
  <c r="M508" i="22"/>
  <c r="H535" i="22"/>
  <c r="M511" i="22"/>
  <c r="M509" i="22"/>
  <c r="M510" i="22"/>
  <c r="M512" i="22"/>
  <c r="M513" i="22"/>
  <c r="J535" i="22"/>
  <c r="K522" i="22"/>
  <c r="G535" i="22"/>
  <c r="I535" i="22"/>
  <c r="I535" i="27"/>
  <c r="F535" i="27"/>
  <c r="M509" i="27"/>
  <c r="M508" i="35"/>
  <c r="M513" i="35"/>
  <c r="M510" i="35"/>
  <c r="M511" i="35"/>
  <c r="M509" i="35"/>
  <c r="M512" i="35"/>
  <c r="K502" i="67"/>
  <c r="K504" i="65"/>
  <c r="G42" i="12"/>
  <c r="M505" i="33"/>
  <c r="M502" i="29"/>
  <c r="H535" i="43"/>
  <c r="K525" i="29"/>
  <c r="K523" i="27"/>
  <c r="K525" i="33"/>
  <c r="K521" i="33"/>
  <c r="M507" i="21"/>
  <c r="M514" i="55"/>
  <c r="M505" i="55"/>
  <c r="M507" i="55"/>
  <c r="M502" i="55"/>
  <c r="M506" i="55"/>
  <c r="M500" i="55"/>
  <c r="M504" i="55"/>
  <c r="M501" i="55"/>
  <c r="M503" i="55"/>
  <c r="M514" i="67"/>
  <c r="M505" i="67"/>
  <c r="M506" i="67"/>
  <c r="M500" i="67"/>
  <c r="M503" i="67"/>
  <c r="M504" i="67"/>
  <c r="M507" i="67"/>
  <c r="M501" i="67"/>
  <c r="M502" i="67"/>
  <c r="G522" i="71"/>
  <c r="J522" i="71"/>
  <c r="H522" i="71"/>
  <c r="I522" i="71"/>
  <c r="F522" i="71"/>
  <c r="J523" i="71"/>
  <c r="G523" i="71"/>
  <c r="H523" i="71"/>
  <c r="F523" i="71"/>
  <c r="I523" i="71"/>
  <c r="K520" i="67"/>
  <c r="F535" i="67"/>
  <c r="K522" i="67"/>
  <c r="K524" i="61"/>
  <c r="G535" i="61"/>
  <c r="K524" i="22"/>
  <c r="M503" i="29"/>
  <c r="M514" i="57"/>
  <c r="M504" i="57"/>
  <c r="M507" i="57"/>
  <c r="M501" i="57"/>
  <c r="M502" i="57"/>
  <c r="M505" i="57"/>
  <c r="M506" i="57"/>
  <c r="M500" i="57"/>
  <c r="M503" i="57"/>
  <c r="M514" i="63"/>
  <c r="M505" i="63"/>
  <c r="M504" i="63"/>
  <c r="M503" i="63"/>
  <c r="M501" i="63"/>
  <c r="M502" i="63"/>
  <c r="M507" i="63"/>
  <c r="M506" i="63"/>
  <c r="M500" i="63"/>
  <c r="H520" i="71"/>
  <c r="I520" i="71"/>
  <c r="F520" i="71"/>
  <c r="G520" i="71"/>
  <c r="J520" i="71"/>
  <c r="F521" i="71"/>
  <c r="I521" i="71"/>
  <c r="J521" i="71"/>
  <c r="G521" i="71"/>
  <c r="H521" i="71"/>
  <c r="K525" i="61"/>
  <c r="K520" i="61"/>
  <c r="F535" i="61"/>
  <c r="C42" i="12"/>
  <c r="H41" i="12"/>
  <c r="I11" i="17"/>
  <c r="M507" i="43"/>
  <c r="K521" i="43"/>
  <c r="M508" i="67"/>
  <c r="K521" i="61"/>
  <c r="K524" i="67"/>
  <c r="I535" i="61"/>
  <c r="K523" i="65"/>
  <c r="M511" i="65"/>
  <c r="M508" i="37"/>
  <c r="M509" i="23"/>
  <c r="K521" i="29"/>
  <c r="H535" i="27"/>
  <c r="K522" i="27"/>
  <c r="K520" i="27"/>
  <c r="M514" i="59"/>
  <c r="M505" i="59"/>
  <c r="M506" i="59"/>
  <c r="M500" i="59"/>
  <c r="M503" i="59"/>
  <c r="M504" i="59"/>
  <c r="M507" i="59"/>
  <c r="M501" i="59"/>
  <c r="M502" i="59"/>
  <c r="H524" i="71"/>
  <c r="I524" i="71"/>
  <c r="F524" i="71"/>
  <c r="G524" i="71"/>
  <c r="J524" i="71"/>
  <c r="M510" i="63"/>
  <c r="M508" i="59"/>
  <c r="K522" i="61"/>
  <c r="J535" i="61"/>
  <c r="K524" i="25"/>
  <c r="K523" i="35"/>
  <c r="K521" i="35"/>
  <c r="M514" i="35"/>
  <c r="K502" i="35"/>
  <c r="M506" i="35"/>
  <c r="J535" i="35"/>
  <c r="I57" i="48"/>
  <c r="M508" i="41"/>
  <c r="M513" i="41"/>
  <c r="M511" i="41"/>
  <c r="M512" i="41"/>
  <c r="K535" i="41"/>
  <c r="M510" i="41"/>
  <c r="M509" i="41"/>
  <c r="M511" i="45"/>
  <c r="M509" i="45"/>
  <c r="M512" i="45"/>
  <c r="K524" i="45"/>
  <c r="M510" i="45"/>
  <c r="H535" i="45"/>
  <c r="M508" i="45"/>
  <c r="M513" i="45"/>
  <c r="M505" i="45"/>
  <c r="M514" i="45"/>
  <c r="I535" i="45"/>
  <c r="J535" i="45"/>
  <c r="M511" i="47"/>
  <c r="M510" i="47"/>
  <c r="J535" i="47"/>
  <c r="M509" i="47"/>
  <c r="M513" i="47"/>
  <c r="M508" i="47"/>
  <c r="H535" i="47"/>
  <c r="K523" i="47"/>
  <c r="M503" i="47"/>
  <c r="M505" i="47"/>
  <c r="K521" i="47"/>
  <c r="K525" i="47"/>
  <c r="M508" i="49"/>
  <c r="M509" i="49"/>
  <c r="M512" i="49"/>
  <c r="M511" i="49"/>
  <c r="M513" i="49"/>
  <c r="M510" i="49"/>
  <c r="M503" i="49"/>
  <c r="M500" i="41"/>
  <c r="M504" i="41"/>
  <c r="M507" i="41"/>
  <c r="M503" i="41"/>
  <c r="M506" i="41"/>
  <c r="M505" i="41"/>
  <c r="M502" i="41"/>
  <c r="M501" i="41"/>
  <c r="M504" i="24"/>
  <c r="M500" i="24"/>
  <c r="M505" i="24"/>
  <c r="M503" i="35"/>
  <c r="M506" i="24"/>
  <c r="M500" i="35"/>
  <c r="K520" i="47"/>
  <c r="F535" i="47"/>
  <c r="M503" i="24"/>
  <c r="M500" i="49"/>
  <c r="M506" i="49"/>
  <c r="M503" i="45"/>
  <c r="M502" i="24"/>
  <c r="M507" i="47"/>
  <c r="I535" i="43"/>
  <c r="M508" i="24"/>
  <c r="M503" i="33"/>
  <c r="M513" i="20"/>
  <c r="I535" i="29"/>
  <c r="M504" i="29"/>
  <c r="M502" i="25"/>
  <c r="M514" i="25"/>
  <c r="M501" i="25"/>
  <c r="M502" i="43"/>
  <c r="M514" i="43"/>
  <c r="M506" i="43"/>
  <c r="M501" i="43"/>
  <c r="M505" i="43"/>
  <c r="M504" i="43"/>
  <c r="M503" i="43"/>
  <c r="M507" i="45"/>
  <c r="M506" i="47"/>
  <c r="K523" i="43"/>
  <c r="M504" i="45"/>
  <c r="K522" i="45"/>
  <c r="M501" i="23"/>
  <c r="M502" i="23"/>
  <c r="M514" i="49"/>
  <c r="M507" i="23"/>
  <c r="I535" i="47"/>
  <c r="M506" i="21"/>
  <c r="M501" i="21"/>
  <c r="M503" i="25"/>
  <c r="M502" i="49"/>
  <c r="M505" i="49"/>
  <c r="M501" i="45"/>
  <c r="M502" i="45"/>
  <c r="K522" i="43"/>
  <c r="M504" i="21"/>
  <c r="M502" i="47"/>
  <c r="K524" i="47"/>
  <c r="K525" i="45"/>
  <c r="J535" i="43"/>
  <c r="M502" i="35"/>
  <c r="K504" i="35"/>
  <c r="M514" i="39"/>
  <c r="G535" i="27"/>
  <c r="K524" i="27"/>
  <c r="M511" i="37"/>
  <c r="M505" i="21"/>
  <c r="M503" i="21"/>
  <c r="M500" i="43"/>
  <c r="F535" i="35"/>
  <c r="K520" i="35"/>
  <c r="M512" i="47"/>
  <c r="M514" i="41"/>
  <c r="K522" i="21"/>
  <c r="K535" i="21" s="1"/>
  <c r="K521" i="45"/>
  <c r="K524" i="43"/>
  <c r="M501" i="49"/>
  <c r="M500" i="21"/>
  <c r="M505" i="23"/>
  <c r="M502" i="21"/>
  <c r="K523" i="24"/>
  <c r="F535" i="24"/>
  <c r="M504" i="23"/>
  <c r="M504" i="49"/>
  <c r="K522" i="47"/>
  <c r="M506" i="45"/>
  <c r="M500" i="45"/>
  <c r="F535" i="25"/>
  <c r="K521" i="25"/>
  <c r="M500" i="25"/>
  <c r="M514" i="47"/>
  <c r="M504" i="47"/>
  <c r="G535" i="43"/>
  <c r="M514" i="23"/>
  <c r="F535" i="21"/>
  <c r="M507" i="31"/>
  <c r="M512" i="27"/>
  <c r="M508" i="27"/>
  <c r="K524" i="29"/>
  <c r="M502" i="22"/>
  <c r="M514" i="22"/>
  <c r="M506" i="22"/>
  <c r="M500" i="22"/>
  <c r="M507" i="22"/>
  <c r="M505" i="22"/>
  <c r="M503" i="22"/>
  <c r="M504" i="22"/>
  <c r="M505" i="35"/>
  <c r="K524" i="35"/>
  <c r="G535" i="45"/>
  <c r="I535" i="35"/>
  <c r="F535" i="45"/>
  <c r="K520" i="45"/>
  <c r="H535" i="35"/>
  <c r="M501" i="35"/>
  <c r="M514" i="24"/>
  <c r="M507" i="25"/>
  <c r="M507" i="35"/>
  <c r="G535" i="47"/>
  <c r="M505" i="25"/>
  <c r="M506" i="23"/>
  <c r="M501" i="24"/>
  <c r="M503" i="23"/>
  <c r="M507" i="49"/>
  <c r="K523" i="45"/>
  <c r="M504" i="35"/>
  <c r="M500" i="23"/>
  <c r="M500" i="47"/>
  <c r="M501" i="47"/>
  <c r="K520" i="43"/>
  <c r="F535" i="43"/>
  <c r="K521" i="22"/>
  <c r="M507" i="24"/>
  <c r="M503" i="51"/>
  <c r="M508" i="51"/>
  <c r="M510" i="51"/>
  <c r="M513" i="51"/>
  <c r="M512" i="51"/>
  <c r="M514" i="51"/>
  <c r="M511" i="51"/>
  <c r="M501" i="51"/>
  <c r="M509" i="51"/>
  <c r="M507" i="51"/>
  <c r="M502" i="51"/>
  <c r="M504" i="51"/>
  <c r="M505" i="51"/>
  <c r="M506" i="51"/>
  <c r="M500" i="51"/>
  <c r="M512" i="29"/>
  <c r="M511" i="29"/>
  <c r="M510" i="29"/>
  <c r="M509" i="29"/>
  <c r="M500" i="29"/>
  <c r="M505" i="29"/>
  <c r="M501" i="29"/>
  <c r="M514" i="29"/>
  <c r="M507" i="29"/>
  <c r="M506" i="29"/>
  <c r="M511" i="20"/>
  <c r="K535" i="20"/>
  <c r="M508" i="20"/>
  <c r="M503" i="20"/>
  <c r="M502" i="20"/>
  <c r="M506" i="20"/>
  <c r="M514" i="20"/>
  <c r="M507" i="20"/>
  <c r="M509" i="20"/>
  <c r="M512" i="20"/>
  <c r="M501" i="20"/>
  <c r="M505" i="20"/>
  <c r="M500" i="20"/>
  <c r="M504" i="20"/>
  <c r="M512" i="37"/>
  <c r="K502" i="37"/>
  <c r="M514" i="37"/>
  <c r="M513" i="37"/>
  <c r="M503" i="37"/>
  <c r="M500" i="37"/>
  <c r="M510" i="37"/>
  <c r="M509" i="37"/>
  <c r="M505" i="37"/>
  <c r="M501" i="37"/>
  <c r="K522" i="37"/>
  <c r="M507" i="37"/>
  <c r="K504" i="37"/>
  <c r="M504" i="37"/>
  <c r="M506" i="37"/>
  <c r="M502" i="37"/>
  <c r="M513" i="27"/>
  <c r="M507" i="27"/>
  <c r="M510" i="27"/>
  <c r="M511" i="27"/>
  <c r="M501" i="27"/>
  <c r="M506" i="27"/>
  <c r="M505" i="27"/>
  <c r="M503" i="27"/>
  <c r="M504" i="27"/>
  <c r="M502" i="27"/>
  <c r="M514" i="27"/>
  <c r="M500" i="27"/>
  <c r="M512" i="39"/>
  <c r="M501" i="39"/>
  <c r="M505" i="39"/>
  <c r="M507" i="39"/>
  <c r="M513" i="39"/>
  <c r="M510" i="39"/>
  <c r="M504" i="39"/>
  <c r="M506" i="39"/>
  <c r="M503" i="39"/>
  <c r="M500" i="39"/>
  <c r="M502" i="39"/>
  <c r="K535" i="39"/>
  <c r="M500" i="33"/>
  <c r="M514" i="33"/>
  <c r="M508" i="33"/>
  <c r="M507" i="33"/>
  <c r="M510" i="33"/>
  <c r="M511" i="33"/>
  <c r="M512" i="33"/>
  <c r="M501" i="33"/>
  <c r="M502" i="33"/>
  <c r="M506" i="33"/>
  <c r="M504" i="33"/>
  <c r="K502" i="33"/>
  <c r="K504" i="33"/>
  <c r="M505" i="31"/>
  <c r="M506" i="31"/>
  <c r="M512" i="31"/>
  <c r="M508" i="31"/>
  <c r="M514" i="31"/>
  <c r="M511" i="31"/>
  <c r="M501" i="31"/>
  <c r="M502" i="31"/>
  <c r="M510" i="31"/>
  <c r="M509" i="31"/>
  <c r="K504" i="31"/>
  <c r="M500" i="31"/>
  <c r="M503" i="31"/>
  <c r="I11" i="28"/>
  <c r="I11" i="42"/>
  <c r="I13" i="42"/>
  <c r="F13" i="42" s="1"/>
  <c r="M510" i="65"/>
  <c r="M502" i="65"/>
  <c r="M513" i="65"/>
  <c r="M501" i="65"/>
  <c r="M508" i="65"/>
  <c r="M505" i="65"/>
  <c r="M509" i="65"/>
  <c r="M500" i="65"/>
  <c r="M504" i="65"/>
  <c r="M515" i="65" s="1"/>
  <c r="M507" i="65"/>
  <c r="K525" i="65"/>
  <c r="K535" i="65" s="1"/>
  <c r="I535" i="5"/>
  <c r="M510" i="5"/>
  <c r="K522" i="5"/>
  <c r="K520" i="5"/>
  <c r="K521" i="5"/>
  <c r="K525" i="5"/>
  <c r="M511" i="5"/>
  <c r="H535" i="5"/>
  <c r="K524" i="5"/>
  <c r="M503" i="5"/>
  <c r="M512" i="5"/>
  <c r="J515" i="5"/>
  <c r="G515" i="5"/>
  <c r="E37" i="4" s="1"/>
  <c r="M509" i="5"/>
  <c r="M500" i="5"/>
  <c r="M504" i="5"/>
  <c r="M508" i="5"/>
  <c r="M501" i="5"/>
  <c r="M505" i="5"/>
  <c r="M513" i="5"/>
  <c r="M502" i="5"/>
  <c r="K504" i="5"/>
  <c r="J535" i="5"/>
  <c r="M507" i="5"/>
  <c r="M514" i="5"/>
  <c r="M506" i="5"/>
  <c r="H515" i="5"/>
  <c r="I515" i="5"/>
  <c r="K502" i="5"/>
  <c r="I57" i="28"/>
  <c r="I33" i="16"/>
  <c r="I44" i="17"/>
  <c r="I57" i="30"/>
  <c r="I57" i="4"/>
  <c r="I57" i="15"/>
  <c r="I57" i="19"/>
  <c r="I57" i="34"/>
  <c r="I24" i="15"/>
  <c r="I27" i="18"/>
  <c r="I31" i="38"/>
  <c r="I27" i="40"/>
  <c r="I57" i="46"/>
  <c r="I32" i="15"/>
  <c r="I33" i="42"/>
  <c r="I33" i="4"/>
  <c r="I31" i="18"/>
  <c r="I57" i="26"/>
  <c r="I57" i="56"/>
  <c r="I57" i="62"/>
  <c r="I30" i="64"/>
  <c r="I31" i="36"/>
  <c r="I27" i="38"/>
  <c r="I31" i="40"/>
  <c r="I31" i="50"/>
  <c r="I25" i="54"/>
  <c r="I27" i="56"/>
  <c r="I28" i="60"/>
  <c r="I32" i="64"/>
  <c r="I30" i="66"/>
  <c r="I37" i="70"/>
  <c r="I37" i="62"/>
  <c r="I44" i="62" s="1"/>
  <c r="I37" i="54"/>
  <c r="I37" i="46"/>
  <c r="I37" i="38"/>
  <c r="I37" i="30"/>
  <c r="I37" i="18"/>
  <c r="I56" i="14"/>
  <c r="I48" i="14"/>
  <c r="I27" i="14"/>
  <c r="I57" i="50"/>
  <c r="I27" i="54"/>
  <c r="I29" i="56"/>
  <c r="I44" i="56"/>
  <c r="I30" i="60"/>
  <c r="I29" i="62"/>
  <c r="I32" i="66"/>
  <c r="I57" i="66"/>
  <c r="I30" i="68"/>
  <c r="I54" i="14"/>
  <c r="I25" i="14"/>
  <c r="I13" i="28"/>
  <c r="F13" i="28" s="1"/>
  <c r="I12" i="4"/>
  <c r="I13" i="4"/>
  <c r="F13" i="4" s="1"/>
  <c r="J47" i="12"/>
  <c r="C47" i="12"/>
  <c r="D48" i="12"/>
  <c r="I12" i="17"/>
  <c r="F11" i="42"/>
  <c r="F46" i="12"/>
  <c r="G48" i="12"/>
  <c r="I46" i="12"/>
  <c r="I11" i="36"/>
  <c r="F11" i="36" s="1"/>
  <c r="I13" i="36"/>
  <c r="F13" i="36" s="1"/>
  <c r="I11" i="62"/>
  <c r="I12" i="46"/>
  <c r="F12" i="42"/>
  <c r="F27" i="12"/>
  <c r="E48" i="12"/>
  <c r="C48" i="12"/>
  <c r="H48" i="12"/>
  <c r="D46" i="12"/>
  <c r="H47" i="12"/>
  <c r="J42" i="12"/>
  <c r="G41" i="12"/>
  <c r="F42" i="12"/>
  <c r="D40" i="12"/>
  <c r="F41" i="12"/>
  <c r="F12" i="36"/>
  <c r="I13" i="16"/>
  <c r="F13" i="16" s="1"/>
  <c r="I12" i="16"/>
  <c r="I11" i="16"/>
  <c r="I11" i="34"/>
  <c r="I13" i="34"/>
  <c r="F13" i="34" s="1"/>
  <c r="I12" i="34"/>
  <c r="I13" i="60"/>
  <c r="F13" i="60" s="1"/>
  <c r="I12" i="60"/>
  <c r="I11" i="60"/>
  <c r="F11" i="17"/>
  <c r="I11" i="18"/>
  <c r="I12" i="18"/>
  <c r="I13" i="18"/>
  <c r="F13" i="18" s="1"/>
  <c r="I12" i="38"/>
  <c r="I13" i="38"/>
  <c r="F13" i="38" s="1"/>
  <c r="I11" i="38"/>
  <c r="F11" i="46"/>
  <c r="I12" i="48"/>
  <c r="I13" i="48"/>
  <c r="F13" i="48" s="1"/>
  <c r="I11" i="48"/>
  <c r="F12" i="62"/>
  <c r="I12" i="64"/>
  <c r="I13" i="64"/>
  <c r="F13" i="64" s="1"/>
  <c r="I11" i="64"/>
  <c r="I13" i="68"/>
  <c r="F13" i="68" s="1"/>
  <c r="I12" i="68"/>
  <c r="I11" i="68"/>
  <c r="I11" i="14"/>
  <c r="I13" i="14"/>
  <c r="F13" i="14" s="1"/>
  <c r="I12" i="14"/>
  <c r="F12" i="28"/>
  <c r="I11" i="30"/>
  <c r="I13" i="30"/>
  <c r="F13" i="30" s="1"/>
  <c r="I12" i="30"/>
  <c r="I12" i="44"/>
  <c r="I11" i="44"/>
  <c r="I13" i="44"/>
  <c r="F13" i="44" s="1"/>
  <c r="I13" i="58"/>
  <c r="F13" i="58" s="1"/>
  <c r="I12" i="58"/>
  <c r="I11" i="58"/>
  <c r="I11" i="26"/>
  <c r="I12" i="26"/>
  <c r="I13" i="26"/>
  <c r="F13" i="26" s="1"/>
  <c r="I13" i="70"/>
  <c r="F13" i="70" s="1"/>
  <c r="I12" i="70"/>
  <c r="I11" i="70"/>
  <c r="I12" i="19"/>
  <c r="I13" i="19"/>
  <c r="F13" i="19" s="1"/>
  <c r="I11" i="19"/>
  <c r="I12" i="40"/>
  <c r="I11" i="40"/>
  <c r="I13" i="40"/>
  <c r="F13" i="40" s="1"/>
  <c r="I13" i="50"/>
  <c r="F13" i="50" s="1"/>
  <c r="I11" i="50"/>
  <c r="I12" i="50"/>
  <c r="I13" i="66"/>
  <c r="F13" i="66" s="1"/>
  <c r="I12" i="66"/>
  <c r="I11" i="66"/>
  <c r="I13" i="15"/>
  <c r="F13" i="15" s="1"/>
  <c r="I12" i="15"/>
  <c r="I11" i="15"/>
  <c r="F11" i="28"/>
  <c r="I13" i="32"/>
  <c r="F13" i="32" s="1"/>
  <c r="I11" i="32"/>
  <c r="I12" i="32"/>
  <c r="F11" i="54"/>
  <c r="I12" i="56"/>
  <c r="I13" i="56"/>
  <c r="F13" i="56" s="1"/>
  <c r="I11" i="56"/>
  <c r="F29" i="12"/>
  <c r="F32" i="12" s="1"/>
  <c r="F11" i="4"/>
  <c r="K502" i="69"/>
  <c r="K505" i="69"/>
  <c r="K501" i="20"/>
  <c r="K503" i="20"/>
  <c r="K505" i="20"/>
  <c r="K500" i="5"/>
  <c r="F515" i="5"/>
  <c r="E39" i="4" s="1"/>
  <c r="G39" i="4" s="1"/>
  <c r="I39" i="4" s="1"/>
  <c r="J525" i="69"/>
  <c r="F525" i="69"/>
  <c r="G525" i="69"/>
  <c r="H525" i="69"/>
  <c r="I525" i="69"/>
  <c r="J523" i="69"/>
  <c r="F523" i="69"/>
  <c r="G523" i="69"/>
  <c r="H523" i="69"/>
  <c r="I523" i="69"/>
  <c r="J521" i="69"/>
  <c r="F521" i="69"/>
  <c r="G521" i="69"/>
  <c r="H521" i="69"/>
  <c r="I521" i="69"/>
  <c r="K505" i="67"/>
  <c r="K503" i="67"/>
  <c r="K501" i="67"/>
  <c r="K500" i="67"/>
  <c r="F515" i="67"/>
  <c r="I515" i="67"/>
  <c r="K505" i="65"/>
  <c r="K503" i="65"/>
  <c r="K501" i="65"/>
  <c r="K500" i="65"/>
  <c r="F515" i="65"/>
  <c r="I515" i="65"/>
  <c r="J525" i="63"/>
  <c r="F525" i="63"/>
  <c r="G525" i="63"/>
  <c r="H525" i="63"/>
  <c r="I525" i="63"/>
  <c r="J523" i="63"/>
  <c r="F523" i="63"/>
  <c r="G523" i="63"/>
  <c r="H523" i="63"/>
  <c r="I523" i="63"/>
  <c r="J521" i="63"/>
  <c r="F521" i="63"/>
  <c r="G521" i="63"/>
  <c r="H521" i="63"/>
  <c r="I521" i="63"/>
  <c r="K505" i="61"/>
  <c r="K503" i="61"/>
  <c r="K501" i="61"/>
  <c r="G515" i="61"/>
  <c r="H515" i="61"/>
  <c r="J525" i="59"/>
  <c r="F525" i="59"/>
  <c r="G525" i="59"/>
  <c r="H525" i="59"/>
  <c r="I525" i="59"/>
  <c r="H523" i="59"/>
  <c r="I523" i="59"/>
  <c r="J523" i="59"/>
  <c r="F523" i="59"/>
  <c r="G523" i="59"/>
  <c r="J521" i="59"/>
  <c r="F521" i="59"/>
  <c r="G521" i="59"/>
  <c r="H521" i="59"/>
  <c r="I521" i="59"/>
  <c r="J525" i="57"/>
  <c r="F525" i="57"/>
  <c r="G525" i="57"/>
  <c r="H525" i="57"/>
  <c r="I525" i="57"/>
  <c r="H523" i="57"/>
  <c r="I523" i="57"/>
  <c r="J523" i="57"/>
  <c r="F523" i="57"/>
  <c r="G523" i="57"/>
  <c r="J521" i="57"/>
  <c r="F521" i="57"/>
  <c r="G521" i="57"/>
  <c r="H521" i="57"/>
  <c r="I521" i="57"/>
  <c r="K504" i="55"/>
  <c r="I515" i="55"/>
  <c r="J515" i="55"/>
  <c r="K500" i="55"/>
  <c r="F515" i="55"/>
  <c r="J525" i="51"/>
  <c r="F525" i="51"/>
  <c r="G525" i="51"/>
  <c r="H525" i="51"/>
  <c r="I525" i="51"/>
  <c r="H523" i="51"/>
  <c r="I523" i="51"/>
  <c r="J523" i="51"/>
  <c r="F523" i="51"/>
  <c r="G523" i="51"/>
  <c r="J521" i="51"/>
  <c r="F521" i="51"/>
  <c r="G521" i="51"/>
  <c r="H521" i="51"/>
  <c r="I521" i="51"/>
  <c r="I524" i="49"/>
  <c r="J524" i="49"/>
  <c r="F524" i="49"/>
  <c r="G524" i="49"/>
  <c r="H524" i="49"/>
  <c r="G522" i="49"/>
  <c r="H522" i="49"/>
  <c r="I522" i="49"/>
  <c r="J522" i="49"/>
  <c r="F522" i="49"/>
  <c r="G520" i="49"/>
  <c r="H520" i="49"/>
  <c r="I520" i="49"/>
  <c r="J520" i="49"/>
  <c r="F520" i="49"/>
  <c r="K504" i="47"/>
  <c r="K502" i="47"/>
  <c r="I515" i="47"/>
  <c r="J515" i="47"/>
  <c r="K500" i="47"/>
  <c r="F515" i="47"/>
  <c r="E39" i="46" s="1"/>
  <c r="G39" i="46" s="1"/>
  <c r="K504" i="45"/>
  <c r="K502" i="45"/>
  <c r="I515" i="45"/>
  <c r="J515" i="45"/>
  <c r="K500" i="45"/>
  <c r="F515" i="45"/>
  <c r="E39" i="44" s="1"/>
  <c r="G39" i="44" s="1"/>
  <c r="K504" i="43"/>
  <c r="K502" i="43"/>
  <c r="I515" i="43"/>
  <c r="J515" i="43"/>
  <c r="K500" i="43"/>
  <c r="F515" i="43"/>
  <c r="E39" i="42" s="1"/>
  <c r="G39" i="42" s="1"/>
  <c r="K503" i="41"/>
  <c r="E22" i="40" s="1"/>
  <c r="G22" i="40" s="1"/>
  <c r="I22" i="40" s="1"/>
  <c r="K505" i="39"/>
  <c r="K501" i="39"/>
  <c r="J515" i="37"/>
  <c r="H515" i="37"/>
  <c r="G515" i="37"/>
  <c r="E36" i="36" s="1"/>
  <c r="K502" i="31"/>
  <c r="J515" i="31"/>
  <c r="H515" i="31"/>
  <c r="G515" i="31"/>
  <c r="E36" i="30" s="1"/>
  <c r="K504" i="25"/>
  <c r="K502" i="25"/>
  <c r="I515" i="25"/>
  <c r="J515" i="25"/>
  <c r="K500" i="25"/>
  <c r="F515" i="25"/>
  <c r="E39" i="19" s="1"/>
  <c r="G39" i="19" s="1"/>
  <c r="K504" i="24"/>
  <c r="I515" i="24"/>
  <c r="J515" i="24"/>
  <c r="K500" i="24"/>
  <c r="F515" i="24"/>
  <c r="E39" i="18" s="1"/>
  <c r="G39" i="18" s="1"/>
  <c r="H525" i="23"/>
  <c r="I525" i="23"/>
  <c r="J525" i="23"/>
  <c r="F525" i="23"/>
  <c r="G525" i="23"/>
  <c r="H523" i="23"/>
  <c r="I523" i="23"/>
  <c r="J523" i="23"/>
  <c r="F523" i="23"/>
  <c r="G523" i="23"/>
  <c r="H521" i="23"/>
  <c r="I521" i="23"/>
  <c r="J521" i="23"/>
  <c r="F521" i="23"/>
  <c r="G521" i="23"/>
  <c r="K504" i="22"/>
  <c r="K502" i="22"/>
  <c r="I515" i="22"/>
  <c r="J515" i="22"/>
  <c r="K500" i="22"/>
  <c r="F515" i="22"/>
  <c r="E39" i="16" s="1"/>
  <c r="G39" i="16" s="1"/>
  <c r="K502" i="21"/>
  <c r="G515" i="21"/>
  <c r="E36" i="15" s="1"/>
  <c r="H515" i="21"/>
  <c r="K523" i="5"/>
  <c r="F535" i="5"/>
  <c r="M515" i="57"/>
  <c r="K500" i="71"/>
  <c r="F515" i="71"/>
  <c r="K502" i="71"/>
  <c r="I515" i="20"/>
  <c r="G515" i="20"/>
  <c r="H515" i="20"/>
  <c r="K501" i="5"/>
  <c r="K503" i="5"/>
  <c r="K505" i="5"/>
  <c r="J515" i="63"/>
  <c r="H515" i="63"/>
  <c r="G515" i="63"/>
  <c r="K504" i="59"/>
  <c r="K502" i="59"/>
  <c r="I515" i="59"/>
  <c r="J515" i="59"/>
  <c r="K500" i="59"/>
  <c r="F515" i="59"/>
  <c r="K504" i="57"/>
  <c r="K502" i="57"/>
  <c r="I515" i="57"/>
  <c r="J515" i="57"/>
  <c r="K500" i="57"/>
  <c r="F515" i="57"/>
  <c r="K503" i="55"/>
  <c r="K505" i="51"/>
  <c r="K503" i="51"/>
  <c r="K501" i="51"/>
  <c r="G515" i="51"/>
  <c r="E36" i="50" s="1"/>
  <c r="H515" i="51"/>
  <c r="K505" i="49"/>
  <c r="K503" i="49"/>
  <c r="E22" i="48" s="1"/>
  <c r="G22" i="48" s="1"/>
  <c r="I22" i="48" s="1"/>
  <c r="I33" i="48" s="1"/>
  <c r="K501" i="49"/>
  <c r="G515" i="49"/>
  <c r="E36" i="48" s="1"/>
  <c r="H515" i="49"/>
  <c r="K504" i="41"/>
  <c r="I515" i="41"/>
  <c r="J515" i="41"/>
  <c r="K500" i="41"/>
  <c r="F515" i="41"/>
  <c r="E39" i="40" s="1"/>
  <c r="G39" i="40" s="1"/>
  <c r="K502" i="39"/>
  <c r="G515" i="39"/>
  <c r="E36" i="38" s="1"/>
  <c r="H515" i="39"/>
  <c r="K505" i="35"/>
  <c r="K503" i="35"/>
  <c r="K501" i="35"/>
  <c r="K500" i="35"/>
  <c r="F515" i="35"/>
  <c r="E39" i="34" s="1"/>
  <c r="G39" i="34" s="1"/>
  <c r="I515" i="35"/>
  <c r="K505" i="33"/>
  <c r="K503" i="33"/>
  <c r="E22" i="32" s="1"/>
  <c r="G22" i="32" s="1"/>
  <c r="I22" i="32" s="1"/>
  <c r="I33" i="32" s="1"/>
  <c r="K501" i="33"/>
  <c r="K500" i="33"/>
  <c r="F515" i="33"/>
  <c r="E39" i="32" s="1"/>
  <c r="G39" i="32" s="1"/>
  <c r="I515" i="33"/>
  <c r="K505" i="31"/>
  <c r="K501" i="31"/>
  <c r="J515" i="29"/>
  <c r="H515" i="29"/>
  <c r="G515" i="29"/>
  <c r="E36" i="28" s="1"/>
  <c r="K504" i="27"/>
  <c r="K502" i="27"/>
  <c r="I515" i="27"/>
  <c r="J515" i="27"/>
  <c r="K500" i="27"/>
  <c r="F515" i="27"/>
  <c r="E39" i="26" s="1"/>
  <c r="G39" i="26" s="1"/>
  <c r="K503" i="24"/>
  <c r="E22" i="18" s="1"/>
  <c r="G22" i="18" s="1"/>
  <c r="I22" i="18" s="1"/>
  <c r="K505" i="23"/>
  <c r="K503" i="23"/>
  <c r="E22" i="17" s="1"/>
  <c r="G22" i="17" s="1"/>
  <c r="I22" i="17" s="1"/>
  <c r="I33" i="17" s="1"/>
  <c r="K501" i="23"/>
  <c r="G515" i="23"/>
  <c r="H515" i="23"/>
  <c r="K503" i="21"/>
  <c r="E22" i="15" s="1"/>
  <c r="G22" i="15" s="1"/>
  <c r="I22" i="15" s="1"/>
  <c r="M515" i="71"/>
  <c r="M515" i="61"/>
  <c r="J535" i="37"/>
  <c r="H535" i="37"/>
  <c r="K526" i="5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M515" i="69"/>
  <c r="K523" i="37"/>
  <c r="F515" i="69"/>
  <c r="K500" i="69"/>
  <c r="K504" i="69"/>
  <c r="G524" i="69"/>
  <c r="H524" i="69"/>
  <c r="I524" i="69"/>
  <c r="J524" i="69"/>
  <c r="F524" i="69"/>
  <c r="G522" i="69"/>
  <c r="H522" i="69"/>
  <c r="I522" i="69"/>
  <c r="J522" i="69"/>
  <c r="F522" i="69"/>
  <c r="G520" i="69"/>
  <c r="H520" i="69"/>
  <c r="I520" i="69"/>
  <c r="J520" i="69"/>
  <c r="J535" i="69" s="1"/>
  <c r="F520" i="69"/>
  <c r="J515" i="67"/>
  <c r="H515" i="67"/>
  <c r="G515" i="67"/>
  <c r="J515" i="65"/>
  <c r="H515" i="65"/>
  <c r="G515" i="65"/>
  <c r="G524" i="63"/>
  <c r="H524" i="63"/>
  <c r="I524" i="63"/>
  <c r="J524" i="63"/>
  <c r="F524" i="63"/>
  <c r="G522" i="63"/>
  <c r="H522" i="63"/>
  <c r="I522" i="63"/>
  <c r="J522" i="63"/>
  <c r="F522" i="63"/>
  <c r="G520" i="63"/>
  <c r="H520" i="63"/>
  <c r="I520" i="63"/>
  <c r="J520" i="63"/>
  <c r="F520" i="63"/>
  <c r="K504" i="61"/>
  <c r="K502" i="61"/>
  <c r="I515" i="61"/>
  <c r="J515" i="61"/>
  <c r="K500" i="61"/>
  <c r="F515" i="61"/>
  <c r="I524" i="59"/>
  <c r="J524" i="59"/>
  <c r="F524" i="59"/>
  <c r="G524" i="59"/>
  <c r="H524" i="59"/>
  <c r="G522" i="59"/>
  <c r="H522" i="59"/>
  <c r="I522" i="59"/>
  <c r="J522" i="59"/>
  <c r="F522" i="59"/>
  <c r="G520" i="59"/>
  <c r="H520" i="59"/>
  <c r="I520" i="59"/>
  <c r="J520" i="59"/>
  <c r="F520" i="59"/>
  <c r="I524" i="57"/>
  <c r="J524" i="57"/>
  <c r="F524" i="57"/>
  <c r="G524" i="57"/>
  <c r="H524" i="57"/>
  <c r="G522" i="57"/>
  <c r="H522" i="57"/>
  <c r="I522" i="57"/>
  <c r="J522" i="57"/>
  <c r="F522" i="57"/>
  <c r="G520" i="57"/>
  <c r="H520" i="57"/>
  <c r="I520" i="57"/>
  <c r="I535" i="57" s="1"/>
  <c r="J520" i="57"/>
  <c r="F520" i="57"/>
  <c r="K502" i="55"/>
  <c r="G515" i="55"/>
  <c r="H515" i="55"/>
  <c r="M515" i="55"/>
  <c r="I524" i="51"/>
  <c r="J524" i="51"/>
  <c r="F524" i="51"/>
  <c r="G524" i="51"/>
  <c r="H524" i="51"/>
  <c r="G522" i="51"/>
  <c r="H522" i="51"/>
  <c r="I522" i="51"/>
  <c r="J522" i="51"/>
  <c r="F522" i="51"/>
  <c r="G520" i="51"/>
  <c r="H520" i="51"/>
  <c r="I520" i="51"/>
  <c r="J520" i="51"/>
  <c r="F520" i="51"/>
  <c r="J525" i="49"/>
  <c r="F525" i="49"/>
  <c r="G525" i="49"/>
  <c r="H525" i="49"/>
  <c r="I525" i="49"/>
  <c r="H523" i="49"/>
  <c r="I523" i="49"/>
  <c r="J523" i="49"/>
  <c r="F523" i="49"/>
  <c r="G523" i="49"/>
  <c r="J521" i="49"/>
  <c r="F521" i="49"/>
  <c r="G521" i="49"/>
  <c r="H521" i="49"/>
  <c r="I521" i="49"/>
  <c r="K505" i="47"/>
  <c r="K503" i="47"/>
  <c r="K501" i="47"/>
  <c r="G515" i="47"/>
  <c r="E36" i="46" s="1"/>
  <c r="H515" i="47"/>
  <c r="K505" i="45"/>
  <c r="K503" i="45"/>
  <c r="E22" i="44" s="1"/>
  <c r="G22" i="44" s="1"/>
  <c r="I22" i="44" s="1"/>
  <c r="I33" i="44" s="1"/>
  <c r="K501" i="45"/>
  <c r="G515" i="45"/>
  <c r="E36" i="44" s="1"/>
  <c r="H515" i="45"/>
  <c r="K505" i="43"/>
  <c r="K503" i="43"/>
  <c r="K501" i="43"/>
  <c r="G515" i="43"/>
  <c r="E36" i="42" s="1"/>
  <c r="H515" i="43"/>
  <c r="K505" i="41"/>
  <c r="K501" i="41"/>
  <c r="K503" i="39"/>
  <c r="E22" i="38" s="1"/>
  <c r="G22" i="38" s="1"/>
  <c r="I22" i="38" s="1"/>
  <c r="K505" i="37"/>
  <c r="K503" i="37"/>
  <c r="E22" i="36" s="1"/>
  <c r="G22" i="36" s="1"/>
  <c r="I22" i="36" s="1"/>
  <c r="K501" i="37"/>
  <c r="K500" i="37"/>
  <c r="F515" i="37"/>
  <c r="E39" i="36" s="1"/>
  <c r="G39" i="36" s="1"/>
  <c r="I515" i="37"/>
  <c r="K500" i="31"/>
  <c r="F515" i="31"/>
  <c r="E39" i="30" s="1"/>
  <c r="G39" i="30" s="1"/>
  <c r="I515" i="31"/>
  <c r="K505" i="25"/>
  <c r="K503" i="25"/>
  <c r="K501" i="25"/>
  <c r="G515" i="25"/>
  <c r="E36" i="19" s="1"/>
  <c r="H515" i="25"/>
  <c r="K505" i="24"/>
  <c r="K502" i="24"/>
  <c r="G515" i="24"/>
  <c r="E36" i="18" s="1"/>
  <c r="H515" i="24"/>
  <c r="I524" i="23"/>
  <c r="J524" i="23"/>
  <c r="F524" i="23"/>
  <c r="G524" i="23"/>
  <c r="H524" i="23"/>
  <c r="I522" i="23"/>
  <c r="J522" i="23"/>
  <c r="F522" i="23"/>
  <c r="G522" i="23"/>
  <c r="H522" i="23"/>
  <c r="I520" i="23"/>
  <c r="J520" i="23"/>
  <c r="F520" i="23"/>
  <c r="G520" i="23"/>
  <c r="H520" i="23"/>
  <c r="K505" i="22"/>
  <c r="K503" i="22"/>
  <c r="K501" i="22"/>
  <c r="G515" i="22"/>
  <c r="E36" i="16" s="1"/>
  <c r="H515" i="22"/>
  <c r="K504" i="21"/>
  <c r="I515" i="21"/>
  <c r="J515" i="21"/>
  <c r="K500" i="21"/>
  <c r="F515" i="21"/>
  <c r="E39" i="15" s="1"/>
  <c r="G39" i="15" s="1"/>
  <c r="M515" i="63"/>
  <c r="H515" i="71"/>
  <c r="I515" i="71"/>
  <c r="J515" i="71"/>
  <c r="K501" i="71"/>
  <c r="K503" i="71"/>
  <c r="K505" i="71"/>
  <c r="F515" i="20"/>
  <c r="E39" i="14" s="1"/>
  <c r="G39" i="14" s="1"/>
  <c r="I39" i="14" s="1"/>
  <c r="K500" i="20"/>
  <c r="J515" i="20"/>
  <c r="K502" i="20"/>
  <c r="K504" i="20"/>
  <c r="K505" i="63"/>
  <c r="K504" i="63"/>
  <c r="K503" i="63"/>
  <c r="K502" i="63"/>
  <c r="K501" i="63"/>
  <c r="K500" i="63"/>
  <c r="F515" i="63"/>
  <c r="I515" i="63"/>
  <c r="K505" i="59"/>
  <c r="K503" i="59"/>
  <c r="K501" i="59"/>
  <c r="G515" i="59"/>
  <c r="H515" i="59"/>
  <c r="K505" i="57"/>
  <c r="K503" i="57"/>
  <c r="K501" i="57"/>
  <c r="G515" i="57"/>
  <c r="H515" i="57"/>
  <c r="K505" i="55"/>
  <c r="K501" i="55"/>
  <c r="K504" i="51"/>
  <c r="K502" i="51"/>
  <c r="I515" i="51"/>
  <c r="J515" i="51"/>
  <c r="K500" i="51"/>
  <c r="F515" i="51"/>
  <c r="E39" i="50" s="1"/>
  <c r="G39" i="50" s="1"/>
  <c r="K504" i="49"/>
  <c r="K502" i="49"/>
  <c r="I515" i="49"/>
  <c r="J515" i="49"/>
  <c r="K500" i="49"/>
  <c r="F515" i="49"/>
  <c r="E39" i="48" s="1"/>
  <c r="G39" i="48" s="1"/>
  <c r="K502" i="41"/>
  <c r="G515" i="41"/>
  <c r="E36" i="40" s="1"/>
  <c r="H515" i="41"/>
  <c r="K504" i="39"/>
  <c r="I515" i="39"/>
  <c r="J515" i="39"/>
  <c r="K500" i="39"/>
  <c r="F515" i="39"/>
  <c r="E39" i="38" s="1"/>
  <c r="G39" i="38" s="1"/>
  <c r="J515" i="35"/>
  <c r="H515" i="35"/>
  <c r="G515" i="35"/>
  <c r="E36" i="34" s="1"/>
  <c r="J515" i="33"/>
  <c r="H515" i="33"/>
  <c r="G515" i="33"/>
  <c r="E36" i="32" s="1"/>
  <c r="K503" i="31"/>
  <c r="K505" i="29"/>
  <c r="K504" i="29"/>
  <c r="K503" i="29"/>
  <c r="K502" i="29"/>
  <c r="K501" i="29"/>
  <c r="K500" i="29"/>
  <c r="F515" i="29"/>
  <c r="E39" i="28" s="1"/>
  <c r="G39" i="28" s="1"/>
  <c r="I515" i="29"/>
  <c r="K505" i="27"/>
  <c r="K503" i="27"/>
  <c r="K501" i="27"/>
  <c r="G515" i="27"/>
  <c r="E36" i="26" s="1"/>
  <c r="H515" i="27"/>
  <c r="K501" i="24"/>
  <c r="K504" i="23"/>
  <c r="K502" i="23"/>
  <c r="I515" i="23"/>
  <c r="J515" i="23"/>
  <c r="K500" i="23"/>
  <c r="F515" i="23"/>
  <c r="K505" i="21"/>
  <c r="K501" i="21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5" i="13"/>
  <c r="G46" i="12"/>
  <c r="H46" i="12"/>
  <c r="I47" i="12"/>
  <c r="E46" i="12"/>
  <c r="F47" i="12"/>
  <c r="C46" i="12"/>
  <c r="I48" i="12"/>
  <c r="F48" i="12"/>
  <c r="G47" i="12"/>
  <c r="E47" i="12"/>
  <c r="D47" i="12"/>
  <c r="J48" i="12"/>
  <c r="K501" i="69"/>
  <c r="K524" i="37"/>
  <c r="K520" i="37"/>
  <c r="F535" i="37"/>
  <c r="I535" i="37"/>
  <c r="G535" i="37"/>
  <c r="G535" i="5"/>
  <c r="J40" i="12"/>
  <c r="H42" i="12"/>
  <c r="I42" i="12"/>
  <c r="H40" i="12"/>
  <c r="E41" i="12"/>
  <c r="E42" i="12"/>
  <c r="I40" i="12"/>
  <c r="G40" i="12"/>
  <c r="E40" i="12"/>
  <c r="I41" i="12"/>
  <c r="D41" i="12"/>
  <c r="D42" i="12"/>
  <c r="J41" i="12"/>
  <c r="K525" i="37"/>
  <c r="K521" i="37"/>
  <c r="K535" i="24" l="1"/>
  <c r="M515" i="23"/>
  <c r="E38" i="19"/>
  <c r="G38" i="19" s="1"/>
  <c r="E37" i="19"/>
  <c r="G37" i="19" s="1"/>
  <c r="G36" i="19"/>
  <c r="I36" i="19" s="1"/>
  <c r="I44" i="19" s="1"/>
  <c r="E38" i="4"/>
  <c r="G38" i="4" s="1"/>
  <c r="I38" i="4" s="1"/>
  <c r="M515" i="25"/>
  <c r="K535" i="25"/>
  <c r="E37" i="48"/>
  <c r="G37" i="48" s="1"/>
  <c r="E38" i="48"/>
  <c r="G38" i="48" s="1"/>
  <c r="G36" i="48"/>
  <c r="I36" i="48" s="1"/>
  <c r="I44" i="48" s="1"/>
  <c r="E38" i="36"/>
  <c r="G38" i="36" s="1"/>
  <c r="E37" i="36"/>
  <c r="G37" i="36" s="1"/>
  <c r="G36" i="36"/>
  <c r="I36" i="36" s="1"/>
  <c r="I44" i="36" s="1"/>
  <c r="M515" i="67"/>
  <c r="E37" i="50"/>
  <c r="G37" i="50" s="1"/>
  <c r="E38" i="50"/>
  <c r="G38" i="50" s="1"/>
  <c r="G36" i="50"/>
  <c r="I36" i="50" s="1"/>
  <c r="I44" i="50" s="1"/>
  <c r="E38" i="40"/>
  <c r="G38" i="40" s="1"/>
  <c r="E37" i="40"/>
  <c r="G37" i="40" s="1"/>
  <c r="G36" i="40"/>
  <c r="I36" i="40" s="1"/>
  <c r="I44" i="40" s="1"/>
  <c r="E38" i="44"/>
  <c r="G38" i="44" s="1"/>
  <c r="E37" i="44"/>
  <c r="G37" i="44" s="1"/>
  <c r="G36" i="44"/>
  <c r="I36" i="44" s="1"/>
  <c r="I44" i="44" s="1"/>
  <c r="G36" i="28"/>
  <c r="I36" i="28" s="1"/>
  <c r="I44" i="28" s="1"/>
  <c r="E38" i="28"/>
  <c r="G38" i="28" s="1"/>
  <c r="E37" i="28"/>
  <c r="G37" i="28" s="1"/>
  <c r="E38" i="16"/>
  <c r="G38" i="16" s="1"/>
  <c r="E37" i="16"/>
  <c r="G37" i="16" s="1"/>
  <c r="G36" i="16"/>
  <c r="I36" i="16" s="1"/>
  <c r="I44" i="16" s="1"/>
  <c r="E37" i="42"/>
  <c r="G37" i="42" s="1"/>
  <c r="E38" i="42"/>
  <c r="G38" i="42" s="1"/>
  <c r="G36" i="42"/>
  <c r="I36" i="42" s="1"/>
  <c r="I44" i="42" s="1"/>
  <c r="E38" i="26"/>
  <c r="G38" i="26" s="1"/>
  <c r="E37" i="26"/>
  <c r="G37" i="26" s="1"/>
  <c r="G36" i="26"/>
  <c r="I36" i="26" s="1"/>
  <c r="I44" i="26" s="1"/>
  <c r="E38" i="34"/>
  <c r="G38" i="34" s="1"/>
  <c r="E37" i="34"/>
  <c r="G37" i="34" s="1"/>
  <c r="G36" i="34"/>
  <c r="I36" i="34" s="1"/>
  <c r="I44" i="34" s="1"/>
  <c r="M515" i="43"/>
  <c r="G36" i="15"/>
  <c r="I36" i="15" s="1"/>
  <c r="I44" i="15" s="1"/>
  <c r="E37" i="15"/>
  <c r="G37" i="15" s="1"/>
  <c r="E38" i="15"/>
  <c r="G38" i="15" s="1"/>
  <c r="E38" i="46"/>
  <c r="G38" i="46" s="1"/>
  <c r="E37" i="46"/>
  <c r="G37" i="46" s="1"/>
  <c r="G36" i="46"/>
  <c r="I36" i="46" s="1"/>
  <c r="K535" i="33"/>
  <c r="E37" i="32"/>
  <c r="G37" i="32" s="1"/>
  <c r="E38" i="32"/>
  <c r="G38" i="32" s="1"/>
  <c r="G36" i="32"/>
  <c r="I36" i="32" s="1"/>
  <c r="I44" i="32" s="1"/>
  <c r="E37" i="30"/>
  <c r="G37" i="30" s="1"/>
  <c r="E38" i="30"/>
  <c r="G38" i="30" s="1"/>
  <c r="G36" i="30"/>
  <c r="I36" i="30" s="1"/>
  <c r="I44" i="30" s="1"/>
  <c r="E38" i="38"/>
  <c r="G38" i="38" s="1"/>
  <c r="E37" i="38"/>
  <c r="G37" i="38" s="1"/>
  <c r="G36" i="38"/>
  <c r="I36" i="38" s="1"/>
  <c r="I44" i="38" s="1"/>
  <c r="K535" i="29"/>
  <c r="H535" i="59"/>
  <c r="I535" i="63"/>
  <c r="K524" i="63"/>
  <c r="K522" i="69"/>
  <c r="M515" i="59"/>
  <c r="K525" i="71"/>
  <c r="K535" i="27"/>
  <c r="E38" i="18"/>
  <c r="G38" i="18" s="1"/>
  <c r="E37" i="18"/>
  <c r="G37" i="18" s="1"/>
  <c r="G36" i="18"/>
  <c r="I36" i="18" s="1"/>
  <c r="I44" i="18" s="1"/>
  <c r="G535" i="57"/>
  <c r="J535" i="59"/>
  <c r="K522" i="59"/>
  <c r="G535" i="63"/>
  <c r="H535" i="69"/>
  <c r="M515" i="24"/>
  <c r="M515" i="21"/>
  <c r="K535" i="22"/>
  <c r="M515" i="22"/>
  <c r="K521" i="71"/>
  <c r="I535" i="71"/>
  <c r="J535" i="71"/>
  <c r="H535" i="71"/>
  <c r="K523" i="71"/>
  <c r="K523" i="59"/>
  <c r="K524" i="71"/>
  <c r="K535" i="61"/>
  <c r="G535" i="71"/>
  <c r="K522" i="71"/>
  <c r="K515" i="67"/>
  <c r="K520" i="71"/>
  <c r="F535" i="71"/>
  <c r="K535" i="67"/>
  <c r="M515" i="35"/>
  <c r="M515" i="41"/>
  <c r="M515" i="45"/>
  <c r="M515" i="47"/>
  <c r="K515" i="49"/>
  <c r="M515" i="49"/>
  <c r="K535" i="45"/>
  <c r="K523" i="49"/>
  <c r="K521" i="23"/>
  <c r="K535" i="35"/>
  <c r="K535" i="43"/>
  <c r="H535" i="23"/>
  <c r="I535" i="23"/>
  <c r="K525" i="23"/>
  <c r="K535" i="47"/>
  <c r="M515" i="51"/>
  <c r="K515" i="51"/>
  <c r="J535" i="51"/>
  <c r="K522" i="51"/>
  <c r="K523" i="51"/>
  <c r="H535" i="51"/>
  <c r="M515" i="29"/>
  <c r="K515" i="29"/>
  <c r="M515" i="20"/>
  <c r="M515" i="37"/>
  <c r="K515" i="37"/>
  <c r="M515" i="27"/>
  <c r="M515" i="39"/>
  <c r="K515" i="39"/>
  <c r="M515" i="33"/>
  <c r="M515" i="31"/>
  <c r="K515" i="65"/>
  <c r="M515" i="5"/>
  <c r="I44" i="54"/>
  <c r="I33" i="50"/>
  <c r="I33" i="64"/>
  <c r="I57" i="14"/>
  <c r="I33" i="60"/>
  <c r="I33" i="18"/>
  <c r="I33" i="68"/>
  <c r="I33" i="62"/>
  <c r="I44" i="70"/>
  <c r="I33" i="56"/>
  <c r="I33" i="38"/>
  <c r="I33" i="15"/>
  <c r="I33" i="14"/>
  <c r="I44" i="46"/>
  <c r="I33" i="66"/>
  <c r="I33" i="54"/>
  <c r="I33" i="36"/>
  <c r="I33" i="40"/>
  <c r="F12" i="4"/>
  <c r="F14" i="4" s="1"/>
  <c r="F12" i="46"/>
  <c r="F14" i="46" s="1"/>
  <c r="F12" i="17"/>
  <c r="F11" i="62"/>
  <c r="F14" i="62" s="1"/>
  <c r="F14" i="42"/>
  <c r="F14" i="36"/>
  <c r="F11" i="56"/>
  <c r="F12" i="56"/>
  <c r="F12" i="32"/>
  <c r="F11" i="15"/>
  <c r="F12" i="66"/>
  <c r="F12" i="50"/>
  <c r="F11" i="40"/>
  <c r="F11" i="19"/>
  <c r="F12" i="19"/>
  <c r="F12" i="70"/>
  <c r="F12" i="26"/>
  <c r="F11" i="58"/>
  <c r="F11" i="44"/>
  <c r="F12" i="30"/>
  <c r="F11" i="30"/>
  <c r="F12" i="14"/>
  <c r="F11" i="14"/>
  <c r="F12" i="68"/>
  <c r="F11" i="64"/>
  <c r="F12" i="64"/>
  <c r="F11" i="48"/>
  <c r="F12" i="48"/>
  <c r="F11" i="38"/>
  <c r="F12" i="38"/>
  <c r="F12" i="18"/>
  <c r="F12" i="60"/>
  <c r="F12" i="34"/>
  <c r="F11" i="34"/>
  <c r="F12" i="16"/>
  <c r="F14" i="54"/>
  <c r="F11" i="32"/>
  <c r="F14" i="28"/>
  <c r="F12" i="15"/>
  <c r="F11" i="66"/>
  <c r="F11" i="50"/>
  <c r="F12" i="40"/>
  <c r="F11" i="70"/>
  <c r="F11" i="26"/>
  <c r="F12" i="58"/>
  <c r="F12" i="44"/>
  <c r="F11" i="68"/>
  <c r="F11" i="18"/>
  <c r="F11" i="60"/>
  <c r="F11" i="16"/>
  <c r="E81" i="64"/>
  <c r="I81" i="64" s="1"/>
  <c r="E81" i="66"/>
  <c r="I81" i="66" s="1"/>
  <c r="K524" i="23"/>
  <c r="K520" i="57"/>
  <c r="F535" i="57"/>
  <c r="K524" i="57"/>
  <c r="K520" i="63"/>
  <c r="F535" i="63"/>
  <c r="K515" i="41"/>
  <c r="K515" i="57"/>
  <c r="K515" i="59"/>
  <c r="E36" i="14"/>
  <c r="E38" i="14"/>
  <c r="G38" i="14" s="1"/>
  <c r="I38" i="14" s="1"/>
  <c r="K515" i="71"/>
  <c r="K515" i="22"/>
  <c r="K515" i="25"/>
  <c r="K520" i="49"/>
  <c r="F535" i="49"/>
  <c r="I535" i="49"/>
  <c r="G535" i="49"/>
  <c r="K524" i="49"/>
  <c r="K521" i="51"/>
  <c r="K525" i="51"/>
  <c r="K515" i="55"/>
  <c r="K523" i="57"/>
  <c r="K521" i="59"/>
  <c r="K525" i="59"/>
  <c r="K521" i="63"/>
  <c r="K525" i="63"/>
  <c r="K523" i="69"/>
  <c r="K520" i="23"/>
  <c r="F535" i="23"/>
  <c r="K535" i="37"/>
  <c r="K515" i="23"/>
  <c r="K515" i="63"/>
  <c r="K515" i="20"/>
  <c r="K515" i="21"/>
  <c r="G535" i="23"/>
  <c r="J535" i="23"/>
  <c r="K522" i="23"/>
  <c r="K515" i="31"/>
  <c r="K521" i="49"/>
  <c r="K525" i="49"/>
  <c r="K520" i="51"/>
  <c r="F535" i="51"/>
  <c r="I535" i="51"/>
  <c r="G535" i="51"/>
  <c r="K524" i="51"/>
  <c r="J535" i="57"/>
  <c r="H535" i="57"/>
  <c r="K522" i="57"/>
  <c r="K520" i="59"/>
  <c r="F535" i="59"/>
  <c r="I535" i="59"/>
  <c r="G535" i="59"/>
  <c r="K524" i="59"/>
  <c r="K515" i="61"/>
  <c r="J535" i="63"/>
  <c r="H535" i="63"/>
  <c r="K522" i="63"/>
  <c r="K520" i="69"/>
  <c r="F535" i="69"/>
  <c r="I535" i="69"/>
  <c r="G535" i="69"/>
  <c r="K524" i="69"/>
  <c r="E36" i="4"/>
  <c r="G36" i="4" s="1"/>
  <c r="I36" i="4" s="1"/>
  <c r="G37" i="4"/>
  <c r="I37" i="4" s="1"/>
  <c r="K515" i="69"/>
  <c r="K515" i="27"/>
  <c r="K515" i="33"/>
  <c r="K515" i="35"/>
  <c r="K535" i="5"/>
  <c r="K523" i="23"/>
  <c r="K515" i="24"/>
  <c r="K515" i="43"/>
  <c r="K515" i="45"/>
  <c r="K515" i="47"/>
  <c r="J535" i="49"/>
  <c r="H535" i="49"/>
  <c r="K522" i="49"/>
  <c r="K521" i="57"/>
  <c r="K525" i="57"/>
  <c r="K523" i="63"/>
  <c r="K521" i="69"/>
  <c r="K525" i="69"/>
  <c r="K515" i="5"/>
  <c r="F33" i="12"/>
  <c r="F35" i="12" s="1"/>
  <c r="K535" i="23" l="1"/>
  <c r="F14" i="56"/>
  <c r="F14" i="48"/>
  <c r="K535" i="71" l="1"/>
  <c r="F14" i="17"/>
  <c r="F14" i="18"/>
  <c r="F14" i="68"/>
  <c r="F14" i="40"/>
  <c r="F14" i="66"/>
  <c r="F14" i="16"/>
  <c r="F14" i="58"/>
  <c r="F14" i="60"/>
  <c r="F14" i="44"/>
  <c r="F14" i="26"/>
  <c r="F14" i="70"/>
  <c r="F14" i="50"/>
  <c r="F14" i="15"/>
  <c r="F14" i="34"/>
  <c r="F14" i="38"/>
  <c r="F14" i="64"/>
  <c r="F14" i="14"/>
  <c r="F14" i="30"/>
  <c r="F14" i="19"/>
  <c r="F14" i="32"/>
  <c r="E81" i="62"/>
  <c r="I81" i="62" s="1"/>
  <c r="E81" i="58"/>
  <c r="I81" i="58" s="1"/>
  <c r="E81" i="60"/>
  <c r="I81" i="60" s="1"/>
  <c r="E81" i="54"/>
  <c r="I81" i="54" s="1"/>
  <c r="E81" i="56"/>
  <c r="I81" i="56" s="1"/>
  <c r="J14" i="4"/>
  <c r="V6" i="13"/>
  <c r="V10" i="13"/>
  <c r="V14" i="13"/>
  <c r="V18" i="13"/>
  <c r="V22" i="13"/>
  <c r="V26" i="13"/>
  <c r="V30" i="13"/>
  <c r="V34" i="13"/>
  <c r="V9" i="13"/>
  <c r="V13" i="13"/>
  <c r="V17" i="13"/>
  <c r="V21" i="13"/>
  <c r="V25" i="13"/>
  <c r="V29" i="13"/>
  <c r="V33" i="13"/>
  <c r="V5" i="13"/>
  <c r="V8" i="13"/>
  <c r="V12" i="13"/>
  <c r="V16" i="13"/>
  <c r="V20" i="13"/>
  <c r="V24" i="13"/>
  <c r="V28" i="13"/>
  <c r="V32" i="13"/>
  <c r="V7" i="13"/>
  <c r="V11" i="13"/>
  <c r="V15" i="13"/>
  <c r="V19" i="13"/>
  <c r="V23" i="13"/>
  <c r="V27" i="13"/>
  <c r="V31" i="13"/>
  <c r="J14" i="64"/>
  <c r="J14" i="56"/>
  <c r="J14" i="48"/>
  <c r="J14" i="70"/>
  <c r="J14" i="60"/>
  <c r="J14" i="44"/>
  <c r="J14" i="38"/>
  <c r="J14" i="30"/>
  <c r="J14" i="18"/>
  <c r="J14" i="14"/>
  <c r="J14" i="34"/>
  <c r="J14" i="26"/>
  <c r="J14" i="16"/>
  <c r="J14" i="66"/>
  <c r="J14" i="62"/>
  <c r="J14" i="54"/>
  <c r="J14" i="46"/>
  <c r="J14" i="68"/>
  <c r="J14" i="58"/>
  <c r="J14" i="50"/>
  <c r="J14" i="42"/>
  <c r="J14" i="36"/>
  <c r="J14" i="28"/>
  <c r="J14" i="17"/>
  <c r="J14" i="40"/>
  <c r="J14" i="32"/>
  <c r="J14" i="19"/>
  <c r="J14" i="15"/>
  <c r="I44" i="4"/>
  <c r="K535" i="59"/>
  <c r="K535" i="49"/>
  <c r="K535" i="63"/>
  <c r="K535" i="69"/>
  <c r="K535" i="51"/>
  <c r="G36" i="14"/>
  <c r="I36" i="14" s="1"/>
  <c r="E37" i="14"/>
  <c r="G37" i="14" s="1"/>
  <c r="I37" i="14" s="1"/>
  <c r="K535" i="57"/>
  <c r="I44" i="14" l="1"/>
  <c r="J11" i="19"/>
  <c r="J12" i="19"/>
  <c r="J13" i="19"/>
  <c r="F16" i="19"/>
  <c r="G16" i="19"/>
  <c r="J11" i="40"/>
  <c r="J12" i="40"/>
  <c r="J13" i="40"/>
  <c r="F16" i="40"/>
  <c r="G16" i="40"/>
  <c r="J11" i="28"/>
  <c r="J12" i="28"/>
  <c r="J13" i="28"/>
  <c r="F16" i="28"/>
  <c r="G16" i="28"/>
  <c r="J11" i="42"/>
  <c r="J12" i="42"/>
  <c r="J13" i="42"/>
  <c r="F16" i="42"/>
  <c r="G16" i="42"/>
  <c r="F16" i="58"/>
  <c r="J11" i="58"/>
  <c r="J12" i="58"/>
  <c r="J13" i="58"/>
  <c r="G16" i="58"/>
  <c r="F16" i="46"/>
  <c r="J11" i="46"/>
  <c r="J12" i="46"/>
  <c r="J13" i="46"/>
  <c r="G16" i="46"/>
  <c r="F16" i="62"/>
  <c r="J11" i="62"/>
  <c r="J12" i="62"/>
  <c r="J13" i="62"/>
  <c r="G16" i="62"/>
  <c r="F16" i="16"/>
  <c r="J11" i="16"/>
  <c r="J12" i="16"/>
  <c r="J13" i="16"/>
  <c r="G16" i="16"/>
  <c r="F16" i="34"/>
  <c r="J11" i="34"/>
  <c r="J12" i="34"/>
  <c r="J13" i="34"/>
  <c r="G16" i="34"/>
  <c r="F16" i="18"/>
  <c r="J11" i="18"/>
  <c r="J12" i="18"/>
  <c r="J13" i="18"/>
  <c r="G16" i="18"/>
  <c r="F16" i="38"/>
  <c r="J11" i="38"/>
  <c r="J12" i="38"/>
  <c r="J13" i="38"/>
  <c r="G16" i="38"/>
  <c r="F16" i="70"/>
  <c r="J11" i="70"/>
  <c r="J12" i="70"/>
  <c r="J13" i="70"/>
  <c r="G16" i="70"/>
  <c r="J11" i="56"/>
  <c r="J12" i="56"/>
  <c r="J13" i="56"/>
  <c r="F16" i="56"/>
  <c r="G16" i="56"/>
  <c r="J13" i="4"/>
  <c r="J11" i="4"/>
  <c r="J12" i="4"/>
  <c r="G16" i="4"/>
  <c r="F16" i="4"/>
  <c r="I76" i="4"/>
  <c r="J11" i="15"/>
  <c r="J12" i="15"/>
  <c r="J13" i="15"/>
  <c r="F16" i="15"/>
  <c r="G16" i="15"/>
  <c r="J11" i="32"/>
  <c r="J12" i="32"/>
  <c r="J13" i="32"/>
  <c r="F16" i="32"/>
  <c r="G16" i="32"/>
  <c r="J11" i="17"/>
  <c r="J12" i="17"/>
  <c r="J13" i="17"/>
  <c r="F16" i="17"/>
  <c r="G16" i="17"/>
  <c r="J11" i="36"/>
  <c r="J12" i="36"/>
  <c r="J13" i="36"/>
  <c r="F16" i="36"/>
  <c r="G16" i="36"/>
  <c r="F16" i="50"/>
  <c r="J11" i="50"/>
  <c r="J12" i="50"/>
  <c r="J13" i="50"/>
  <c r="G16" i="50"/>
  <c r="J11" i="68"/>
  <c r="J12" i="68"/>
  <c r="J13" i="68"/>
  <c r="F16" i="68"/>
  <c r="G16" i="68"/>
  <c r="F16" i="54"/>
  <c r="J11" i="54"/>
  <c r="J12" i="54"/>
  <c r="J13" i="54"/>
  <c r="G16" i="54"/>
  <c r="F16" i="66"/>
  <c r="J11" i="66"/>
  <c r="J12" i="66"/>
  <c r="J13" i="66"/>
  <c r="G16" i="66"/>
  <c r="F16" i="26"/>
  <c r="J11" i="26"/>
  <c r="J12" i="26"/>
  <c r="J13" i="26"/>
  <c r="G16" i="26"/>
  <c r="F16" i="14"/>
  <c r="J11" i="14"/>
  <c r="J12" i="14"/>
  <c r="J13" i="14"/>
  <c r="G16" i="14"/>
  <c r="F16" i="30"/>
  <c r="J11" i="30"/>
  <c r="J12" i="30"/>
  <c r="J13" i="30"/>
  <c r="G16" i="30"/>
  <c r="J11" i="44"/>
  <c r="J12" i="44"/>
  <c r="J13" i="44"/>
  <c r="F16" i="44"/>
  <c r="G16" i="44"/>
  <c r="J11" i="60"/>
  <c r="J12" i="60"/>
  <c r="J13" i="60"/>
  <c r="F16" i="60"/>
  <c r="G16" i="60"/>
  <c r="J11" i="48"/>
  <c r="J12" i="48"/>
  <c r="J13" i="48"/>
  <c r="F16" i="48"/>
  <c r="G16" i="48"/>
  <c r="J11" i="64"/>
  <c r="J12" i="64"/>
  <c r="J13" i="64"/>
  <c r="F16" i="64"/>
  <c r="G16" i="64"/>
  <c r="G13" i="64" l="1"/>
  <c r="H11" i="64"/>
  <c r="G11" i="64"/>
  <c r="G12" i="64"/>
  <c r="G13" i="48"/>
  <c r="H11" i="48"/>
  <c r="G11" i="48"/>
  <c r="G12" i="60"/>
  <c r="G13" i="44"/>
  <c r="H11" i="44"/>
  <c r="G11" i="44"/>
  <c r="G13" i="30"/>
  <c r="G11" i="30"/>
  <c r="H11" i="30"/>
  <c r="G12" i="14"/>
  <c r="G13" i="26"/>
  <c r="H11" i="26"/>
  <c r="G11" i="26"/>
  <c r="G12" i="66"/>
  <c r="G13" i="54"/>
  <c r="H11" i="54"/>
  <c r="G11" i="54"/>
  <c r="G13" i="68"/>
  <c r="H11" i="68"/>
  <c r="G11" i="68"/>
  <c r="G13" i="50"/>
  <c r="H11" i="50"/>
  <c r="G11" i="50"/>
  <c r="G13" i="36"/>
  <c r="G11" i="36"/>
  <c r="H11" i="36"/>
  <c r="G12" i="17"/>
  <c r="G13" i="32"/>
  <c r="G11" i="32"/>
  <c r="H11" i="32"/>
  <c r="G12" i="15"/>
  <c r="G11" i="4"/>
  <c r="H11" i="4"/>
  <c r="G13" i="56"/>
  <c r="H11" i="56"/>
  <c r="G11" i="56"/>
  <c r="G13" i="70"/>
  <c r="H11" i="70"/>
  <c r="G11" i="70"/>
  <c r="G13" i="38"/>
  <c r="G11" i="38"/>
  <c r="H11" i="38"/>
  <c r="G12" i="18"/>
  <c r="G13" i="34"/>
  <c r="G11" i="34"/>
  <c r="H11" i="34"/>
  <c r="G12" i="16"/>
  <c r="G13" i="62"/>
  <c r="H11" i="62"/>
  <c r="G11" i="62"/>
  <c r="G12" i="46"/>
  <c r="G13" i="58"/>
  <c r="H11" i="58"/>
  <c r="G11" i="58"/>
  <c r="G13" i="42"/>
  <c r="H11" i="42"/>
  <c r="G11" i="42"/>
  <c r="G12" i="28"/>
  <c r="G13" i="40"/>
  <c r="G11" i="40"/>
  <c r="H11" i="40"/>
  <c r="G12" i="19"/>
  <c r="G12" i="48"/>
  <c r="G13" i="60"/>
  <c r="H11" i="60"/>
  <c r="G11" i="60"/>
  <c r="G14" i="60" s="1"/>
  <c r="G12" i="44"/>
  <c r="G12" i="30"/>
  <c r="G13" i="14"/>
  <c r="G11" i="14"/>
  <c r="G14" i="14" s="1"/>
  <c r="H11" i="14"/>
  <c r="G12" i="26"/>
  <c r="G13" i="66"/>
  <c r="H11" i="66"/>
  <c r="G11" i="66"/>
  <c r="G14" i="66" s="1"/>
  <c r="G12" i="54"/>
  <c r="G12" i="68"/>
  <c r="G12" i="50"/>
  <c r="G12" i="36"/>
  <c r="G13" i="17"/>
  <c r="G11" i="17"/>
  <c r="H11" i="17"/>
  <c r="G12" i="32"/>
  <c r="G13" i="15"/>
  <c r="G11" i="15"/>
  <c r="H11" i="15"/>
  <c r="G12" i="4"/>
  <c r="G13" i="4"/>
  <c r="G12" i="56"/>
  <c r="G12" i="70"/>
  <c r="G12" i="38"/>
  <c r="G13" i="18"/>
  <c r="G11" i="18"/>
  <c r="G14" i="18" s="1"/>
  <c r="H11" i="18"/>
  <c r="G12" i="34"/>
  <c r="G13" i="16"/>
  <c r="G11" i="16"/>
  <c r="G14" i="16" s="1"/>
  <c r="H11" i="16"/>
  <c r="G12" i="62"/>
  <c r="G13" i="46"/>
  <c r="H11" i="46"/>
  <c r="G11" i="46"/>
  <c r="G14" i="46" s="1"/>
  <c r="G12" i="58"/>
  <c r="G12" i="42"/>
  <c r="G13" i="28"/>
  <c r="G11" i="28"/>
  <c r="H11" i="28"/>
  <c r="G12" i="40"/>
  <c r="G13" i="19"/>
  <c r="G11" i="19"/>
  <c r="H11" i="19"/>
  <c r="G14" i="19" l="1"/>
  <c r="G14" i="28"/>
  <c r="G14" i="15"/>
  <c r="G14" i="17"/>
  <c r="G14" i="42"/>
  <c r="G14" i="34"/>
  <c r="G14" i="38"/>
  <c r="G14" i="56"/>
  <c r="G14" i="4"/>
  <c r="G14" i="68"/>
  <c r="G14" i="30"/>
  <c r="G14" i="44"/>
  <c r="G14" i="48"/>
  <c r="G14" i="64"/>
  <c r="G14" i="40"/>
  <c r="G14" i="58"/>
  <c r="G14" i="62"/>
  <c r="G14" i="70"/>
  <c r="G14" i="32"/>
  <c r="G14" i="36"/>
  <c r="G14" i="50"/>
  <c r="G14" i="54"/>
  <c r="G14" i="26"/>
  <c r="I76" i="58"/>
  <c r="I76" i="32" l="1"/>
  <c r="I78" i="32" s="1"/>
  <c r="A90" i="38" l="1"/>
  <c r="A91" i="50"/>
  <c r="A91" i="19"/>
  <c r="A91" i="38"/>
  <c r="A91" i="16"/>
  <c r="A91" i="30"/>
  <c r="A90" i="4"/>
  <c r="A91" i="40"/>
  <c r="A90" i="26"/>
  <c r="A90" i="34"/>
  <c r="A90" i="42"/>
  <c r="A90" i="19"/>
  <c r="A90" i="18"/>
  <c r="A91" i="18"/>
  <c r="A90" i="40"/>
  <c r="A90" i="30"/>
  <c r="A90" i="32"/>
  <c r="A90" i="48"/>
  <c r="A90" i="17"/>
  <c r="A91" i="48"/>
  <c r="A91" i="26"/>
  <c r="A90" i="36"/>
  <c r="A91" i="34"/>
  <c r="A91" i="15"/>
  <c r="A91" i="4"/>
  <c r="A91" i="17"/>
  <c r="A90" i="44"/>
  <c r="A91" i="42"/>
  <c r="A90" i="16"/>
  <c r="A91" i="14"/>
  <c r="A90" i="50"/>
  <c r="A91" i="44"/>
  <c r="A90" i="28"/>
  <c r="A91" i="36"/>
  <c r="A91" i="46"/>
  <c r="A91" i="28"/>
  <c r="A90" i="14"/>
  <c r="A90" i="15"/>
  <c r="A90" i="46"/>
  <c r="A91" i="32"/>
  <c r="I76" i="16"/>
  <c r="D90" i="42"/>
  <c r="D90" i="40"/>
  <c r="D90" i="48"/>
  <c r="D91" i="48"/>
  <c r="D90" i="36"/>
  <c r="D91" i="4"/>
  <c r="D90" i="44"/>
  <c r="D91" i="14"/>
  <c r="D90" i="28"/>
  <c r="D91" i="28"/>
  <c r="D90" i="46"/>
  <c r="D91" i="30"/>
  <c r="D90" i="4"/>
  <c r="D90" i="19"/>
  <c r="D90" i="18"/>
  <c r="D91" i="17"/>
  <c r="D91" i="42"/>
  <c r="D91" i="44"/>
  <c r="D90" i="14"/>
  <c r="D91" i="50"/>
  <c r="D91" i="16"/>
  <c r="D91" i="18"/>
  <c r="D91" i="26"/>
  <c r="D91" i="36"/>
  <c r="D91" i="32"/>
  <c r="D90" i="38"/>
  <c r="D91" i="19"/>
  <c r="D91" i="38"/>
  <c r="D91" i="40"/>
  <c r="D90" i="26"/>
  <c r="D90" i="34"/>
  <c r="D90" i="30"/>
  <c r="D90" i="32"/>
  <c r="D90" i="17"/>
  <c r="D91" i="34"/>
  <c r="D91" i="15"/>
  <c r="D90" i="16"/>
  <c r="D90" i="50"/>
  <c r="D91" i="46"/>
  <c r="D90" i="15"/>
  <c r="BA32" i="13"/>
  <c r="CQ32" i="13"/>
  <c r="DE18" i="13"/>
  <c r="BE30" i="13"/>
  <c r="AV24" i="13"/>
  <c r="AU14" i="13"/>
  <c r="CK8" i="13"/>
  <c r="H28" i="1"/>
  <c r="BF12" i="13"/>
  <c r="AY16" i="13"/>
  <c r="BN32" i="13"/>
  <c r="BM27" i="13"/>
  <c r="BK28" i="13"/>
  <c r="BB18" i="13"/>
  <c r="CN18" i="13"/>
  <c r="AN5" i="13"/>
  <c r="BY9" i="13"/>
  <c r="BL14" i="13"/>
  <c r="CX20" i="13"/>
  <c r="AI11" i="13"/>
  <c r="BL6" i="13"/>
  <c r="DB24" i="13"/>
  <c r="CS5" i="13"/>
  <c r="DJ16" i="13"/>
  <c r="BY8" i="13"/>
  <c r="AO24" i="13"/>
  <c r="BS18" i="13"/>
  <c r="K20" i="54"/>
  <c r="AW27" i="13"/>
  <c r="AO20" i="13"/>
  <c r="BM23" i="13"/>
  <c r="AH34" i="13"/>
  <c r="AJ9" i="13"/>
  <c r="DE14" i="13"/>
  <c r="AE29" i="13"/>
  <c r="AH5" i="13"/>
  <c r="CC18" i="13"/>
  <c r="K20" i="66"/>
  <c r="AL5" i="13"/>
  <c r="AH26" i="13"/>
  <c r="AJ32" i="13"/>
  <c r="BO23" i="13"/>
  <c r="AB28" i="13"/>
  <c r="DB23" i="13"/>
  <c r="AK29" i="13"/>
  <c r="CQ16" i="13"/>
  <c r="AR23" i="13"/>
  <c r="CI32" i="13"/>
  <c r="CM14" i="13"/>
  <c r="CJ17" i="13"/>
  <c r="AV7" i="13"/>
  <c r="BB12" i="13"/>
  <c r="BQ23" i="13"/>
  <c r="BF28" i="13"/>
  <c r="J24" i="13"/>
  <c r="BW8" i="13"/>
  <c r="DC26" i="13"/>
  <c r="BI15" i="13"/>
  <c r="BN27" i="13"/>
  <c r="CU8" i="13"/>
  <c r="AY32" i="13"/>
  <c r="BM25" i="13"/>
  <c r="BL28" i="13"/>
  <c r="DK32" i="13"/>
  <c r="K20" i="62"/>
  <c r="CA16" i="13"/>
  <c r="AQ10" i="13"/>
  <c r="CQ24" i="13"/>
  <c r="CQ30" i="13"/>
  <c r="AM16" i="13"/>
  <c r="AJ11" i="13"/>
  <c r="BY7" i="13"/>
  <c r="BP20" i="13"/>
  <c r="AZ19" i="13"/>
  <c r="CZ20" i="13"/>
  <c r="DC10" i="13"/>
  <c r="DH24" i="13"/>
  <c r="BG14" i="13"/>
  <c r="AX16" i="13"/>
  <c r="BS14" i="13"/>
  <c r="BK33" i="13"/>
  <c r="BQ27" i="13"/>
  <c r="BZ27" i="13"/>
  <c r="AL18" i="13"/>
  <c r="DF14" i="13"/>
  <c r="AP9" i="13"/>
  <c r="BF14" i="13"/>
  <c r="CN29" i="13"/>
  <c r="AQ30" i="13"/>
  <c r="AK8" i="13"/>
  <c r="BI10" i="13"/>
  <c r="AO25" i="13"/>
  <c r="AT16" i="13"/>
  <c r="DJ8" i="13"/>
  <c r="AB24" i="13"/>
  <c r="DG27" i="13"/>
  <c r="BW28" i="13"/>
  <c r="AU17" i="13"/>
  <c r="K19" i="70"/>
  <c r="AF29" i="13"/>
  <c r="CZ26" i="13"/>
  <c r="CS14" i="13"/>
  <c r="BM5" i="13"/>
  <c r="K23" i="40"/>
  <c r="BE20" i="13"/>
  <c r="AY31" i="13"/>
  <c r="AL10" i="13"/>
  <c r="CN31" i="13"/>
  <c r="BK21" i="13"/>
  <c r="BA14" i="13"/>
  <c r="CQ34" i="13"/>
  <c r="AL24" i="13"/>
  <c r="AQ8" i="13"/>
  <c r="BP22" i="13"/>
  <c r="DK26" i="13"/>
  <c r="AR5" i="13"/>
  <c r="BP34" i="13"/>
  <c r="DF18" i="13"/>
  <c r="AQ16" i="13"/>
  <c r="BA18" i="13"/>
  <c r="CY8" i="13"/>
  <c r="CQ14" i="13"/>
  <c r="AO21" i="13"/>
  <c r="AD22" i="13"/>
  <c r="BQ34" i="13"/>
  <c r="CK6" i="13"/>
  <c r="AW7" i="13"/>
  <c r="CC12" i="13"/>
  <c r="AU26" i="13"/>
  <c r="DI20" i="13"/>
  <c r="CT5" i="13"/>
  <c r="BE26" i="13"/>
  <c r="AB20" i="13"/>
  <c r="B25" i="13"/>
  <c r="H30" i="1"/>
  <c r="BH28" i="13"/>
  <c r="CB26" i="13"/>
  <c r="DG16" i="13"/>
  <c r="BN28" i="13"/>
  <c r="AG18" i="13"/>
  <c r="AN24" i="13"/>
  <c r="CZ22" i="13"/>
  <c r="DB21" i="13"/>
  <c r="AD18" i="13"/>
  <c r="BW13" i="13"/>
  <c r="CR24" i="13"/>
  <c r="CW12" i="13"/>
  <c r="AK5" i="13"/>
  <c r="AN7" i="13"/>
  <c r="AB18" i="13"/>
  <c r="CX16" i="13"/>
  <c r="BQ25" i="13"/>
  <c r="BA12" i="13"/>
  <c r="BF6" i="13"/>
  <c r="CC9" i="13"/>
  <c r="BD14" i="13"/>
  <c r="AX10" i="13"/>
  <c r="CV8" i="13"/>
  <c r="BK6" i="13"/>
  <c r="BU27" i="13"/>
  <c r="AH15" i="13"/>
  <c r="CW6" i="13"/>
  <c r="BM18" i="13"/>
  <c r="AA11" i="13"/>
  <c r="BC15" i="13"/>
  <c r="CZ18" i="13"/>
  <c r="CS31" i="13"/>
  <c r="BD30" i="13"/>
  <c r="AZ14" i="13"/>
  <c r="AN8" i="13"/>
  <c r="CA19" i="13"/>
  <c r="BN5" i="13"/>
  <c r="AG21" i="13"/>
  <c r="BN18" i="13"/>
  <c r="AG17" i="13"/>
  <c r="BX32" i="13"/>
  <c r="BT5" i="13"/>
  <c r="BO33" i="13"/>
  <c r="BT29" i="13"/>
  <c r="AS34" i="13"/>
  <c r="CN30" i="13"/>
  <c r="DE30" i="13"/>
  <c r="AB22" i="13"/>
  <c r="BA30" i="13"/>
  <c r="CT13" i="13"/>
  <c r="B5" i="13"/>
  <c r="CA12" i="13"/>
  <c r="AD28" i="13"/>
  <c r="AD8" i="13"/>
  <c r="CK18" i="13"/>
  <c r="AP16" i="13"/>
  <c r="AA14" i="13"/>
  <c r="K21" i="26"/>
  <c r="AS30" i="13"/>
  <c r="DK22" i="13"/>
  <c r="K24" i="64"/>
  <c r="BR21" i="13"/>
  <c r="CI27" i="13"/>
  <c r="CV32" i="13"/>
  <c r="AT18" i="13"/>
  <c r="CY14" i="13"/>
  <c r="CZ24" i="13"/>
  <c r="BD22" i="13"/>
  <c r="CI21" i="13"/>
  <c r="BZ34" i="13"/>
  <c r="BE32" i="13"/>
  <c r="BF30" i="13"/>
  <c r="BC34" i="13"/>
  <c r="AR24" i="13"/>
  <c r="K22" i="62"/>
  <c r="AZ28" i="13"/>
  <c r="BW5" i="13"/>
  <c r="K23" i="38"/>
  <c r="AM13" i="13"/>
  <c r="BS33" i="13"/>
  <c r="DI24" i="13"/>
  <c r="AE25" i="13"/>
  <c r="BN30" i="13"/>
  <c r="BI8" i="13"/>
  <c r="AJ26" i="13"/>
  <c r="BF18" i="13"/>
  <c r="CA9" i="13"/>
  <c r="CP16" i="13"/>
  <c r="BX8" i="13"/>
  <c r="DI14" i="13"/>
  <c r="BV28" i="13"/>
  <c r="CD32" i="13"/>
  <c r="CS7" i="13"/>
  <c r="AI24" i="13"/>
  <c r="BZ20" i="13"/>
  <c r="CT17" i="13"/>
  <c r="AC26" i="13"/>
  <c r="CY19" i="13"/>
  <c r="CC27" i="13"/>
  <c r="BI13" i="13"/>
  <c r="B34" i="13"/>
  <c r="BK9" i="13"/>
  <c r="CK5" i="13"/>
  <c r="CW26" i="13"/>
  <c r="B21" i="13"/>
  <c r="K19" i="17"/>
  <c r="AD14" i="13"/>
  <c r="CP10" i="13"/>
  <c r="CH18" i="13"/>
  <c r="BE14" i="13"/>
  <c r="AT25" i="13"/>
  <c r="CO17" i="13"/>
  <c r="DI34" i="13"/>
  <c r="BV15" i="13"/>
  <c r="K23" i="64"/>
  <c r="BU30" i="13"/>
  <c r="AB32" i="13"/>
  <c r="DK33" i="13"/>
  <c r="AH7" i="13"/>
  <c r="CS30" i="13"/>
  <c r="BO21" i="13"/>
  <c r="DF16" i="13"/>
  <c r="AZ24" i="13"/>
  <c r="DJ32" i="13"/>
  <c r="DE20" i="13"/>
  <c r="CA30" i="13"/>
  <c r="BG12" i="13"/>
  <c r="BH22" i="13"/>
  <c r="DG12" i="13"/>
  <c r="BR30" i="13"/>
  <c r="BR22" i="13"/>
  <c r="BR20" i="13"/>
  <c r="BK12" i="13"/>
  <c r="BG5" i="13"/>
  <c r="DB14" i="13"/>
  <c r="AE14" i="13"/>
  <c r="DH19" i="13"/>
  <c r="AN31" i="13"/>
  <c r="CN34" i="13"/>
  <c r="AY9" i="13"/>
  <c r="BA24" i="13"/>
  <c r="DC11" i="13"/>
  <c r="BQ29" i="13"/>
  <c r="CO6" i="13"/>
  <c r="CJ6" i="13"/>
  <c r="BE33" i="13"/>
  <c r="CN8" i="13"/>
  <c r="BJ20" i="13"/>
  <c r="BJ8" i="13"/>
  <c r="K22" i="16"/>
  <c r="AO11" i="13"/>
  <c r="AK34" i="13"/>
  <c r="BX10" i="13"/>
  <c r="BE18" i="13"/>
  <c r="BC19" i="13"/>
  <c r="AZ20" i="13"/>
  <c r="BR26" i="13"/>
  <c r="CR12" i="13"/>
  <c r="BK17" i="13"/>
  <c r="BX18" i="13"/>
  <c r="AO7" i="13"/>
  <c r="AE21" i="13"/>
  <c r="DG6" i="13"/>
  <c r="DA30" i="13"/>
  <c r="BW15" i="13"/>
  <c r="CZ7" i="13"/>
  <c r="CI14" i="13"/>
  <c r="BN8" i="13"/>
  <c r="CD33" i="13"/>
  <c r="DH34" i="13"/>
  <c r="K23" i="62"/>
  <c r="AJ30" i="13"/>
  <c r="CB28" i="13"/>
  <c r="BD29" i="13"/>
  <c r="CA33" i="13"/>
  <c r="CS6" i="13"/>
  <c r="BH27" i="13"/>
  <c r="CT14" i="13"/>
  <c r="DC30" i="13"/>
  <c r="BE11" i="13"/>
  <c r="B6" i="13"/>
  <c r="DK31" i="13"/>
  <c r="CU30" i="13"/>
  <c r="BU10" i="13"/>
  <c r="DG28" i="13"/>
  <c r="K19" i="4"/>
  <c r="K22" i="4"/>
  <c r="AI32" i="13"/>
  <c r="CV24" i="13"/>
  <c r="CA6" i="13"/>
  <c r="DI10" i="13"/>
  <c r="DE16" i="13"/>
  <c r="BY23" i="13"/>
  <c r="BW31" i="13"/>
  <c r="AR20" i="13"/>
  <c r="DJ5" i="13"/>
  <c r="CR22" i="13"/>
  <c r="CX26" i="13"/>
  <c r="BX24" i="13"/>
  <c r="AM27" i="13"/>
  <c r="CP18" i="13"/>
  <c r="AK13" i="13"/>
  <c r="AZ30" i="13"/>
  <c r="CP14" i="13"/>
  <c r="BF8" i="13"/>
  <c r="CL11" i="13"/>
  <c r="BZ31" i="13"/>
  <c r="DK28" i="13"/>
  <c r="CR7" i="13"/>
  <c r="BR15" i="13"/>
  <c r="DE5" i="13"/>
  <c r="AX31" i="13"/>
  <c r="K19" i="40"/>
  <c r="BH10" i="13"/>
  <c r="CH8" i="13"/>
  <c r="AW13" i="13"/>
  <c r="CT12" i="13"/>
  <c r="BC7" i="13"/>
  <c r="AI21" i="13"/>
  <c r="CH17" i="13"/>
  <c r="AM23" i="13"/>
  <c r="AP24" i="13"/>
  <c r="K20" i="68"/>
  <c r="AH9" i="13"/>
  <c r="Y21" i="13"/>
  <c r="BR16" i="13"/>
  <c r="AN12" i="13"/>
  <c r="AY12" i="13"/>
  <c r="CY13" i="13"/>
  <c r="AL30" i="13"/>
  <c r="AI33" i="13"/>
  <c r="BI18" i="13"/>
  <c r="BR6" i="13"/>
  <c r="BI32" i="13"/>
  <c r="CC21" i="13"/>
  <c r="CT23" i="13"/>
  <c r="DB5" i="13"/>
  <c r="K21" i="16"/>
  <c r="AK32" i="13"/>
  <c r="AI27" i="13"/>
  <c r="CJ5" i="13"/>
  <c r="AB33" i="13"/>
  <c r="AC13" i="13"/>
  <c r="CY16" i="13"/>
  <c r="AX28" i="13"/>
  <c r="CY22" i="13"/>
  <c r="J31" i="13"/>
  <c r="BO30" i="13"/>
  <c r="AN14" i="13"/>
  <c r="BU32" i="13"/>
  <c r="BT12" i="13"/>
  <c r="AC20" i="13"/>
  <c r="BD34" i="13"/>
  <c r="DF20" i="13"/>
  <c r="CZ29" i="13"/>
  <c r="BP12" i="13"/>
  <c r="CT27" i="13"/>
  <c r="DD13" i="13"/>
  <c r="CD25" i="13"/>
  <c r="DF13" i="13"/>
  <c r="CB19" i="13"/>
  <c r="BF32" i="13"/>
  <c r="AG7" i="13"/>
  <c r="BQ5" i="13"/>
  <c r="BQ16" i="13"/>
  <c r="AL21" i="13"/>
  <c r="CJ10" i="13"/>
  <c r="BZ8" i="13"/>
  <c r="AT19" i="13"/>
  <c r="BT17" i="13"/>
  <c r="BH24" i="13"/>
  <c r="BO8" i="13"/>
  <c r="CK34" i="13"/>
  <c r="AC10" i="13"/>
  <c r="CP15" i="13"/>
  <c r="BP11" i="13"/>
  <c r="AK17" i="13"/>
  <c r="CJ32" i="13"/>
  <c r="BG34" i="13"/>
  <c r="CS9" i="13"/>
  <c r="AV13" i="13"/>
  <c r="BD33" i="13"/>
  <c r="Y32" i="13"/>
  <c r="DD9" i="13"/>
  <c r="B15" i="13"/>
  <c r="J13" i="13"/>
  <c r="AL32" i="13"/>
  <c r="AM12" i="13"/>
  <c r="C8" i="13"/>
  <c r="I33" i="13"/>
  <c r="BZ19" i="13"/>
  <c r="CH5" i="13"/>
  <c r="BK27" i="13"/>
  <c r="DD21" i="13"/>
  <c r="CU12" i="13"/>
  <c r="CB12" i="13"/>
  <c r="AV6" i="13"/>
  <c r="AS22" i="13"/>
  <c r="K20" i="70"/>
  <c r="BU26" i="13"/>
  <c r="AG33" i="13"/>
  <c r="BK26" i="13"/>
  <c r="AH28" i="13"/>
  <c r="CO5" i="13"/>
  <c r="DC22" i="13"/>
  <c r="CH10" i="13"/>
  <c r="BC29" i="13"/>
  <c r="CV25" i="13"/>
  <c r="AH18" i="13"/>
  <c r="K22" i="60"/>
  <c r="AC31" i="13"/>
  <c r="CJ33" i="13"/>
  <c r="BM20" i="13"/>
  <c r="BS16" i="13"/>
  <c r="B23" i="13"/>
  <c r="AT31" i="13"/>
  <c r="K23" i="66"/>
  <c r="CP29" i="13"/>
  <c r="Y20" i="13"/>
  <c r="CW21" i="13"/>
  <c r="BK30" i="13"/>
  <c r="BO16" i="13"/>
  <c r="K8" i="13"/>
  <c r="AB29" i="13"/>
  <c r="AK33" i="13"/>
  <c r="BW23" i="13"/>
  <c r="CJ14" i="13"/>
  <c r="K23" i="32"/>
  <c r="CL10" i="13"/>
  <c r="BA29" i="13"/>
  <c r="AH12" i="13"/>
  <c r="C22" i="13"/>
  <c r="BY33" i="13"/>
  <c r="CT11" i="13"/>
  <c r="DB10" i="13"/>
  <c r="AS28" i="13"/>
  <c r="AR21" i="13"/>
  <c r="AE24" i="13"/>
  <c r="AF12" i="13"/>
  <c r="BF19" i="13"/>
  <c r="K22" i="26"/>
  <c r="BI9" i="13"/>
  <c r="AS29" i="13"/>
  <c r="CL31" i="13"/>
  <c r="K22" i="46"/>
  <c r="AZ31" i="13"/>
  <c r="AX20" i="13"/>
  <c r="AS33" i="13"/>
  <c r="BK34" i="13"/>
  <c r="K21" i="48"/>
  <c r="AG28" i="13"/>
  <c r="H23" i="13"/>
  <c r="F28" i="13"/>
  <c r="AJ28" i="13"/>
  <c r="CL24" i="13"/>
  <c r="DJ21" i="13"/>
  <c r="K19" i="26"/>
  <c r="C14" i="13"/>
  <c r="CQ21" i="13"/>
  <c r="CH19" i="13"/>
  <c r="BP18" i="13"/>
  <c r="DK20" i="13"/>
  <c r="CT28" i="13"/>
  <c r="BJ12" i="13"/>
  <c r="K20" i="58"/>
  <c r="K23" i="42"/>
  <c r="BG18" i="13"/>
  <c r="K21" i="50"/>
  <c r="AJ33" i="13"/>
  <c r="DB22" i="13"/>
  <c r="BD6" i="13"/>
  <c r="AZ7" i="13"/>
  <c r="AS23" i="13"/>
  <c r="BB32" i="13"/>
  <c r="AH22" i="13"/>
  <c r="BY22" i="13"/>
  <c r="AG30" i="13"/>
  <c r="K20" i="40"/>
  <c r="H27" i="1"/>
  <c r="BL12" i="13"/>
  <c r="AJ12" i="13"/>
  <c r="BY21" i="13"/>
  <c r="BT26" i="13"/>
  <c r="DG10" i="13"/>
  <c r="CT18" i="13"/>
  <c r="AT34" i="13"/>
  <c r="BD23" i="13"/>
  <c r="DJ26" i="13"/>
  <c r="AU6" i="13"/>
  <c r="CD6" i="13"/>
  <c r="CD8" i="13"/>
  <c r="DB32" i="13"/>
  <c r="DF32" i="13"/>
  <c r="AX21" i="13"/>
  <c r="AJ8" i="13"/>
  <c r="AJ7" i="13"/>
  <c r="CW22" i="13"/>
  <c r="DB13" i="13"/>
  <c r="BO22" i="13"/>
  <c r="CQ28" i="13"/>
  <c r="DF24" i="13"/>
  <c r="AV28" i="13"/>
  <c r="AA34" i="13"/>
  <c r="AL34" i="13"/>
  <c r="CP23" i="13"/>
  <c r="DG30" i="13"/>
  <c r="K21" i="64"/>
  <c r="CP27" i="13"/>
  <c r="CM34" i="13"/>
  <c r="AP30" i="13"/>
  <c r="CI24" i="13"/>
  <c r="BU11" i="13"/>
  <c r="BT18" i="13"/>
  <c r="BO13" i="13"/>
  <c r="AX17" i="13"/>
  <c r="AM19" i="13"/>
  <c r="AS5" i="13"/>
  <c r="CU14" i="13"/>
  <c r="DD31" i="13"/>
  <c r="CI20" i="13"/>
  <c r="BB21" i="13"/>
  <c r="CW8" i="13"/>
  <c r="AC28" i="13"/>
  <c r="BR32" i="13"/>
  <c r="AX5" i="13"/>
  <c r="CV20" i="13"/>
  <c r="BT10" i="13"/>
  <c r="BY25" i="13"/>
  <c r="K20" i="34"/>
  <c r="BM28" i="13"/>
  <c r="AH32" i="13"/>
  <c r="AM21" i="13"/>
  <c r="K20" i="50"/>
  <c r="K19" i="50"/>
  <c r="AV17" i="13"/>
  <c r="BJ5" i="13"/>
  <c r="AM22" i="13"/>
  <c r="AW31" i="13"/>
  <c r="AU22" i="13"/>
  <c r="AZ26" i="13"/>
  <c r="CR29" i="13"/>
  <c r="CW34" i="13"/>
  <c r="CK32" i="13"/>
  <c r="BL31" i="13"/>
  <c r="CH29" i="13"/>
  <c r="BH12" i="13"/>
  <c r="DH32" i="13"/>
  <c r="CT15" i="13"/>
  <c r="BE16" i="13"/>
  <c r="AN15" i="13"/>
  <c r="AT8" i="13"/>
  <c r="CA15" i="13"/>
  <c r="DI25" i="13"/>
  <c r="CX19" i="13"/>
  <c r="BK16" i="13"/>
  <c r="CA24" i="13"/>
  <c r="AM31" i="13"/>
  <c r="K22" i="50"/>
  <c r="CD14" i="13"/>
  <c r="K19" i="58"/>
  <c r="BR10" i="13"/>
  <c r="AY8" i="13"/>
  <c r="CU22" i="13"/>
  <c r="K23" i="14"/>
  <c r="BX30" i="13"/>
  <c r="BV14" i="13"/>
  <c r="AS6" i="13"/>
  <c r="AG9" i="13"/>
  <c r="CN16" i="13"/>
  <c r="BH15" i="13"/>
  <c r="BJ30" i="13"/>
  <c r="BT6" i="13"/>
  <c r="CS22" i="13"/>
  <c r="AP34" i="13"/>
  <c r="BR18" i="13"/>
  <c r="AA32" i="13"/>
  <c r="BI7" i="13"/>
  <c r="AZ9" i="13"/>
  <c r="AJ20" i="13"/>
  <c r="BO26" i="13"/>
  <c r="AD7" i="13"/>
  <c r="AW20" i="13"/>
  <c r="DB28" i="13"/>
  <c r="DF9" i="13"/>
  <c r="Y9" i="13"/>
  <c r="BW24" i="13"/>
  <c r="BO27" i="13"/>
  <c r="H12" i="1"/>
  <c r="AA19" i="13"/>
  <c r="BK31" i="13"/>
  <c r="AU30" i="13"/>
  <c r="AY13" i="13"/>
  <c r="CX11" i="13"/>
  <c r="I13" i="13"/>
  <c r="CS21" i="13"/>
  <c r="AM17" i="13"/>
  <c r="AF7" i="13"/>
  <c r="DH8" i="13"/>
  <c r="AB11" i="13"/>
  <c r="G27" i="13"/>
  <c r="AQ17" i="13"/>
  <c r="AJ21" i="13"/>
  <c r="H25" i="13"/>
  <c r="BJ33" i="13"/>
  <c r="CU15" i="13"/>
  <c r="F24" i="13"/>
  <c r="CD34" i="13"/>
  <c r="CC34" i="13"/>
  <c r="CO10" i="13"/>
  <c r="BH5" i="13"/>
  <c r="CQ6" i="13"/>
  <c r="AI28" i="13"/>
  <c r="AC8" i="13"/>
  <c r="DH7" i="13"/>
  <c r="BT14" i="13"/>
  <c r="BX26" i="13"/>
  <c r="AY23" i="13"/>
  <c r="C25" i="13"/>
  <c r="BK19" i="13"/>
  <c r="CM16" i="13"/>
  <c r="E26" i="13"/>
  <c r="AR12" i="13"/>
  <c r="AR22" i="13"/>
  <c r="AP22" i="13"/>
  <c r="K20" i="15"/>
  <c r="AD19" i="13"/>
  <c r="BJ6" i="13"/>
  <c r="BN22" i="13"/>
  <c r="K25" i="68"/>
  <c r="BR29" i="13"/>
  <c r="BY13" i="13"/>
  <c r="CT21" i="13"/>
  <c r="CC31" i="13"/>
  <c r="K20" i="60"/>
  <c r="CK15" i="13"/>
  <c r="DH31" i="13"/>
  <c r="BO9" i="13"/>
  <c r="DF12" i="13"/>
  <c r="BI12" i="13"/>
  <c r="AZ17" i="13"/>
  <c r="CP33" i="13"/>
  <c r="B19" i="13"/>
  <c r="AE8" i="13"/>
  <c r="AF34" i="13"/>
  <c r="DK23" i="13"/>
  <c r="BH17" i="13"/>
  <c r="DB15" i="13"/>
  <c r="AV20" i="13"/>
  <c r="AU24" i="13"/>
  <c r="K22" i="13"/>
  <c r="H29" i="13"/>
  <c r="K22" i="64"/>
  <c r="CH33" i="13"/>
  <c r="H6" i="13"/>
  <c r="CU29" i="13"/>
  <c r="H5" i="13"/>
  <c r="AA33" i="13"/>
  <c r="CZ25" i="13"/>
  <c r="BU14" i="13"/>
  <c r="BO24" i="13"/>
  <c r="AU11" i="13"/>
  <c r="K23" i="54"/>
  <c r="CB31" i="13"/>
  <c r="DG26" i="13"/>
  <c r="AZ32" i="13"/>
  <c r="BQ13" i="13"/>
  <c r="CH16" i="13"/>
  <c r="BB16" i="13"/>
  <c r="CV17" i="13"/>
  <c r="K21" i="40"/>
  <c r="AV32" i="13"/>
  <c r="CA18" i="13"/>
  <c r="CU34" i="13"/>
  <c r="CV13" i="13"/>
  <c r="BO20" i="13"/>
  <c r="K19" i="18"/>
  <c r="DI32" i="13"/>
  <c r="CV10" i="13"/>
  <c r="AI34" i="13"/>
  <c r="BP21" i="13"/>
  <c r="DF23" i="13"/>
  <c r="BI31" i="13"/>
  <c r="K21" i="36"/>
  <c r="AQ27" i="13"/>
  <c r="BG22" i="13"/>
  <c r="CD12" i="13"/>
  <c r="BG10" i="13"/>
  <c r="BP19" i="13"/>
  <c r="CJ26" i="13"/>
  <c r="BP31" i="13"/>
  <c r="CD10" i="13"/>
  <c r="CP8" i="13"/>
  <c r="BW33" i="13"/>
  <c r="K23" i="60"/>
  <c r="AA18" i="13"/>
  <c r="BS22" i="13"/>
  <c r="DK10" i="13"/>
  <c r="BU34" i="13"/>
  <c r="CZ27" i="13"/>
  <c r="Y24" i="13"/>
  <c r="AL9" i="13"/>
  <c r="CO21" i="13"/>
  <c r="K20" i="44"/>
  <c r="BN33" i="13"/>
  <c r="BM15" i="13"/>
  <c r="BX34" i="13"/>
  <c r="AM5" i="13"/>
  <c r="E19" i="13"/>
  <c r="I6" i="13"/>
  <c r="BS17" i="13"/>
  <c r="DC27" i="13"/>
  <c r="CS18" i="13"/>
  <c r="AY27" i="13"/>
  <c r="CS33" i="13"/>
  <c r="BX15" i="13"/>
  <c r="CX25" i="13"/>
  <c r="CV18" i="13"/>
  <c r="CV5" i="13"/>
  <c r="AG27" i="13"/>
  <c r="BE23" i="13"/>
  <c r="CS17" i="13"/>
  <c r="Y23" i="13"/>
  <c r="BD19" i="13"/>
  <c r="K23" i="50"/>
  <c r="B11" i="13"/>
  <c r="BL22" i="13"/>
  <c r="DI16" i="13"/>
  <c r="AI14" i="13"/>
  <c r="G17" i="13"/>
  <c r="DK24" i="13"/>
  <c r="CP19" i="13"/>
  <c r="BP15" i="13"/>
  <c r="E28" i="13"/>
  <c r="AU21" i="13"/>
  <c r="AW14" i="13"/>
  <c r="K22" i="70"/>
  <c r="BK8" i="13"/>
  <c r="CB6" i="13"/>
  <c r="CI25" i="13"/>
  <c r="BU33" i="13"/>
  <c r="AF18" i="13"/>
  <c r="BA13" i="13"/>
  <c r="AP8" i="13"/>
  <c r="BP25" i="13"/>
  <c r="AT11" i="13"/>
  <c r="BS5" i="13"/>
  <c r="CM26" i="13"/>
  <c r="BR7" i="13"/>
  <c r="BZ33" i="13"/>
  <c r="BJ28" i="13"/>
  <c r="DG34" i="13"/>
  <c r="CD17" i="13"/>
  <c r="CD23" i="13"/>
  <c r="AB14" i="13"/>
  <c r="DI27" i="13"/>
  <c r="AD11" i="13"/>
  <c r="BR31" i="13"/>
  <c r="BT20" i="13"/>
  <c r="BI29" i="13"/>
  <c r="CJ9" i="13"/>
  <c r="AU34" i="13"/>
  <c r="DJ13" i="13"/>
  <c r="CD26" i="13"/>
  <c r="K9" i="13"/>
  <c r="CT9" i="13"/>
  <c r="BW32" i="13"/>
  <c r="CH6" i="13"/>
  <c r="DA12" i="13"/>
  <c r="AF11" i="13"/>
  <c r="AG11" i="13"/>
  <c r="AS13" i="13"/>
  <c r="AI19" i="13"/>
  <c r="CX21" i="13"/>
  <c r="DG21" i="13"/>
  <c r="K23" i="13"/>
  <c r="B29" i="13"/>
  <c r="DB34" i="13"/>
  <c r="DA7" i="13"/>
  <c r="E8" i="13"/>
  <c r="G8" i="13"/>
  <c r="C12" i="13"/>
  <c r="BS30" i="13"/>
  <c r="BY27" i="13"/>
  <c r="BX5" i="13"/>
  <c r="AB17" i="13"/>
  <c r="CN32" i="13"/>
  <c r="DJ12" i="13"/>
  <c r="I22" i="13"/>
  <c r="BU22" i="13"/>
  <c r="BU9" i="13"/>
  <c r="CO20" i="13"/>
  <c r="BJ31" i="13"/>
  <c r="CI34" i="13"/>
  <c r="AN22" i="13"/>
  <c r="AR27" i="13"/>
  <c r="AO9" i="13"/>
  <c r="CA22" i="13"/>
  <c r="CI26" i="13"/>
  <c r="BX6" i="13"/>
  <c r="BK13" i="13"/>
  <c r="CZ8" i="13"/>
  <c r="AC12" i="13"/>
  <c r="CQ5" i="13"/>
  <c r="AL11" i="13"/>
  <c r="CN10" i="13"/>
  <c r="BU15" i="13"/>
  <c r="CV6" i="13"/>
  <c r="AO10" i="13"/>
  <c r="DJ30" i="13"/>
  <c r="AG23" i="13"/>
  <c r="K29" i="13"/>
  <c r="AP10" i="13"/>
  <c r="K20" i="14"/>
  <c r="BI24" i="13"/>
  <c r="CX18" i="13"/>
  <c r="CM12" i="13"/>
  <c r="CQ12" i="13"/>
  <c r="BY17" i="13"/>
  <c r="AI5" i="13"/>
  <c r="CH21" i="13"/>
  <c r="AC25" i="13"/>
  <c r="Y33" i="13"/>
  <c r="CM10" i="13"/>
  <c r="BB19" i="13"/>
  <c r="BC14" i="13"/>
  <c r="BG26" i="13"/>
  <c r="BV29" i="13"/>
  <c r="CO13" i="13"/>
  <c r="BV30" i="13"/>
  <c r="DD5" i="13"/>
  <c r="BT13" i="13"/>
  <c r="AX23" i="13"/>
  <c r="CN22" i="13"/>
  <c r="AD33" i="13"/>
  <c r="CP26" i="13"/>
  <c r="AK14" i="13"/>
  <c r="CC25" i="13"/>
  <c r="AA22" i="13"/>
  <c r="CB15" i="13"/>
  <c r="BJ34" i="13"/>
  <c r="AN16" i="13"/>
  <c r="CR21" i="13"/>
  <c r="CH22" i="13"/>
  <c r="AZ34" i="13"/>
  <c r="AE13" i="13"/>
  <c r="BK14" i="13"/>
  <c r="DJ33" i="13"/>
  <c r="BO28" i="13"/>
  <c r="AR8" i="13"/>
  <c r="DI13" i="13"/>
  <c r="DK9" i="13"/>
  <c r="CU17" i="13"/>
  <c r="AG13" i="13"/>
  <c r="BP9" i="13"/>
  <c r="BC8" i="13"/>
  <c r="CN20" i="13"/>
  <c r="BE15" i="13"/>
  <c r="K14" i="13"/>
  <c r="AP14" i="13"/>
  <c r="AP15" i="13"/>
  <c r="D30" i="13"/>
  <c r="AJ27" i="13"/>
  <c r="G19" i="13"/>
  <c r="CN13" i="13"/>
  <c r="CZ15" i="13"/>
  <c r="N30" i="13"/>
  <c r="N26" i="13"/>
  <c r="BE13" i="13"/>
  <c r="DJ17" i="13"/>
  <c r="AO30" i="13"/>
  <c r="AF25" i="13"/>
  <c r="DH21" i="13"/>
  <c r="AX13" i="13"/>
  <c r="BP32" i="13"/>
  <c r="BV7" i="13"/>
  <c r="CM7" i="13"/>
  <c r="BR23" i="13"/>
  <c r="AF9" i="13"/>
  <c r="CQ33" i="13"/>
  <c r="AD25" i="13"/>
  <c r="P31" i="13"/>
  <c r="O17" i="13"/>
  <c r="N14" i="13"/>
  <c r="AU7" i="13"/>
  <c r="E5" i="13"/>
  <c r="G25" i="13"/>
  <c r="AX33" i="13"/>
  <c r="I27" i="13"/>
  <c r="CZ21" i="13"/>
  <c r="K25" i="62"/>
  <c r="AD15" i="13"/>
  <c r="CM33" i="13"/>
  <c r="DJ25" i="13"/>
  <c r="M11" i="13"/>
  <c r="O33" i="13"/>
  <c r="CB5" i="13"/>
  <c r="BF29" i="13"/>
  <c r="CI15" i="13"/>
  <c r="D23" i="13"/>
  <c r="C29" i="13"/>
  <c r="BH13" i="13"/>
  <c r="AZ27" i="13"/>
  <c r="CB9" i="13"/>
  <c r="CI13" i="13"/>
  <c r="BE9" i="13"/>
  <c r="AS19" i="13"/>
  <c r="DB19" i="13"/>
  <c r="G18" i="13"/>
  <c r="P14" i="13"/>
  <c r="Q28" i="13"/>
  <c r="CY25" i="13"/>
  <c r="CK29" i="13"/>
  <c r="F7" i="13"/>
  <c r="I34" i="13"/>
  <c r="M12" i="13"/>
  <c r="CS25" i="13"/>
  <c r="AS10" i="13"/>
  <c r="BQ10" i="13"/>
  <c r="AV26" i="13"/>
  <c r="CQ18" i="13"/>
  <c r="AN18" i="13"/>
  <c r="AY28" i="13"/>
  <c r="AT23" i="13"/>
  <c r="AJ16" i="13"/>
  <c r="BS24" i="13"/>
  <c r="AF22" i="13"/>
  <c r="CB10" i="13"/>
  <c r="BY10" i="13"/>
  <c r="AS27" i="13"/>
  <c r="AM18" i="13"/>
  <c r="DB33" i="13"/>
  <c r="CW17" i="13"/>
  <c r="AB10" i="13"/>
  <c r="DE8" i="13"/>
  <c r="AO16" i="13"/>
  <c r="AT9" i="13"/>
  <c r="AR16" i="13"/>
  <c r="CI17" i="13"/>
  <c r="G13" i="13"/>
  <c r="AJ17" i="13"/>
  <c r="G21" i="13"/>
  <c r="BO29" i="13"/>
  <c r="CU7" i="13"/>
  <c r="C30" i="13"/>
  <c r="DF27" i="13"/>
  <c r="DF25" i="13"/>
  <c r="AA21" i="13"/>
  <c r="BT34" i="13"/>
  <c r="AJ29" i="13"/>
  <c r="K19" i="66"/>
  <c r="BQ9" i="13"/>
  <c r="AP25" i="13"/>
  <c r="CL18" i="13"/>
  <c r="BA11" i="13"/>
  <c r="AS25" i="13"/>
  <c r="K26" i="13"/>
  <c r="E17" i="13"/>
  <c r="J5" i="13"/>
  <c r="O12" i="13"/>
  <c r="D20" i="13"/>
  <c r="BO14" i="13"/>
  <c r="CU28" i="13"/>
  <c r="CO11" i="13"/>
  <c r="B14" i="13"/>
  <c r="CN9" i="13"/>
  <c r="J30" i="13"/>
  <c r="AY6" i="13"/>
  <c r="BZ15" i="13"/>
  <c r="AE15" i="13"/>
  <c r="O23" i="13"/>
  <c r="AY18" i="13"/>
  <c r="K22" i="44"/>
  <c r="BN25" i="13"/>
  <c r="BU24" i="13"/>
  <c r="H22" i="1"/>
  <c r="BD5" i="13"/>
  <c r="CC20" i="13"/>
  <c r="AF10" i="13"/>
  <c r="DE9" i="13"/>
  <c r="BF20" i="13"/>
  <c r="K22" i="17"/>
  <c r="AN17" i="13"/>
  <c r="K22" i="58"/>
  <c r="BM30" i="13"/>
  <c r="BX33" i="13"/>
  <c r="BZ13" i="13"/>
  <c r="AO29" i="13"/>
  <c r="DG18" i="13"/>
  <c r="CO24" i="13"/>
  <c r="AR6" i="13"/>
  <c r="CU10" i="13"/>
  <c r="DC14" i="13"/>
  <c r="CY18" i="13"/>
  <c r="CD7" i="13"/>
  <c r="K19" i="14"/>
  <c r="AW25" i="13"/>
  <c r="BE8" i="13"/>
  <c r="CL26" i="13"/>
  <c r="BE28" i="13"/>
  <c r="AQ34" i="13"/>
  <c r="BY29" i="13"/>
  <c r="BE34" i="13"/>
  <c r="DA34" i="13"/>
  <c r="CK12" i="13"/>
  <c r="CU16" i="13"/>
  <c r="CW20" i="13"/>
  <c r="AV8" i="13"/>
  <c r="K22" i="14"/>
  <c r="BG6" i="13"/>
  <c r="AB6" i="13"/>
  <c r="CY20" i="13"/>
  <c r="DB12" i="13"/>
  <c r="CZ34" i="13"/>
  <c r="AB30" i="13"/>
  <c r="AJ22" i="13"/>
  <c r="AU25" i="13"/>
  <c r="AX26" i="13"/>
  <c r="BN17" i="13"/>
  <c r="CX22" i="13"/>
  <c r="DD15" i="13"/>
  <c r="DE25" i="13"/>
  <c r="K25" i="56"/>
  <c r="BQ19" i="13"/>
  <c r="BP30" i="13"/>
  <c r="AI26" i="13"/>
  <c r="AN10" i="13"/>
  <c r="CC16" i="13"/>
  <c r="K21" i="66"/>
  <c r="AK24" i="13"/>
  <c r="DI23" i="13"/>
  <c r="CK14" i="13"/>
  <c r="AG19" i="13"/>
  <c r="CJ34" i="13"/>
  <c r="CU26" i="13"/>
  <c r="BQ8" i="13"/>
  <c r="K21" i="14"/>
  <c r="CY30" i="13"/>
  <c r="AO32" i="13"/>
  <c r="BC17" i="13"/>
  <c r="DF34" i="13"/>
  <c r="BJ19" i="13"/>
  <c r="AY7" i="13"/>
  <c r="AY20" i="13"/>
  <c r="DH15" i="13"/>
  <c r="AP6" i="13"/>
  <c r="AX30" i="13"/>
  <c r="BA16" i="13"/>
  <c r="BY19" i="13"/>
  <c r="DK14" i="13"/>
  <c r="DA24" i="13"/>
  <c r="CZ10" i="13"/>
  <c r="AM25" i="13"/>
  <c r="BN26" i="13"/>
  <c r="BE22" i="13"/>
  <c r="CX24" i="13"/>
  <c r="BP17" i="13"/>
  <c r="CJ11" i="13"/>
  <c r="AL31" i="13"/>
  <c r="BI30" i="13"/>
  <c r="DB20" i="13"/>
  <c r="CL23" i="13"/>
  <c r="CY12" i="13"/>
  <c r="BJ9" i="13"/>
  <c r="BY16" i="13"/>
  <c r="I11" i="13"/>
  <c r="BT21" i="13"/>
  <c r="CA34" i="13"/>
  <c r="AU18" i="13"/>
  <c r="K20" i="56"/>
  <c r="CW24" i="13"/>
  <c r="AQ32" i="13"/>
  <c r="AQ12" i="13"/>
  <c r="CK9" i="13"/>
  <c r="AG32" i="13"/>
  <c r="BT23" i="13"/>
  <c r="BH11" i="13"/>
  <c r="CW33" i="13"/>
  <c r="CR28" i="13"/>
  <c r="AI8" i="13"/>
  <c r="AU13" i="13"/>
  <c r="DG20" i="13"/>
  <c r="BN13" i="13"/>
  <c r="DA29" i="13"/>
  <c r="AZ5" i="13"/>
  <c r="AZ23" i="13"/>
  <c r="BE29" i="13"/>
  <c r="BU6" i="13"/>
  <c r="BC27" i="13"/>
  <c r="K23" i="58"/>
  <c r="AG14" i="13"/>
  <c r="AA30" i="13"/>
  <c r="CP9" i="13"/>
  <c r="CS23" i="13"/>
  <c r="AT6" i="13"/>
  <c r="AN30" i="13"/>
  <c r="CN11" i="13"/>
  <c r="BC20" i="13"/>
  <c r="BQ17" i="13"/>
  <c r="CO23" i="13"/>
  <c r="CM6" i="13"/>
  <c r="BN21" i="13"/>
  <c r="CB34" i="13"/>
  <c r="CO33" i="13"/>
  <c r="BL20" i="13"/>
  <c r="AD16" i="13"/>
  <c r="K23" i="28"/>
  <c r="AF13" i="13"/>
  <c r="BB20" i="13"/>
  <c r="BE19" i="13"/>
  <c r="BD26" i="13"/>
  <c r="CL32" i="13"/>
  <c r="BF25" i="13"/>
  <c r="BS10" i="13"/>
  <c r="BI28" i="13"/>
  <c r="DB16" i="13"/>
  <c r="CK31" i="13"/>
  <c r="DH33" i="13"/>
  <c r="DK29" i="13"/>
  <c r="CZ11" i="13"/>
  <c r="CI11" i="13"/>
  <c r="I14" i="13"/>
  <c r="BX12" i="13"/>
  <c r="K19" i="19"/>
  <c r="BO31" i="13"/>
  <c r="AF28" i="13"/>
  <c r="DD8" i="13"/>
  <c r="DB6" i="13"/>
  <c r="AS7" i="13"/>
  <c r="BB10" i="13"/>
  <c r="AC33" i="13"/>
  <c r="BS28" i="13"/>
  <c r="K23" i="30"/>
  <c r="BY12" i="13"/>
  <c r="DF10" i="13"/>
  <c r="AP21" i="13"/>
  <c r="BY26" i="13"/>
  <c r="CK28" i="13"/>
  <c r="BR28" i="13"/>
  <c r="BU16" i="13"/>
  <c r="CO26" i="13"/>
  <c r="DA13" i="13"/>
  <c r="AE18" i="13"/>
  <c r="DA19" i="13"/>
  <c r="DE13" i="13"/>
  <c r="CH23" i="13"/>
  <c r="BP10" i="13"/>
  <c r="DJ14" i="13"/>
  <c r="BW10" i="13"/>
  <c r="BC28" i="13"/>
  <c r="BW6" i="13"/>
  <c r="CN15" i="13"/>
  <c r="DH6" i="13"/>
  <c r="BE5" i="13"/>
  <c r="AB12" i="13"/>
  <c r="B31" i="13"/>
  <c r="AL23" i="13"/>
  <c r="CR31" i="13"/>
  <c r="AC15" i="13"/>
  <c r="AN13" i="13"/>
  <c r="AM24" i="13"/>
  <c r="BW34" i="13"/>
  <c r="E9" i="13"/>
  <c r="BL15" i="13"/>
  <c r="CS13" i="13"/>
  <c r="CV19" i="13"/>
  <c r="AO28" i="13"/>
  <c r="CP21" i="13"/>
  <c r="CA27" i="13"/>
  <c r="DD6" i="13"/>
  <c r="Y7" i="13"/>
  <c r="CP17" i="13"/>
  <c r="DG14" i="13"/>
  <c r="CP5" i="13"/>
  <c r="CB29" i="13"/>
  <c r="BJ27" i="13"/>
  <c r="CM25" i="13"/>
  <c r="E12" i="13"/>
  <c r="BU17" i="13"/>
  <c r="AF19" i="13"/>
  <c r="H6" i="1"/>
  <c r="AR18" i="13"/>
  <c r="CP28" i="13"/>
  <c r="CC14" i="13"/>
  <c r="AY19" i="13"/>
  <c r="CS19" i="13"/>
  <c r="AO14" i="13"/>
  <c r="DA6" i="13"/>
  <c r="DC19" i="13"/>
  <c r="BF24" i="13"/>
  <c r="K22" i="34"/>
  <c r="BV12" i="13"/>
  <c r="Y25" i="13"/>
  <c r="BA34" i="13"/>
  <c r="BA31" i="13"/>
  <c r="BK24" i="13"/>
  <c r="AS32" i="13"/>
  <c r="DG31" i="13"/>
  <c r="CY31" i="13"/>
  <c r="DG22" i="13"/>
  <c r="CR8" i="13"/>
  <c r="B10" i="13"/>
  <c r="AW9" i="13"/>
  <c r="AA13" i="13"/>
  <c r="AF23" i="13"/>
  <c r="BD10" i="13"/>
  <c r="BM34" i="13"/>
  <c r="BU28" i="13"/>
  <c r="K23" i="19"/>
  <c r="CU13" i="13"/>
  <c r="BI14" i="13"/>
  <c r="CV29" i="13"/>
  <c r="AA9" i="13"/>
  <c r="K25" i="54"/>
  <c r="Y8" i="13"/>
  <c r="J23" i="13"/>
  <c r="AJ15" i="13"/>
  <c r="AQ28" i="13"/>
  <c r="K19" i="15"/>
  <c r="CH7" i="13"/>
  <c r="DC28" i="13"/>
  <c r="BJ15" i="13"/>
  <c r="DA28" i="13"/>
  <c r="AK21" i="13"/>
  <c r="AT29" i="13"/>
  <c r="BQ21" i="13"/>
  <c r="CR17" i="13"/>
  <c r="CO27" i="13"/>
  <c r="CH13" i="13"/>
  <c r="BK25" i="13"/>
  <c r="CZ32" i="13"/>
  <c r="CH12" i="13"/>
  <c r="DC15" i="13"/>
  <c r="AC9" i="13"/>
  <c r="AF16" i="13"/>
  <c r="AN11" i="13"/>
  <c r="CH11" i="13"/>
  <c r="AG8" i="13"/>
  <c r="DD11" i="13"/>
  <c r="BC16" i="13"/>
  <c r="DF22" i="13"/>
  <c r="AK22" i="13"/>
  <c r="AD20" i="13"/>
  <c r="AP26" i="13"/>
  <c r="BP26" i="13"/>
  <c r="DA15" i="13"/>
  <c r="AW16" i="13"/>
  <c r="K20" i="26"/>
  <c r="BC21" i="13"/>
  <c r="D9" i="13"/>
  <c r="DG24" i="13"/>
  <c r="DJ18" i="13"/>
  <c r="K23" i="4"/>
  <c r="BU25" i="13"/>
  <c r="CL22" i="13"/>
  <c r="BS32" i="13"/>
  <c r="BS9" i="13"/>
  <c r="DJ23" i="13"/>
  <c r="CR11" i="13"/>
  <c r="CH31" i="13"/>
  <c r="DH29" i="13"/>
  <c r="CH14" i="13"/>
  <c r="AG10" i="13"/>
  <c r="BT27" i="13"/>
  <c r="H30" i="13"/>
  <c r="BJ21" i="13"/>
  <c r="AQ6" i="13"/>
  <c r="BY32" i="13"/>
  <c r="K25" i="64"/>
  <c r="BK20" i="13"/>
  <c r="DK8" i="13"/>
  <c r="AF15" i="13"/>
  <c r="BP33" i="13"/>
  <c r="BL23" i="13"/>
  <c r="F33" i="13"/>
  <c r="AR17" i="13"/>
  <c r="B8" i="13"/>
  <c r="DK11" i="13"/>
  <c r="E27" i="13"/>
  <c r="DB30" i="13"/>
  <c r="N33" i="13"/>
  <c r="BS8" i="13"/>
  <c r="DI9" i="13"/>
  <c r="J19" i="13"/>
  <c r="H22" i="13"/>
  <c r="BQ12" i="13"/>
  <c r="Y10" i="13"/>
  <c r="G31" i="13"/>
  <c r="BG24" i="13"/>
  <c r="B18" i="13"/>
  <c r="DE11" i="13"/>
  <c r="M33" i="13"/>
  <c r="P34" i="13"/>
  <c r="AB27" i="13"/>
  <c r="CC22" i="13"/>
  <c r="F25" i="13"/>
  <c r="AK11" i="13"/>
  <c r="CM21" i="13"/>
  <c r="BG13" i="13"/>
  <c r="AQ29" i="13"/>
  <c r="AS9" i="13"/>
  <c r="N18" i="13"/>
  <c r="AN25" i="13"/>
  <c r="CM17" i="13"/>
  <c r="K27" i="13"/>
  <c r="DA21" i="13"/>
  <c r="DA8" i="13"/>
  <c r="BV13" i="13"/>
  <c r="AA12" i="13"/>
  <c r="AU9" i="13"/>
  <c r="I5" i="13"/>
  <c r="CB27" i="13"/>
  <c r="O31" i="13"/>
  <c r="AR28" i="13"/>
  <c r="F12" i="13"/>
  <c r="AG29" i="13"/>
  <c r="D16" i="13"/>
  <c r="N9" i="13"/>
  <c r="AV19" i="13"/>
  <c r="E16" i="13"/>
  <c r="AV9" i="13"/>
  <c r="D29" i="13"/>
  <c r="K19" i="48"/>
  <c r="CV21" i="13"/>
  <c r="CP12" i="13"/>
  <c r="K22" i="36"/>
  <c r="CK21" i="13"/>
  <c r="CX10" i="13"/>
  <c r="CY23" i="13"/>
  <c r="BB5" i="13"/>
  <c r="BB31" i="13"/>
  <c r="K19" i="68"/>
  <c r="CK20" i="13"/>
  <c r="K24" i="56"/>
  <c r="AV25" i="13"/>
  <c r="BF34" i="13"/>
  <c r="CV9" i="13"/>
  <c r="DK6" i="13"/>
  <c r="AE34" i="13"/>
  <c r="AN26" i="13"/>
  <c r="CR34" i="13"/>
  <c r="J12" i="13"/>
  <c r="I7" i="13"/>
  <c r="E14" i="13"/>
  <c r="CN26" i="13"/>
  <c r="AY22" i="13"/>
  <c r="CC32" i="13"/>
  <c r="F16" i="13"/>
  <c r="K33" i="13"/>
  <c r="M18" i="13"/>
  <c r="P7" i="13"/>
  <c r="CY5" i="13"/>
  <c r="AG22" i="13"/>
  <c r="AB19" i="13"/>
  <c r="BV26" i="13"/>
  <c r="I23" i="13"/>
  <c r="K28" i="13"/>
  <c r="D18" i="13"/>
  <c r="O32" i="13"/>
  <c r="DH30" i="13"/>
  <c r="AM33" i="13"/>
  <c r="AI29" i="13"/>
  <c r="O22" i="13"/>
  <c r="CO16" i="13"/>
  <c r="CI12" i="13"/>
  <c r="BM8" i="13"/>
  <c r="BH33" i="13"/>
  <c r="H15" i="1"/>
  <c r="DG9" i="13"/>
  <c r="BV23" i="13"/>
  <c r="BL7" i="13"/>
  <c r="CU5" i="13"/>
  <c r="BO5" i="13"/>
  <c r="BZ21" i="13"/>
  <c r="DA11" i="13"/>
  <c r="BH19" i="13"/>
  <c r="K34" i="13"/>
  <c r="K21" i="15"/>
  <c r="K25" i="70"/>
  <c r="CU11" i="13"/>
  <c r="AN28" i="13"/>
  <c r="BT33" i="13"/>
  <c r="AT32" i="13"/>
  <c r="DJ19" i="13"/>
  <c r="DH25" i="13"/>
  <c r="G30" i="13"/>
  <c r="CR33" i="13"/>
  <c r="CD5" i="13"/>
  <c r="BQ24" i="13"/>
  <c r="D21" i="13"/>
  <c r="I20" i="13"/>
  <c r="AP11" i="13"/>
  <c r="AD29" i="13"/>
  <c r="AC21" i="13"/>
  <c r="BL24" i="13"/>
  <c r="I9" i="13"/>
  <c r="O30" i="13"/>
  <c r="O29" i="13"/>
  <c r="BY6" i="13"/>
  <c r="CM30" i="13"/>
  <c r="B16" i="13"/>
  <c r="BV9" i="13"/>
  <c r="F30" i="13"/>
  <c r="DK7" i="13"/>
  <c r="CX5" i="13"/>
  <c r="H7" i="13"/>
  <c r="AY30" i="13"/>
  <c r="AT30" i="13"/>
  <c r="DD23" i="13"/>
  <c r="AL13" i="13"/>
  <c r="BI21" i="13"/>
  <c r="M23" i="13"/>
  <c r="P12" i="13"/>
  <c r="P25" i="13"/>
  <c r="BM11" i="13"/>
  <c r="BW19" i="13"/>
  <c r="AB15" i="13"/>
  <c r="K25" i="13"/>
  <c r="BE25" i="13"/>
  <c r="CQ19" i="13"/>
  <c r="B27" i="13"/>
  <c r="CC24" i="13"/>
  <c r="H20" i="13"/>
  <c r="CV15" i="13"/>
  <c r="O19" i="13"/>
  <c r="P16" i="13"/>
  <c r="DI22" i="13"/>
  <c r="CN12" i="13"/>
  <c r="BF17" i="13"/>
  <c r="H11" i="13"/>
  <c r="K19" i="13"/>
  <c r="BU20" i="13"/>
  <c r="AM32" i="13"/>
  <c r="K32" i="13"/>
  <c r="BY30" i="13"/>
  <c r="DI33" i="13"/>
  <c r="BB29" i="13"/>
  <c r="DI28" i="13"/>
  <c r="CT30" i="13"/>
  <c r="O6" i="13"/>
  <c r="M24" i="13"/>
  <c r="H17" i="13"/>
  <c r="J25" i="13"/>
  <c r="CA8" i="13"/>
  <c r="CW31" i="13"/>
  <c r="BG25" i="13"/>
  <c r="K5" i="13"/>
  <c r="O21" i="13"/>
  <c r="CA20" i="13"/>
  <c r="BF13" i="13"/>
  <c r="CZ19" i="13"/>
  <c r="AE7" i="13"/>
  <c r="CB22" i="13"/>
  <c r="AV14" i="13"/>
  <c r="CC28" i="13"/>
  <c r="DC13" i="13"/>
  <c r="BJ18" i="13"/>
  <c r="AW21" i="13"/>
  <c r="AM28" i="13"/>
  <c r="CX29" i="13"/>
  <c r="J17" i="13"/>
  <c r="DJ15" i="13"/>
  <c r="CU33" i="13"/>
  <c r="K20" i="30"/>
  <c r="AT17" i="13"/>
  <c r="BK18" i="13"/>
  <c r="BI20" i="13"/>
  <c r="AE16" i="13"/>
  <c r="BM17" i="13"/>
  <c r="DJ6" i="13"/>
  <c r="CO31" i="13"/>
  <c r="K22" i="68"/>
  <c r="D13" i="13"/>
  <c r="AP31" i="13"/>
  <c r="CO25" i="13"/>
  <c r="CP31" i="13"/>
  <c r="BX31" i="13"/>
  <c r="CQ11" i="13"/>
  <c r="AH21" i="13"/>
  <c r="DG13" i="13"/>
  <c r="CD27" i="13"/>
  <c r="J10" i="13"/>
  <c r="AJ34" i="13"/>
  <c r="AR19" i="13"/>
  <c r="K16" i="13"/>
  <c r="BF15" i="13"/>
  <c r="CN14" i="13"/>
  <c r="K31" i="13"/>
  <c r="D25" i="13"/>
  <c r="N6" i="13"/>
  <c r="M10" i="13"/>
  <c r="C5" i="13"/>
  <c r="AD21" i="13"/>
  <c r="BM19" i="13"/>
  <c r="AW5" i="13"/>
  <c r="E20" i="13"/>
  <c r="BM33" i="13"/>
  <c r="CW15" i="13"/>
  <c r="G23" i="13"/>
  <c r="CC30" i="13"/>
  <c r="BL33" i="13"/>
  <c r="K30" i="13"/>
  <c r="Y13" i="13"/>
  <c r="K13" i="13"/>
  <c r="N22" i="13"/>
  <c r="P11" i="13"/>
  <c r="BZ23" i="13"/>
  <c r="CT19" i="13"/>
  <c r="J28" i="13"/>
  <c r="AB13" i="13"/>
  <c r="AS12" i="13"/>
  <c r="N29" i="13"/>
  <c r="AE28" i="13"/>
  <c r="CH30" i="13"/>
  <c r="DB18" i="13"/>
  <c r="P22" i="13"/>
  <c r="AL33" i="13"/>
  <c r="BI17" i="13"/>
  <c r="CL17" i="13"/>
  <c r="H24" i="1"/>
  <c r="P18" i="13"/>
  <c r="N12" i="13"/>
  <c r="J18" i="13"/>
  <c r="H20" i="1"/>
  <c r="AX25" i="13"/>
  <c r="F23" i="13"/>
  <c r="M7" i="13"/>
  <c r="O20" i="13"/>
  <c r="DF21" i="13"/>
  <c r="CY33" i="13"/>
  <c r="F34" i="13"/>
  <c r="AP13" i="13"/>
  <c r="I8" i="13"/>
  <c r="J20" i="13"/>
  <c r="AQ33" i="13"/>
  <c r="CK19" i="13"/>
  <c r="AV5" i="13"/>
  <c r="O25" i="13"/>
  <c r="L21" i="13"/>
  <c r="L31" i="13"/>
  <c r="L10" i="13"/>
  <c r="CE15" i="13"/>
  <c r="L25" i="13"/>
  <c r="L19" i="13"/>
  <c r="L24" i="13"/>
  <c r="L22" i="13"/>
  <c r="AU33" i="13"/>
  <c r="H29" i="1"/>
  <c r="DK30" i="13"/>
  <c r="BB9" i="13"/>
  <c r="BL32" i="13"/>
  <c r="K21" i="18"/>
  <c r="AM30" i="13"/>
  <c r="BG11" i="13"/>
  <c r="CJ12" i="13"/>
  <c r="BG16" i="13"/>
  <c r="AD24" i="13"/>
  <c r="CC26" i="13"/>
  <c r="AJ18" i="13"/>
  <c r="BN11" i="13"/>
  <c r="CZ33" i="13"/>
  <c r="CU6" i="13"/>
  <c r="BS11" i="13"/>
  <c r="AE31" i="13"/>
  <c r="CP6" i="13"/>
  <c r="CM24" i="13"/>
  <c r="CZ5" i="13"/>
  <c r="CA32" i="13"/>
  <c r="AN23" i="13"/>
  <c r="CB14" i="13"/>
  <c r="K23" i="18"/>
  <c r="CS34" i="13"/>
  <c r="CH28" i="13"/>
  <c r="CL25" i="13"/>
  <c r="AW32" i="13"/>
  <c r="K20" i="19"/>
  <c r="CC17" i="13"/>
  <c r="K21" i="56"/>
  <c r="AH17" i="13"/>
  <c r="CO34" i="13"/>
  <c r="DK12" i="13"/>
  <c r="BY15" i="13"/>
  <c r="AE27" i="13"/>
  <c r="AZ8" i="13"/>
  <c r="CD16" i="13"/>
  <c r="CP25" i="13"/>
  <c r="CK26" i="13"/>
  <c r="CR20" i="13"/>
  <c r="AU27" i="13"/>
  <c r="BY20" i="13"/>
  <c r="AQ13" i="13"/>
  <c r="BQ33" i="13"/>
  <c r="AC30" i="13"/>
  <c r="AT28" i="13"/>
  <c r="CO30" i="13"/>
  <c r="BZ22" i="13"/>
  <c r="BH8" i="13"/>
  <c r="BU7" i="13"/>
  <c r="CB17" i="13"/>
  <c r="CC15" i="13"/>
  <c r="CJ15" i="13"/>
  <c r="CJ25" i="13"/>
  <c r="BB14" i="13"/>
  <c r="DK34" i="13"/>
  <c r="CK16" i="13"/>
  <c r="BM12" i="13"/>
  <c r="AG5" i="13"/>
  <c r="BK7" i="13"/>
  <c r="K20" i="46"/>
  <c r="DE24" i="13"/>
  <c r="K21" i="60"/>
  <c r="K21" i="38"/>
  <c r="CV7" i="13"/>
  <c r="CH34" i="13"/>
  <c r="DD32" i="13"/>
  <c r="AF14" i="13"/>
  <c r="K24" i="58"/>
  <c r="CN17" i="13"/>
  <c r="DH17" i="13"/>
  <c r="K22" i="18"/>
  <c r="BX28" i="13"/>
  <c r="BD8" i="13"/>
  <c r="BC12" i="13"/>
  <c r="AK31" i="13"/>
  <c r="CN27" i="13"/>
  <c r="AT24" i="13"/>
  <c r="CD13" i="13"/>
  <c r="BL19" i="13"/>
  <c r="CX12" i="13"/>
  <c r="AQ19" i="13"/>
  <c r="BG28" i="13"/>
  <c r="BS6" i="13"/>
  <c r="K21" i="44"/>
  <c r="K22" i="42"/>
  <c r="BP24" i="13"/>
  <c r="K21" i="54"/>
  <c r="DB29" i="13"/>
  <c r="H32" i="13"/>
  <c r="CY21" i="13"/>
  <c r="BL17" i="13"/>
  <c r="I10" i="13"/>
  <c r="G15" i="13"/>
  <c r="AC24" i="13"/>
  <c r="AP12" i="13"/>
  <c r="AX32" i="13"/>
  <c r="AL16" i="13"/>
  <c r="AM26" i="13"/>
  <c r="BG29" i="13"/>
  <c r="BC33" i="13"/>
  <c r="CX8" i="13"/>
  <c r="AO17" i="13"/>
  <c r="AN20" i="13"/>
  <c r="BA22" i="13"/>
  <c r="AP28" i="13"/>
  <c r="AC22" i="13"/>
  <c r="AM6" i="13"/>
  <c r="BD16" i="13"/>
  <c r="K21" i="19"/>
  <c r="AI23" i="13"/>
  <c r="CZ28" i="13"/>
  <c r="K19" i="44"/>
  <c r="CD18" i="13"/>
  <c r="CJ22" i="13"/>
  <c r="Y28" i="13"/>
  <c r="BJ24" i="13"/>
  <c r="BT9" i="13"/>
  <c r="D15" i="13"/>
  <c r="AB8" i="13"/>
  <c r="CV22" i="13"/>
  <c r="BT24" i="13"/>
  <c r="K23" i="56"/>
  <c r="K24" i="70"/>
  <c r="AN6" i="13"/>
  <c r="BC32" i="13"/>
  <c r="DD33" i="13"/>
  <c r="CU27" i="13"/>
  <c r="CY24" i="13"/>
  <c r="D34" i="13"/>
  <c r="CY17" i="13"/>
  <c r="D5" i="13"/>
  <c r="CU24" i="13"/>
  <c r="CZ30" i="13"/>
  <c r="G26" i="13"/>
  <c r="BL8" i="13"/>
  <c r="AN32" i="13"/>
  <c r="AY21" i="13"/>
  <c r="CR27" i="13"/>
  <c r="BL29" i="13"/>
  <c r="CW29" i="13"/>
  <c r="CS27" i="13"/>
  <c r="AE22" i="13"/>
  <c r="BX14" i="13"/>
  <c r="K22" i="66"/>
  <c r="BR5" i="13"/>
  <c r="AY24" i="13"/>
  <c r="BK29" i="13"/>
  <c r="BO32" i="13"/>
  <c r="BV19" i="13"/>
  <c r="DB26" i="13"/>
  <c r="CW13" i="13"/>
  <c r="AM9" i="13"/>
  <c r="AW28" i="13"/>
  <c r="CN25" i="13"/>
  <c r="CW30" i="13"/>
  <c r="DE29" i="13"/>
  <c r="K23" i="26"/>
  <c r="DH22" i="13"/>
  <c r="K25" i="60"/>
  <c r="BQ30" i="13"/>
  <c r="CI31" i="13"/>
  <c r="DC31" i="13"/>
  <c r="AF24" i="13"/>
  <c r="AI16" i="13"/>
  <c r="CO15" i="13"/>
  <c r="CS8" i="13"/>
  <c r="BZ12" i="13"/>
  <c r="DK17" i="13"/>
  <c r="BV24" i="13"/>
  <c r="CL12" i="13"/>
  <c r="D17" i="13"/>
  <c r="CM28" i="13"/>
  <c r="DF33" i="13"/>
  <c r="K20" i="64"/>
  <c r="BW22" i="13"/>
  <c r="BG20" i="13"/>
  <c r="BJ17" i="13"/>
  <c r="BH25" i="13"/>
  <c r="DG15" i="13"/>
  <c r="CM15" i="13"/>
  <c r="CK24" i="13"/>
  <c r="CA29" i="13"/>
  <c r="AU32" i="13"/>
  <c r="CR16" i="13"/>
  <c r="H8" i="1"/>
  <c r="J9" i="13"/>
  <c r="DE12" i="13"/>
  <c r="AL25" i="13"/>
  <c r="AP27" i="13"/>
  <c r="DH12" i="13"/>
  <c r="BM16" i="13"/>
  <c r="BA27" i="13"/>
  <c r="K20" i="48"/>
  <c r="BZ18" i="13"/>
  <c r="H9" i="13"/>
  <c r="BP29" i="13"/>
  <c r="CH27" i="13"/>
  <c r="AE33" i="13"/>
  <c r="AU29" i="13"/>
  <c r="AP5" i="13"/>
  <c r="H18" i="1"/>
  <c r="CT10" i="13"/>
  <c r="AM8" i="13"/>
  <c r="AD9" i="13"/>
  <c r="BB28" i="13"/>
  <c r="AC14" i="13"/>
  <c r="CA25" i="13"/>
  <c r="K10" i="13"/>
  <c r="AR31" i="13"/>
  <c r="J7" i="13"/>
  <c r="Y34" i="13"/>
  <c r="BQ18" i="13"/>
  <c r="DI17" i="13"/>
  <c r="BJ22" i="13"/>
  <c r="DA5" i="13"/>
  <c r="BN15" i="13"/>
  <c r="DF8" i="13"/>
  <c r="BM22" i="13"/>
  <c r="CM5" i="13"/>
  <c r="K19" i="34"/>
  <c r="AL26" i="13"/>
  <c r="CI19" i="13"/>
  <c r="BC30" i="13"/>
  <c r="BP5" i="13"/>
  <c r="G32" i="13"/>
  <c r="CM22" i="13"/>
  <c r="K21" i="58"/>
  <c r="AL27" i="13"/>
  <c r="DG23" i="13"/>
  <c r="BT28" i="13"/>
  <c r="BY31" i="13"/>
  <c r="K19" i="36"/>
  <c r="CD28" i="13"/>
  <c r="CQ29" i="13"/>
  <c r="BT19" i="13"/>
  <c r="BO18" i="13"/>
  <c r="BH30" i="13"/>
  <c r="AP20" i="13"/>
  <c r="K21" i="46"/>
  <c r="AA25" i="13"/>
  <c r="CY15" i="13"/>
  <c r="CB24" i="13"/>
  <c r="K22" i="56"/>
  <c r="BT16" i="13"/>
  <c r="G24" i="13"/>
  <c r="AA6" i="13"/>
  <c r="CQ10" i="13"/>
  <c r="F27" i="13"/>
  <c r="BL16" i="13"/>
  <c r="CA17" i="13"/>
  <c r="BJ32" i="13"/>
  <c r="BH14" i="13"/>
  <c r="BN20" i="13"/>
  <c r="K20" i="32"/>
  <c r="K23" i="34"/>
  <c r="CB30" i="13"/>
  <c r="AV11" i="13"/>
  <c r="BV8" i="13"/>
  <c r="C24" i="13"/>
  <c r="BI6" i="13"/>
  <c r="CC23" i="13"/>
  <c r="CW25" i="13"/>
  <c r="AH20" i="13"/>
  <c r="DD28" i="13"/>
  <c r="BL30" i="13"/>
  <c r="DE10" i="13"/>
  <c r="AP33" i="13"/>
  <c r="BS13" i="13"/>
  <c r="DC34" i="13"/>
  <c r="Y16" i="13"/>
  <c r="CD22" i="13"/>
  <c r="CQ13" i="13"/>
  <c r="DA33" i="13"/>
  <c r="BB11" i="13"/>
  <c r="BN14" i="13"/>
  <c r="AE32" i="13"/>
  <c r="K23" i="68"/>
  <c r="DD16" i="13"/>
  <c r="BH32" i="13"/>
  <c r="AI18" i="13"/>
  <c r="CU23" i="13"/>
  <c r="AZ29" i="13"/>
  <c r="BD15" i="13"/>
  <c r="AH25" i="13"/>
  <c r="DD18" i="13"/>
  <c r="AW8" i="13"/>
  <c r="DG32" i="13"/>
  <c r="F15" i="13"/>
  <c r="Q5" i="13"/>
  <c r="BM32" i="13"/>
  <c r="BX11" i="13"/>
  <c r="H17" i="1"/>
  <c r="BY24" i="13"/>
  <c r="BA15" i="13"/>
  <c r="CC8" i="13"/>
  <c r="G28" i="13"/>
  <c r="AO19" i="13"/>
  <c r="CD29" i="13"/>
  <c r="H27" i="13"/>
  <c r="P21" i="13"/>
  <c r="N28" i="13"/>
  <c r="DB11" i="13"/>
  <c r="BI23" i="13"/>
  <c r="H11" i="1"/>
  <c r="I19" i="13"/>
  <c r="BN6" i="13"/>
  <c r="DC18" i="13"/>
  <c r="BY18" i="13"/>
  <c r="AU5" i="13"/>
  <c r="P6" i="13"/>
  <c r="H14" i="1"/>
  <c r="CY27" i="13"/>
  <c r="Y18" i="13"/>
  <c r="F9" i="13"/>
  <c r="BB34" i="13"/>
  <c r="BF33" i="13"/>
  <c r="AX15" i="13"/>
  <c r="BL25" i="13"/>
  <c r="J14" i="13"/>
  <c r="BX25" i="13"/>
  <c r="N32" i="13"/>
  <c r="CK27" i="13"/>
  <c r="CM31" i="13"/>
  <c r="DE23" i="13"/>
  <c r="P8" i="13"/>
  <c r="AK19" i="13"/>
  <c r="AV23" i="13"/>
  <c r="AW11" i="13"/>
  <c r="BD21" i="13"/>
  <c r="CJ19" i="13"/>
  <c r="CA14" i="13"/>
  <c r="BE7" i="13"/>
  <c r="AY33" i="13"/>
  <c r="BL18" i="13"/>
  <c r="AY25" i="13"/>
  <c r="CI18" i="13"/>
  <c r="AV27" i="13"/>
  <c r="CA23" i="13"/>
  <c r="CX27" i="13"/>
  <c r="CR5" i="13"/>
  <c r="AC6" i="13"/>
  <c r="I15" i="13"/>
  <c r="CN19" i="13"/>
  <c r="AS21" i="13"/>
  <c r="CS26" i="13"/>
  <c r="DF29" i="13"/>
  <c r="BK15" i="13"/>
  <c r="B17" i="13"/>
  <c r="AE20" i="13"/>
  <c r="Y29" i="13"/>
  <c r="J11" i="13"/>
  <c r="J27" i="13"/>
  <c r="AS26" i="13"/>
  <c r="AK27" i="13"/>
  <c r="BW18" i="13"/>
  <c r="AR29" i="13"/>
  <c r="CK23" i="13"/>
  <c r="N34" i="13"/>
  <c r="P26" i="13"/>
  <c r="BY14" i="13"/>
  <c r="CV11" i="13"/>
  <c r="F20" i="13"/>
  <c r="AJ6" i="13"/>
  <c r="BB17" i="13"/>
  <c r="BK5" i="13"/>
  <c r="P29" i="13"/>
  <c r="CV23" i="13"/>
  <c r="BH7" i="13"/>
  <c r="I31" i="13"/>
  <c r="DA23" i="13"/>
  <c r="AT5" i="13"/>
  <c r="C31" i="13"/>
  <c r="CU19" i="13"/>
  <c r="BT30" i="13"/>
  <c r="CQ31" i="13"/>
  <c r="BT32" i="13"/>
  <c r="BG32" i="13"/>
  <c r="CD21" i="13"/>
  <c r="E7" i="13"/>
  <c r="CJ7" i="13"/>
  <c r="AZ15" i="13"/>
  <c r="BI22" i="13"/>
  <c r="BY11" i="13"/>
  <c r="CT29" i="13"/>
  <c r="CR26" i="13"/>
  <c r="DJ34" i="13"/>
  <c r="BA33" i="13"/>
  <c r="AH33" i="13"/>
  <c r="CC19" i="13"/>
  <c r="CO29" i="13"/>
  <c r="BV32" i="13"/>
  <c r="BW11" i="13"/>
  <c r="BQ31" i="13"/>
  <c r="AR13" i="13"/>
  <c r="DC21" i="13"/>
  <c r="DD10" i="13"/>
  <c r="C28" i="13"/>
  <c r="AV30" i="13"/>
  <c r="BN7" i="13"/>
  <c r="CO9" i="13"/>
  <c r="BP8" i="13"/>
  <c r="H5" i="1"/>
  <c r="BB30" i="13"/>
  <c r="DE6" i="13"/>
  <c r="M19" i="13"/>
  <c r="O7" i="13"/>
  <c r="CY11" i="13"/>
  <c r="K21" i="70"/>
  <c r="DD34" i="13"/>
  <c r="H15" i="13"/>
  <c r="K24" i="60"/>
  <c r="Y15" i="13"/>
  <c r="CM8" i="13"/>
  <c r="BP7" i="13"/>
  <c r="CM9" i="13"/>
  <c r="DE27" i="13"/>
  <c r="AW24" i="13"/>
  <c r="BW21" i="13"/>
  <c r="C34" i="13"/>
  <c r="N16" i="13"/>
  <c r="N15" i="13"/>
  <c r="N13" i="13"/>
  <c r="AH19" i="13"/>
  <c r="BZ25" i="13"/>
  <c r="DG29" i="13"/>
  <c r="CD11" i="13"/>
  <c r="BP27" i="13"/>
  <c r="I29" i="13"/>
  <c r="DC32" i="13"/>
  <c r="BF27" i="13"/>
  <c r="CO8" i="13"/>
  <c r="CM19" i="13"/>
  <c r="M9" i="13"/>
  <c r="P9" i="13"/>
  <c r="CB32" i="13"/>
  <c r="AO31" i="13"/>
  <c r="E30" i="13"/>
  <c r="AW34" i="13"/>
  <c r="CC6" i="13"/>
  <c r="K23" i="36"/>
  <c r="DC29" i="13"/>
  <c r="BC5" i="13"/>
  <c r="D14" i="13"/>
  <c r="AW30" i="13"/>
  <c r="CR9" i="13"/>
  <c r="CB21" i="13"/>
  <c r="DF15" i="13"/>
  <c r="M27" i="13"/>
  <c r="O8" i="13"/>
  <c r="J32" i="13"/>
  <c r="DF7" i="13"/>
  <c r="AJ14" i="13"/>
  <c r="K19" i="56"/>
  <c r="AI31" i="13"/>
  <c r="N17" i="13"/>
  <c r="BO12" i="13"/>
  <c r="CY9" i="13"/>
  <c r="H31" i="13"/>
  <c r="BA21" i="13"/>
  <c r="AK6" i="13"/>
  <c r="CI8" i="13"/>
  <c r="CW19" i="13"/>
  <c r="Y22" i="13"/>
  <c r="CW10" i="13"/>
  <c r="DK5" i="13"/>
  <c r="AE11" i="13"/>
  <c r="CK30" i="13"/>
  <c r="BZ9" i="13"/>
  <c r="CM11" i="13"/>
  <c r="BN24" i="13"/>
  <c r="AQ23" i="13"/>
  <c r="CA31" i="13"/>
  <c r="CV12" i="13"/>
  <c r="AF6" i="13"/>
  <c r="DE34" i="13"/>
  <c r="DD22" i="13"/>
  <c r="K22" i="54"/>
  <c r="AE6" i="13"/>
  <c r="CW23" i="13"/>
  <c r="AJ31" i="13"/>
  <c r="AW10" i="13"/>
  <c r="AW33" i="13"/>
  <c r="AF20" i="13"/>
  <c r="CZ16" i="13"/>
  <c r="AG24" i="13"/>
  <c r="AV18" i="13"/>
  <c r="BF10" i="13"/>
  <c r="CB18" i="13"/>
  <c r="BX29" i="13"/>
  <c r="AZ16" i="13"/>
  <c r="CJ21" i="13"/>
  <c r="BR9" i="13"/>
  <c r="DH5" i="13"/>
  <c r="K24" i="68"/>
  <c r="BK11" i="13"/>
  <c r="BM29" i="13"/>
  <c r="BZ28" i="13"/>
  <c r="AZ13" i="13"/>
  <c r="BZ5" i="13"/>
  <c r="CJ20" i="13"/>
  <c r="BF9" i="13"/>
  <c r="AD27" i="13"/>
  <c r="BH18" i="13"/>
  <c r="CY10" i="13"/>
  <c r="DE31" i="13"/>
  <c r="AL20" i="13"/>
  <c r="BA9" i="13"/>
  <c r="CY29" i="13"/>
  <c r="CB16" i="13"/>
  <c r="BA10" i="13"/>
  <c r="H10" i="13"/>
  <c r="AM20" i="13"/>
  <c r="CB8" i="13"/>
  <c r="CM13" i="13"/>
  <c r="BQ15" i="13"/>
  <c r="CV14" i="13"/>
  <c r="BP16" i="13"/>
  <c r="DA32" i="13"/>
  <c r="BF7" i="13"/>
  <c r="DG17" i="13"/>
  <c r="CK11" i="13"/>
  <c r="AH27" i="13"/>
  <c r="B26" i="13"/>
  <c r="J22" i="13"/>
  <c r="AW19" i="13"/>
  <c r="DC6" i="13"/>
  <c r="CZ31" i="13"/>
  <c r="AM14" i="13"/>
  <c r="BF11" i="13"/>
  <c r="BW29" i="13"/>
  <c r="BF22" i="13"/>
  <c r="CR10" i="13"/>
  <c r="K22" i="15"/>
  <c r="CT34" i="13"/>
  <c r="BV18" i="13"/>
  <c r="CJ27" i="13"/>
  <c r="DE32" i="13"/>
  <c r="AN9" i="13"/>
  <c r="AI15" i="13"/>
  <c r="AJ5" i="13"/>
  <c r="DC8" i="13"/>
  <c r="K24" i="54"/>
  <c r="AW23" i="13"/>
  <c r="AB23" i="13"/>
  <c r="AN27" i="13"/>
  <c r="B28" i="13"/>
  <c r="BS23" i="13"/>
  <c r="BA7" i="13"/>
  <c r="CS11" i="13"/>
  <c r="E24" i="13"/>
  <c r="CU32" i="13"/>
  <c r="Y26" i="13"/>
  <c r="BA25" i="13"/>
  <c r="BO17" i="13"/>
  <c r="AF27" i="13"/>
  <c r="K21" i="68"/>
  <c r="AF26" i="13"/>
  <c r="AM7" i="13"/>
  <c r="K24" i="13"/>
  <c r="BZ14" i="13"/>
  <c r="AS16" i="13"/>
  <c r="DC24" i="13"/>
  <c r="BS27" i="13"/>
  <c r="BQ14" i="13"/>
  <c r="CJ23" i="13"/>
  <c r="CI22" i="13"/>
  <c r="BV20" i="13"/>
  <c r="BI26" i="13"/>
  <c r="BG31" i="13"/>
  <c r="AS18" i="13"/>
  <c r="CW14" i="13"/>
  <c r="AV22" i="13"/>
  <c r="BD13" i="13"/>
  <c r="BB22" i="13"/>
  <c r="K21" i="32"/>
  <c r="J33" i="13"/>
  <c r="K21" i="4"/>
  <c r="BN10" i="13"/>
  <c r="BD7" i="13"/>
  <c r="AJ10" i="13"/>
  <c r="DB9" i="13"/>
  <c r="CW7" i="13"/>
  <c r="DI30" i="13"/>
  <c r="BC23" i="13"/>
  <c r="CO32" i="13"/>
  <c r="DI31" i="13"/>
  <c r="K20" i="13"/>
  <c r="CS29" i="13"/>
  <c r="BO19" i="13"/>
  <c r="AN34" i="13"/>
  <c r="CZ23" i="13"/>
  <c r="AO34" i="13"/>
  <c r="CW27" i="13"/>
  <c r="K22" i="40"/>
  <c r="CA10" i="13"/>
  <c r="Y5" i="13"/>
  <c r="CW18" i="13"/>
  <c r="BL5" i="13"/>
  <c r="BV16" i="13"/>
  <c r="AL14" i="13"/>
  <c r="DK19" i="13"/>
  <c r="Y6" i="13"/>
  <c r="K20" i="16"/>
  <c r="CT24" i="13"/>
  <c r="AD6" i="13"/>
  <c r="AE5" i="13"/>
  <c r="AI13" i="13"/>
  <c r="BD11" i="13"/>
  <c r="O10" i="13"/>
  <c r="DH18" i="13"/>
  <c r="AJ13" i="13"/>
  <c r="CV27" i="13"/>
  <c r="F19" i="13"/>
  <c r="AU31" i="13"/>
  <c r="N27" i="13"/>
  <c r="E21" i="13"/>
  <c r="I18" i="13"/>
  <c r="CK13" i="13"/>
  <c r="BU19" i="13"/>
  <c r="O9" i="13"/>
  <c r="BA26" i="13"/>
  <c r="I17" i="13"/>
  <c r="AK23" i="13"/>
  <c r="BD27" i="13"/>
  <c r="D26" i="13"/>
  <c r="BT31" i="13"/>
  <c r="H33" i="13"/>
  <c r="K17" i="13"/>
  <c r="BR14" i="13"/>
  <c r="BS31" i="13"/>
  <c r="CR6" i="13"/>
  <c r="BW30" i="13"/>
  <c r="AQ25" i="13"/>
  <c r="AO27" i="13"/>
  <c r="K19" i="30"/>
  <c r="BG33" i="13"/>
  <c r="CX30" i="13"/>
  <c r="CB20" i="13"/>
  <c r="Y30" i="13"/>
  <c r="DA17" i="13"/>
  <c r="F22" i="13"/>
  <c r="BC6" i="13"/>
  <c r="G5" i="13"/>
  <c r="N21" i="13"/>
  <c r="AR25" i="13"/>
  <c r="E29" i="13"/>
  <c r="CC7" i="13"/>
  <c r="P17" i="13"/>
  <c r="CN28" i="13"/>
  <c r="H9" i="1"/>
  <c r="C11" i="13"/>
  <c r="DB25" i="13"/>
  <c r="AO26" i="13"/>
  <c r="BD25" i="13"/>
  <c r="CL13" i="13"/>
  <c r="DD17" i="13"/>
  <c r="AT10" i="13"/>
  <c r="DF28" i="13"/>
  <c r="I30" i="13"/>
  <c r="CM23" i="13"/>
  <c r="B22" i="13"/>
  <c r="BR34" i="13"/>
  <c r="BM10" i="13"/>
  <c r="CP20" i="13"/>
  <c r="K18" i="13"/>
  <c r="F29" i="13"/>
  <c r="BB25" i="13"/>
  <c r="P20" i="13"/>
  <c r="AT27" i="13"/>
  <c r="E13" i="13"/>
  <c r="CL21" i="13"/>
  <c r="D32" i="13"/>
  <c r="Y17" i="13"/>
  <c r="CX17" i="13"/>
  <c r="J6" i="13"/>
  <c r="O13" i="13"/>
  <c r="DD25" i="13"/>
  <c r="BO6" i="13"/>
  <c r="K19" i="32"/>
  <c r="E25" i="13"/>
  <c r="J26" i="13"/>
  <c r="P13" i="13"/>
  <c r="AX19" i="13"/>
  <c r="AZ21" i="13"/>
  <c r="BO11" i="13"/>
  <c r="AP32" i="13"/>
  <c r="AL19" i="13"/>
  <c r="BL10" i="13"/>
  <c r="P24" i="13"/>
  <c r="DE33" i="13"/>
  <c r="AC19" i="13"/>
  <c r="H34" i="13"/>
  <c r="CL7" i="13"/>
  <c r="H8" i="13"/>
  <c r="J34" i="13"/>
  <c r="CY6" i="13"/>
  <c r="CI9" i="13"/>
  <c r="AD10" i="13"/>
  <c r="BH21" i="13"/>
  <c r="DA26" i="13"/>
  <c r="BG8" i="13"/>
  <c r="AI25" i="13"/>
  <c r="AY17" i="13"/>
  <c r="BV6" i="13"/>
  <c r="BS7" i="13"/>
  <c r="CP24" i="13"/>
  <c r="BP28" i="13"/>
  <c r="B12" i="13"/>
  <c r="BA23" i="13"/>
  <c r="BL34" i="13"/>
  <c r="DI6" i="13"/>
  <c r="CD15" i="13"/>
  <c r="AS11" i="13"/>
  <c r="AA8" i="13"/>
  <c r="CN24" i="13"/>
  <c r="BN31" i="13"/>
  <c r="B13" i="13"/>
  <c r="AI22" i="13"/>
  <c r="AA24" i="13"/>
  <c r="CZ6" i="13"/>
  <c r="AM11" i="13"/>
  <c r="AG26" i="13"/>
  <c r="P32" i="13"/>
  <c r="E10" i="13"/>
  <c r="Y11" i="13"/>
  <c r="AS17" i="13"/>
  <c r="BE6" i="13"/>
  <c r="AZ25" i="13"/>
  <c r="K6" i="13"/>
  <c r="G11" i="13"/>
  <c r="CD9" i="13"/>
  <c r="E31" i="13"/>
  <c r="F18" i="13"/>
  <c r="M25" i="13"/>
  <c r="CS12" i="13"/>
  <c r="AB9" i="13"/>
  <c r="BB23" i="13"/>
  <c r="I25" i="13"/>
  <c r="E33" i="13"/>
  <c r="J29" i="13"/>
  <c r="K22" i="30"/>
  <c r="DA31" i="13"/>
  <c r="BZ32" i="13"/>
  <c r="BT22" i="13"/>
  <c r="D12" i="13"/>
  <c r="M8" i="13"/>
  <c r="AM29" i="13"/>
  <c r="AQ11" i="13"/>
  <c r="F14" i="13"/>
  <c r="I24" i="13"/>
  <c r="N11" i="13"/>
  <c r="CJ13" i="13"/>
  <c r="CH15" i="13"/>
  <c r="AR30" i="13"/>
  <c r="AI9" i="13"/>
  <c r="G9" i="13"/>
  <c r="E23" i="13"/>
  <c r="DA9" i="13"/>
  <c r="CD30" i="13"/>
  <c r="L17" i="13"/>
  <c r="L23" i="13"/>
  <c r="L30" i="13"/>
  <c r="L13" i="13"/>
  <c r="L16" i="13"/>
  <c r="H32" i="1"/>
  <c r="BD18" i="13"/>
  <c r="BQ11" i="13"/>
  <c r="CD24" i="13"/>
  <c r="BN34" i="13"/>
  <c r="AB16" i="13"/>
  <c r="CU20" i="13"/>
  <c r="K20" i="42"/>
  <c r="AK30" i="13"/>
  <c r="CJ18" i="13"/>
  <c r="DF6" i="13"/>
  <c r="AR32" i="13"/>
  <c r="BH20" i="13"/>
  <c r="AE23" i="13"/>
  <c r="CW9" i="13"/>
  <c r="BZ10" i="13"/>
  <c r="BE12" i="13"/>
  <c r="AN19" i="13"/>
  <c r="DF5" i="13"/>
  <c r="AZ12" i="13"/>
  <c r="DJ10" i="13"/>
  <c r="K20" i="18"/>
  <c r="CS10" i="13"/>
  <c r="AE17" i="13"/>
  <c r="BB33" i="13"/>
  <c r="BS12" i="13"/>
  <c r="AF21" i="13"/>
  <c r="AR11" i="13"/>
  <c r="K22" i="48"/>
  <c r="AD34" i="13"/>
  <c r="AD23" i="13"/>
  <c r="H26" i="1"/>
  <c r="BE24" i="13"/>
  <c r="AD12" i="13"/>
  <c r="BB26" i="13"/>
  <c r="BV5" i="13"/>
  <c r="AW22" i="13"/>
  <c r="AW29" i="13"/>
  <c r="DJ24" i="13"/>
  <c r="AV16" i="13"/>
  <c r="BJ7" i="13"/>
  <c r="K21" i="30"/>
  <c r="BG17" i="13"/>
  <c r="BI16" i="13"/>
  <c r="BL13" i="13"/>
  <c r="BN23" i="13"/>
  <c r="BB13" i="13"/>
  <c r="AI10" i="13"/>
  <c r="DI12" i="13"/>
  <c r="CW32" i="13"/>
  <c r="BH6" i="13"/>
  <c r="CH25" i="13"/>
  <c r="BJ13" i="13"/>
  <c r="CN7" i="13"/>
  <c r="AX22" i="13"/>
  <c r="DI7" i="13"/>
  <c r="DD7" i="13"/>
  <c r="AZ22" i="13"/>
  <c r="BD20" i="13"/>
  <c r="BF5" i="13"/>
  <c r="AG31" i="13"/>
  <c r="BG9" i="13"/>
  <c r="CL8" i="13"/>
  <c r="BF31" i="13"/>
  <c r="AW17" i="13"/>
  <c r="C20" i="13"/>
  <c r="BT15" i="13"/>
  <c r="CN23" i="13"/>
  <c r="CR15" i="13"/>
  <c r="CP30" i="13"/>
  <c r="K24" i="66"/>
  <c r="AO22" i="13"/>
  <c r="DJ22" i="13"/>
  <c r="CO12" i="13"/>
  <c r="CY28" i="13"/>
  <c r="DF30" i="13"/>
  <c r="CJ28" i="13"/>
  <c r="CL30" i="13"/>
  <c r="CZ13" i="13"/>
  <c r="K19" i="42"/>
  <c r="DB7" i="13"/>
  <c r="AP18" i="13"/>
  <c r="BV11" i="13"/>
  <c r="DB31" i="13"/>
  <c r="BD12" i="13"/>
  <c r="BW26" i="13"/>
  <c r="H16" i="13"/>
  <c r="DC12" i="13"/>
  <c r="BK10" i="13"/>
  <c r="AF30" i="13"/>
  <c r="BW25" i="13"/>
  <c r="BZ29" i="13"/>
  <c r="D7" i="13"/>
  <c r="AU19" i="13"/>
  <c r="H31" i="1"/>
  <c r="BE31" i="13"/>
  <c r="DD20" i="13"/>
  <c r="CV28" i="13"/>
  <c r="CN5" i="13"/>
  <c r="CL16" i="13"/>
  <c r="CI33" i="13"/>
  <c r="K21" i="62"/>
  <c r="AU8" i="13"/>
  <c r="AF32" i="13"/>
  <c r="DK16" i="13"/>
  <c r="AX11" i="13"/>
  <c r="BM24" i="13"/>
  <c r="AQ5" i="13"/>
  <c r="DJ28" i="13"/>
  <c r="CC33" i="13"/>
  <c r="K21" i="42"/>
  <c r="CV31" i="13"/>
  <c r="BC10" i="13"/>
  <c r="J16" i="13"/>
  <c r="AO18" i="13"/>
  <c r="BU18" i="13"/>
  <c r="CS20" i="13"/>
  <c r="K23" i="48"/>
  <c r="CC5" i="13"/>
  <c r="B20" i="13"/>
  <c r="L5" i="13"/>
  <c r="BB27" i="13"/>
  <c r="CZ14" i="13"/>
  <c r="AQ18" i="13"/>
  <c r="CH24" i="13"/>
  <c r="F32" i="13"/>
  <c r="AH13" i="13"/>
  <c r="J8" i="13"/>
  <c r="BG27" i="13"/>
  <c r="BO34" i="13"/>
  <c r="CX23" i="13"/>
  <c r="CR25" i="13"/>
  <c r="AG16" i="13"/>
  <c r="BM26" i="13"/>
  <c r="AH30" i="13"/>
  <c r="CK17" i="13"/>
  <c r="AU10" i="13"/>
  <c r="CX28" i="13"/>
  <c r="BN29" i="13"/>
  <c r="BY34" i="13"/>
  <c r="BB6" i="13"/>
  <c r="B9" i="13"/>
  <c r="G10" i="13"/>
  <c r="AK18" i="13"/>
  <c r="BL27" i="13"/>
  <c r="M6" i="13"/>
  <c r="CQ8" i="13"/>
  <c r="BX7" i="13"/>
  <c r="K21" i="13"/>
  <c r="CR18" i="13"/>
  <c r="G29" i="13"/>
  <c r="N10" i="13"/>
  <c r="K7" i="13"/>
  <c r="AC29" i="13"/>
  <c r="AT13" i="13"/>
  <c r="AW26" i="13"/>
  <c r="M20" i="13"/>
  <c r="CA26" i="13"/>
  <c r="AH10" i="13"/>
  <c r="C16" i="13"/>
  <c r="AD17" i="13"/>
  <c r="E34" i="13"/>
  <c r="AO13" i="13"/>
  <c r="CV26" i="13"/>
  <c r="AR7" i="13"/>
  <c r="CK7" i="13"/>
  <c r="AC16" i="13"/>
  <c r="BX19" i="13"/>
  <c r="AZ10" i="13"/>
  <c r="CJ16" i="13"/>
  <c r="K21" i="28"/>
  <c r="AV15" i="13"/>
  <c r="CB13" i="13"/>
  <c r="AB26" i="13"/>
  <c r="BV33" i="13"/>
  <c r="DA14" i="13"/>
  <c r="DB17" i="13"/>
  <c r="AS24" i="13"/>
  <c r="CS32" i="13"/>
  <c r="F8" i="13"/>
  <c r="N23" i="13"/>
  <c r="BX17" i="13"/>
  <c r="D24" i="13"/>
  <c r="AA7" i="13"/>
  <c r="N25" i="13"/>
  <c r="Y12" i="13"/>
  <c r="AK10" i="13"/>
  <c r="BL9" i="13"/>
  <c r="CI30" i="13"/>
  <c r="BQ6" i="13"/>
  <c r="CP22" i="13"/>
  <c r="AA10" i="13"/>
  <c r="DA27" i="13"/>
  <c r="BM31" i="13"/>
  <c r="CN6" i="13"/>
  <c r="CA28" i="13"/>
  <c r="AQ22" i="13"/>
  <c r="BR19" i="13"/>
  <c r="BO25" i="13"/>
  <c r="DH9" i="13"/>
  <c r="AZ18" i="13"/>
  <c r="AY15" i="13"/>
  <c r="CV33" i="13"/>
  <c r="P5" i="13"/>
  <c r="BU8" i="13"/>
  <c r="DJ29" i="13"/>
  <c r="BR24" i="13"/>
  <c r="DI21" i="13"/>
  <c r="K19" i="64"/>
  <c r="AB34" i="13"/>
  <c r="CX6" i="13"/>
  <c r="M31" i="13"/>
  <c r="DE21" i="13"/>
  <c r="AA26" i="13"/>
  <c r="BS29" i="13"/>
  <c r="AR9" i="13"/>
  <c r="D10" i="13"/>
  <c r="P27" i="13"/>
  <c r="BJ16" i="13"/>
  <c r="AX14" i="13"/>
  <c r="BV27" i="13"/>
  <c r="BZ7" i="13"/>
  <c r="H13" i="13"/>
  <c r="AX29" i="13"/>
  <c r="I32" i="13"/>
  <c r="O11" i="13"/>
  <c r="BR33" i="13"/>
  <c r="BA5" i="13"/>
  <c r="AT26" i="13"/>
  <c r="BI11" i="13"/>
  <c r="BE27" i="13"/>
  <c r="AO33" i="13"/>
  <c r="DH27" i="13"/>
  <c r="AX12" i="13"/>
  <c r="AA5" i="13"/>
  <c r="AG15" i="13"/>
  <c r="BZ26" i="13"/>
  <c r="CJ8" i="13"/>
  <c r="BC24" i="13"/>
  <c r="AV33" i="13"/>
  <c r="CT8" i="13"/>
  <c r="AH16" i="13"/>
  <c r="CY7" i="13"/>
  <c r="AR14" i="13"/>
  <c r="DI8" i="13"/>
  <c r="CB11" i="13"/>
  <c r="BA17" i="13"/>
  <c r="AA27" i="13"/>
  <c r="BY28" i="13"/>
  <c r="AU28" i="13"/>
  <c r="CL5" i="13"/>
  <c r="DJ7" i="13"/>
  <c r="AA16" i="13"/>
  <c r="CD31" i="13"/>
  <c r="BD24" i="13"/>
  <c r="CU31" i="13"/>
  <c r="K19" i="62"/>
  <c r="DD19" i="13"/>
  <c r="M14" i="13"/>
  <c r="N7" i="13"/>
  <c r="DB8" i="13"/>
  <c r="AO5" i="13"/>
  <c r="G7" i="13"/>
  <c r="AY11" i="13"/>
  <c r="K20" i="36"/>
  <c r="E22" i="13"/>
  <c r="CU25" i="13"/>
  <c r="DG33" i="13"/>
  <c r="K11" i="13"/>
  <c r="H18" i="13"/>
  <c r="O16" i="13"/>
  <c r="C15" i="13"/>
  <c r="K20" i="28"/>
  <c r="CL29" i="13"/>
  <c r="M17" i="13"/>
  <c r="BN12" i="13"/>
  <c r="BW16" i="13"/>
  <c r="G34" i="13"/>
  <c r="CM29" i="13"/>
  <c r="DC23" i="13"/>
  <c r="DJ31" i="13"/>
  <c r="CL14" i="13"/>
  <c r="M26" i="13"/>
  <c r="H7" i="1"/>
  <c r="AY10" i="13"/>
  <c r="BG19" i="13"/>
  <c r="O28" i="13"/>
  <c r="O15" i="13"/>
  <c r="AL6" i="13"/>
  <c r="CT25" i="13"/>
  <c r="CE5" i="13"/>
  <c r="F13" i="13"/>
  <c r="AP23" i="13"/>
  <c r="H21" i="13"/>
  <c r="O14" i="13"/>
  <c r="L7" i="13"/>
  <c r="L8" i="13"/>
  <c r="L6" i="13"/>
  <c r="L32" i="13"/>
  <c r="L20" i="13"/>
  <c r="L14" i="13"/>
  <c r="AE26" i="13"/>
  <c r="AG25" i="13"/>
  <c r="CV30" i="13"/>
  <c r="BS19" i="13"/>
  <c r="AX34" i="13"/>
  <c r="AO6" i="13"/>
  <c r="AD32" i="13"/>
  <c r="CW5" i="13"/>
  <c r="CS16" i="13"/>
  <c r="BO10" i="13"/>
  <c r="BQ28" i="13"/>
  <c r="DI26" i="13"/>
  <c r="K19" i="54"/>
  <c r="CR32" i="13"/>
  <c r="DE26" i="13"/>
  <c r="CT22" i="13"/>
  <c r="AI7" i="13"/>
  <c r="BU29" i="13"/>
  <c r="AW12" i="13"/>
  <c r="K20" i="4"/>
  <c r="CC29" i="13"/>
  <c r="BU12" i="13"/>
  <c r="AL15" i="13"/>
  <c r="DH10" i="13"/>
  <c r="CQ9" i="13"/>
  <c r="AL12" i="13"/>
  <c r="DE15" i="13"/>
  <c r="BI5" i="13"/>
  <c r="DK18" i="13"/>
  <c r="AB5" i="13"/>
  <c r="BB8" i="13"/>
  <c r="BQ20" i="13"/>
  <c r="K20" i="17"/>
  <c r="DI29" i="13"/>
  <c r="CW11" i="13"/>
  <c r="AR26" i="13"/>
  <c r="CT33" i="13"/>
  <c r="DK21" i="13"/>
  <c r="AI20" i="13"/>
  <c r="AE19" i="13"/>
  <c r="BJ25" i="13"/>
  <c r="BX23" i="13"/>
  <c r="AZ6" i="13"/>
  <c r="BM9" i="13"/>
  <c r="CP34" i="13"/>
  <c r="G14" i="13"/>
  <c r="BZ11" i="13"/>
  <c r="H19" i="13"/>
  <c r="CM20" i="13"/>
  <c r="AA20" i="13"/>
  <c r="BI34" i="13"/>
  <c r="DA18" i="13"/>
  <c r="AO8" i="13"/>
  <c r="AX6" i="13"/>
  <c r="DJ11" i="13"/>
  <c r="AT12" i="13"/>
  <c r="CQ17" i="13"/>
  <c r="AV21" i="13"/>
  <c r="CX31" i="13"/>
  <c r="BH9" i="13"/>
  <c r="K21" i="17"/>
  <c r="CU9" i="13"/>
  <c r="BU13" i="13"/>
  <c r="CK10" i="13"/>
  <c r="CN33" i="13"/>
  <c r="AZ11" i="13"/>
  <c r="AJ25" i="13"/>
  <c r="CQ25" i="13"/>
  <c r="BU23" i="13"/>
  <c r="AA17" i="13"/>
  <c r="AC23" i="13"/>
  <c r="AQ21" i="13"/>
  <c r="DK27" i="13"/>
  <c r="K19" i="28"/>
  <c r="AA28" i="13"/>
  <c r="BG21" i="13"/>
  <c r="BV17" i="13"/>
  <c r="K23" i="17"/>
  <c r="AW18" i="13"/>
  <c r="AJ19" i="13"/>
  <c r="K25" i="58"/>
  <c r="AM15" i="13"/>
  <c r="BZ16" i="13"/>
  <c r="CY34" i="13"/>
  <c r="BU31" i="13"/>
  <c r="BF23" i="13"/>
  <c r="CA5" i="13"/>
  <c r="DH26" i="13"/>
  <c r="BZ6" i="13"/>
  <c r="BA8" i="13"/>
  <c r="CH20" i="13"/>
  <c r="CR23" i="13"/>
  <c r="AU23" i="13"/>
  <c r="H23" i="1"/>
  <c r="DD30" i="13"/>
  <c r="CI10" i="13"/>
  <c r="DE7" i="13"/>
  <c r="CJ31" i="13"/>
  <c r="AK9" i="13"/>
  <c r="BD9" i="13"/>
  <c r="DG8" i="13"/>
  <c r="AT14" i="13"/>
  <c r="CO14" i="13"/>
  <c r="BJ29" i="13"/>
  <c r="DF26" i="13"/>
  <c r="BO15" i="13"/>
  <c r="K15" i="13"/>
  <c r="BS15" i="13"/>
  <c r="AQ7" i="13"/>
  <c r="AE30" i="13"/>
  <c r="CX9" i="13"/>
  <c r="K25" i="66"/>
  <c r="DG25" i="13"/>
  <c r="BH16" i="13"/>
  <c r="DA16" i="13"/>
  <c r="DD12" i="13"/>
  <c r="DI11" i="13"/>
  <c r="BI25" i="13"/>
  <c r="DE19" i="13"/>
  <c r="AC34" i="13"/>
  <c r="CZ17" i="13"/>
  <c r="DA10" i="13"/>
  <c r="BQ22" i="13"/>
  <c r="AH6" i="13"/>
  <c r="AS15" i="13"/>
  <c r="CS24" i="13"/>
  <c r="DA20" i="13"/>
  <c r="BU21" i="13"/>
  <c r="BG7" i="13"/>
  <c r="BP13" i="13"/>
  <c r="CC13" i="13"/>
  <c r="AX8" i="13"/>
  <c r="CQ27" i="13"/>
  <c r="DG19" i="13"/>
  <c r="BV34" i="13"/>
  <c r="CL19" i="13"/>
  <c r="AG12" i="13"/>
  <c r="BM7" i="13"/>
  <c r="Y19" i="13"/>
  <c r="BL21" i="13"/>
  <c r="AN21" i="13"/>
  <c r="I12" i="13"/>
  <c r="AB31" i="13"/>
  <c r="B30" i="13"/>
  <c r="AG6" i="13"/>
  <c r="M5" i="13"/>
  <c r="CA21" i="13"/>
  <c r="AG34" i="13"/>
  <c r="AH23" i="13"/>
  <c r="AC18" i="13"/>
  <c r="BB15" i="13"/>
  <c r="M34" i="13"/>
  <c r="CS15" i="13"/>
  <c r="AQ9" i="13"/>
  <c r="AO15" i="13"/>
  <c r="M22" i="13"/>
  <c r="DJ20" i="13"/>
  <c r="E6" i="13"/>
  <c r="BX20" i="13"/>
  <c r="B24" i="13"/>
  <c r="CM27" i="13"/>
  <c r="N20" i="13"/>
  <c r="BR11" i="13"/>
  <c r="N19" i="13"/>
  <c r="AA23" i="13"/>
  <c r="D33" i="13"/>
  <c r="C32" i="13"/>
  <c r="CV34" i="13"/>
  <c r="CD19" i="13"/>
  <c r="AL17" i="13"/>
  <c r="C27" i="13"/>
  <c r="DD29" i="13"/>
  <c r="AB25" i="13"/>
  <c r="E11" i="13"/>
  <c r="K22" i="28"/>
  <c r="CI7" i="13"/>
  <c r="CW16" i="13"/>
  <c r="H14" i="13"/>
  <c r="CL9" i="13"/>
  <c r="H21" i="1"/>
  <c r="DK13" i="13"/>
  <c r="D22" i="13"/>
  <c r="AI30" i="13"/>
  <c r="AH11" i="13"/>
  <c r="BE17" i="13"/>
  <c r="DD27" i="13"/>
  <c r="DG11" i="13"/>
  <c r="AE9" i="13"/>
  <c r="AX7" i="13"/>
  <c r="AR34" i="13"/>
  <c r="DC7" i="13"/>
  <c r="AX24" i="13"/>
  <c r="AN29" i="13"/>
  <c r="BY5" i="13"/>
  <c r="BX16" i="13"/>
  <c r="AB21" i="13"/>
  <c r="CB7" i="13"/>
  <c r="AL8" i="13"/>
  <c r="G16" i="13"/>
  <c r="AJ23" i="13"/>
  <c r="D19" i="13"/>
  <c r="CP7" i="13"/>
  <c r="AC7" i="13"/>
  <c r="P15" i="13"/>
  <c r="DI18" i="13"/>
  <c r="CC10" i="13"/>
  <c r="D11" i="13"/>
  <c r="BM6" i="13"/>
  <c r="D6" i="13"/>
  <c r="DG7" i="13"/>
  <c r="AK16" i="13"/>
  <c r="O27" i="13"/>
  <c r="F31" i="13"/>
  <c r="F6" i="13"/>
  <c r="AC11" i="13"/>
  <c r="BX21" i="13"/>
  <c r="AK20" i="13"/>
  <c r="M29" i="13"/>
  <c r="CL15" i="13"/>
  <c r="AT21" i="13"/>
  <c r="AV10" i="13"/>
  <c r="DK25" i="13"/>
  <c r="BH23" i="13"/>
  <c r="AT15" i="13"/>
  <c r="AW6" i="13"/>
  <c r="N31" i="13"/>
  <c r="CB25" i="13"/>
  <c r="CU21" i="13"/>
  <c r="P19" i="13"/>
  <c r="DH20" i="13"/>
  <c r="Y27" i="13"/>
  <c r="AV12" i="13"/>
  <c r="BH26" i="13"/>
  <c r="BJ14" i="13"/>
  <c r="BG15" i="13"/>
  <c r="BZ30" i="13"/>
  <c r="BC9" i="13"/>
  <c r="Y14" i="13"/>
  <c r="DI15" i="13"/>
  <c r="BM13" i="13"/>
  <c r="BD32" i="13"/>
  <c r="CQ26" i="13"/>
  <c r="CJ24" i="13"/>
  <c r="DF17" i="13"/>
  <c r="CT31" i="13"/>
  <c r="CJ29" i="13"/>
  <c r="CU18" i="13"/>
  <c r="K22" i="32"/>
  <c r="K19" i="46"/>
  <c r="K23" i="16"/>
  <c r="DF31" i="13"/>
  <c r="AH29" i="13"/>
  <c r="AV29" i="13"/>
  <c r="AF17" i="13"/>
  <c r="BT11" i="13"/>
  <c r="CH26" i="13"/>
  <c r="BE21" i="13"/>
  <c r="BX13" i="13"/>
  <c r="P28" i="13"/>
  <c r="O24" i="13"/>
  <c r="AR33" i="13"/>
  <c r="AY26" i="13"/>
  <c r="CZ9" i="13"/>
  <c r="DJ9" i="13"/>
  <c r="AQ31" i="13"/>
  <c r="AN33" i="13"/>
  <c r="BF16" i="13"/>
  <c r="BV31" i="13"/>
  <c r="F17" i="13"/>
  <c r="N8" i="13"/>
  <c r="O26" i="13"/>
  <c r="I16" i="13"/>
  <c r="AM10" i="13"/>
  <c r="CS28" i="13"/>
  <c r="N24" i="13"/>
  <c r="K19" i="38"/>
  <c r="D27" i="13"/>
  <c r="BA20" i="13"/>
  <c r="BJ26" i="13"/>
  <c r="G12" i="13"/>
  <c r="AY34" i="13"/>
  <c r="F21" i="13"/>
  <c r="G22" i="13"/>
  <c r="BK23" i="13"/>
  <c r="AX9" i="13"/>
  <c r="J15" i="13"/>
  <c r="H28" i="13"/>
  <c r="AK15" i="13"/>
  <c r="DH13" i="13"/>
  <c r="BA28" i="13"/>
  <c r="M13" i="13"/>
  <c r="BD17" i="13"/>
  <c r="BX27" i="13"/>
  <c r="F10" i="13"/>
  <c r="L28" i="13"/>
  <c r="L33" i="13"/>
  <c r="L26" i="13"/>
  <c r="L11" i="13"/>
  <c r="L15" i="13"/>
  <c r="L12" i="13"/>
  <c r="L18" i="13"/>
  <c r="CP11" i="13"/>
  <c r="AU20" i="13"/>
  <c r="DE22" i="13"/>
  <c r="CX14" i="13"/>
  <c r="BT8" i="13"/>
  <c r="BI27" i="13"/>
  <c r="K23" i="70"/>
  <c r="BN16" i="13"/>
  <c r="AS31" i="13"/>
  <c r="F26" i="13"/>
  <c r="CB33" i="13"/>
  <c r="K23" i="46"/>
  <c r="BW20" i="13"/>
  <c r="K19" i="16"/>
  <c r="CR19" i="13"/>
  <c r="BF21" i="13"/>
  <c r="K19" i="60"/>
  <c r="BQ26" i="13"/>
  <c r="AD5" i="13"/>
  <c r="K20" i="38"/>
  <c r="CM32" i="13"/>
  <c r="BK22" i="13"/>
  <c r="AT20" i="13"/>
  <c r="BX22" i="13"/>
  <c r="AV34" i="13"/>
  <c r="CM18" i="13"/>
  <c r="CX7" i="13"/>
  <c r="BC13" i="13"/>
  <c r="AQ26" i="13"/>
  <c r="K22" i="38"/>
  <c r="CT26" i="13"/>
  <c r="AC32" i="13"/>
  <c r="CT16" i="13"/>
  <c r="AX18" i="13"/>
  <c r="AK12" i="13"/>
  <c r="AI12" i="13"/>
  <c r="CJ30" i="13"/>
  <c r="AK25" i="13"/>
  <c r="BR27" i="13"/>
  <c r="BQ7" i="13"/>
  <c r="G6" i="13"/>
  <c r="DK15" i="13"/>
  <c r="DH16" i="13"/>
  <c r="AJ24" i="13"/>
  <c r="CL33" i="13"/>
  <c r="AD31" i="13"/>
  <c r="E32" i="13"/>
  <c r="CQ15" i="13"/>
  <c r="AE10" i="13"/>
  <c r="DE28" i="13"/>
  <c r="BM21" i="13"/>
  <c r="CO19" i="13"/>
  <c r="BE10" i="13"/>
  <c r="K24" i="62"/>
  <c r="BO7" i="13"/>
  <c r="DC5" i="13"/>
  <c r="AU12" i="13"/>
  <c r="C9" i="13"/>
  <c r="K23" i="44"/>
  <c r="DI5" i="13"/>
  <c r="BV21" i="13"/>
  <c r="CI23" i="13"/>
  <c r="AH8" i="13"/>
  <c r="CL20" i="13"/>
  <c r="BW17" i="13"/>
  <c r="AH24" i="13"/>
  <c r="C33" i="13"/>
  <c r="AF5" i="13"/>
  <c r="CT7" i="13"/>
  <c r="BN9" i="13"/>
  <c r="AK7" i="13"/>
  <c r="BZ24" i="13"/>
  <c r="BB24" i="13"/>
  <c r="CX34" i="13"/>
  <c r="BP6" i="13"/>
  <c r="AX27" i="13"/>
  <c r="BC25" i="13"/>
  <c r="BD28" i="13"/>
  <c r="BV25" i="13"/>
  <c r="AD30" i="13"/>
  <c r="CZ12" i="13"/>
  <c r="CK22" i="13"/>
  <c r="BC26" i="13"/>
  <c r="AV31" i="13"/>
  <c r="CI5" i="13"/>
  <c r="I28" i="13"/>
  <c r="CQ22" i="13"/>
  <c r="CO28" i="13"/>
  <c r="AG20" i="13"/>
  <c r="AF31" i="13"/>
  <c r="G20" i="13"/>
  <c r="AD26" i="13"/>
  <c r="F11" i="13"/>
  <c r="CX15" i="13"/>
  <c r="BH29" i="13"/>
  <c r="AL22" i="13"/>
  <c r="CR14" i="13"/>
  <c r="BW9" i="13"/>
  <c r="CT6" i="13"/>
  <c r="AE12" i="13"/>
  <c r="AH31" i="13"/>
  <c r="CY26" i="13"/>
  <c r="K22" i="19"/>
  <c r="BS26" i="13"/>
  <c r="CY32" i="13"/>
  <c r="H26" i="13"/>
  <c r="AO23" i="13"/>
  <c r="AA15" i="13"/>
  <c r="CR13" i="13"/>
  <c r="BR25" i="13"/>
  <c r="BN19" i="13"/>
  <c r="B7" i="13"/>
  <c r="H24" i="13"/>
  <c r="DA22" i="13"/>
  <c r="BZ17" i="13"/>
  <c r="DH11" i="13"/>
  <c r="BJ23" i="13"/>
  <c r="AQ24" i="13"/>
  <c r="AU15" i="13"/>
  <c r="K23" i="15"/>
  <c r="CA11" i="13"/>
  <c r="BR8" i="13"/>
  <c r="CL6" i="13"/>
  <c r="AL28" i="13"/>
  <c r="H19" i="1"/>
  <c r="CA7" i="13"/>
  <c r="B33" i="13"/>
  <c r="AQ15" i="13"/>
  <c r="BV10" i="13"/>
  <c r="CQ23" i="13"/>
  <c r="DG5" i="13"/>
  <c r="AS20" i="13"/>
  <c r="BQ32" i="13"/>
  <c r="BB7" i="13"/>
  <c r="DH28" i="13"/>
  <c r="AQ14" i="13"/>
  <c r="CT20" i="13"/>
  <c r="DD26" i="13"/>
  <c r="B32" i="13"/>
  <c r="CP13" i="13"/>
  <c r="CI16" i="13"/>
  <c r="AP17" i="13"/>
  <c r="AL29" i="13"/>
  <c r="BI33" i="13"/>
  <c r="I26" i="13"/>
  <c r="P33" i="13"/>
  <c r="AW15" i="13"/>
  <c r="BP14" i="13"/>
  <c r="AK26" i="13"/>
  <c r="AM34" i="13"/>
  <c r="AY5" i="13"/>
  <c r="BC22" i="13"/>
  <c r="DC20" i="13"/>
  <c r="J21" i="13"/>
  <c r="DD14" i="13"/>
  <c r="P10" i="13"/>
  <c r="BH34" i="13"/>
  <c r="E18" i="13"/>
  <c r="AD13" i="13"/>
  <c r="C26" i="13"/>
  <c r="BS20" i="13"/>
  <c r="O34" i="13"/>
  <c r="DD24" i="13"/>
  <c r="M30" i="13"/>
  <c r="BX9" i="13"/>
  <c r="AC17" i="13"/>
  <c r="CX33" i="13"/>
  <c r="CV16" i="13"/>
  <c r="BG30" i="13"/>
  <c r="BS34" i="13"/>
  <c r="BC18" i="13"/>
  <c r="I21" i="13"/>
  <c r="AP29" i="13"/>
  <c r="BG23" i="13"/>
  <c r="CK25" i="13"/>
  <c r="BL11" i="13"/>
  <c r="DB27" i="13"/>
  <c r="AT22" i="13"/>
  <c r="AQ20" i="13"/>
  <c r="AF33" i="13"/>
  <c r="AY14" i="13"/>
  <c r="G33" i="13"/>
  <c r="DF11" i="13"/>
  <c r="DE17" i="13"/>
  <c r="CX13" i="13"/>
  <c r="DC17" i="13"/>
  <c r="BM14" i="13"/>
  <c r="BW12" i="13"/>
  <c r="DC16" i="13"/>
  <c r="BD31" i="13"/>
  <c r="CQ20" i="13"/>
  <c r="CO22" i="13"/>
  <c r="DC33" i="13"/>
  <c r="BK32" i="13"/>
  <c r="CR30" i="13"/>
  <c r="AI6" i="13"/>
  <c r="CD20" i="13"/>
  <c r="AK28" i="13"/>
  <c r="AZ33" i="13"/>
  <c r="K21" i="34"/>
  <c r="BV22" i="13"/>
  <c r="CL34" i="13"/>
  <c r="E15" i="13"/>
  <c r="M28" i="13"/>
  <c r="BL26" i="13"/>
  <c r="CN21" i="13"/>
  <c r="AR10" i="13"/>
  <c r="CA13" i="13"/>
  <c r="AC27" i="13"/>
  <c r="BA6" i="13"/>
  <c r="H12" i="13"/>
  <c r="M21" i="13"/>
  <c r="AO12" i="13"/>
  <c r="CX32" i="13"/>
  <c r="H13" i="1"/>
  <c r="AR15" i="13"/>
  <c r="F5" i="13"/>
  <c r="N5" i="13"/>
  <c r="C6" i="13"/>
  <c r="H10" i="1"/>
  <c r="AS8" i="13"/>
  <c r="CB23" i="13"/>
  <c r="BC11" i="13"/>
  <c r="D31" i="13"/>
  <c r="P23" i="13"/>
  <c r="BA19" i="13"/>
  <c r="AY29" i="13"/>
  <c r="Y31" i="13"/>
  <c r="O5" i="13"/>
  <c r="BR13" i="13"/>
  <c r="AB7" i="13"/>
  <c r="CW28" i="13"/>
  <c r="C13" i="13"/>
  <c r="BT7" i="13"/>
  <c r="BS25" i="13"/>
  <c r="DC25" i="13"/>
  <c r="CP32" i="13"/>
  <c r="BJ10" i="13"/>
  <c r="BW27" i="13"/>
  <c r="BF26" i="13"/>
  <c r="DJ27" i="13"/>
  <c r="AA29" i="13"/>
  <c r="AS14" i="13"/>
  <c r="BR17" i="13"/>
  <c r="BC31" i="13"/>
  <c r="BI19" i="13"/>
  <c r="CI6" i="13"/>
  <c r="CC11" i="13"/>
  <c r="AP19" i="13"/>
  <c r="CO18" i="13"/>
  <c r="CH32" i="13"/>
  <c r="DA25" i="13"/>
  <c r="D8" i="13"/>
  <c r="CL27" i="13"/>
  <c r="D28" i="13"/>
  <c r="CK33" i="13"/>
  <c r="BH31" i="13"/>
  <c r="CL28" i="13"/>
  <c r="M15" i="13"/>
  <c r="AT7" i="13"/>
  <c r="BU5" i="13"/>
  <c r="CI28" i="13"/>
  <c r="H16" i="1"/>
  <c r="AI17" i="13"/>
  <c r="AL7" i="13"/>
  <c r="DI19" i="13"/>
  <c r="AT33" i="13"/>
  <c r="AP7" i="13"/>
  <c r="BW7" i="13"/>
  <c r="M16" i="13"/>
  <c r="BP23" i="13"/>
  <c r="BT25" i="13"/>
  <c r="CH9" i="13"/>
  <c r="DH14" i="13"/>
  <c r="O18" i="13"/>
  <c r="CT32" i="13"/>
  <c r="AF8" i="13"/>
  <c r="P30" i="13"/>
  <c r="BJ11" i="13"/>
  <c r="K12" i="13"/>
  <c r="DH23" i="13"/>
  <c r="CE28" i="13"/>
  <c r="DC9" i="13"/>
  <c r="BS21" i="13"/>
  <c r="BR12" i="13"/>
  <c r="DF19" i="13"/>
  <c r="CI29" i="13"/>
  <c r="AA31" i="13"/>
  <c r="BW14" i="13"/>
  <c r="CO7" i="13"/>
  <c r="AU16" i="13"/>
  <c r="AH14" i="13"/>
  <c r="AC5" i="13"/>
  <c r="CQ7" i="13"/>
  <c r="M32" i="13"/>
  <c r="L29" i="13"/>
  <c r="Q15" i="13"/>
  <c r="L34" i="13"/>
  <c r="L27" i="13"/>
  <c r="L9" i="13"/>
  <c r="Q8" i="13"/>
  <c r="CE8" i="13"/>
  <c r="T32" i="13" l="1"/>
  <c r="T16" i="13"/>
  <c r="I16" i="1"/>
  <c r="E81" i="34" s="1"/>
  <c r="I81" i="34" s="1"/>
  <c r="T15" i="13"/>
  <c r="O36" i="13"/>
  <c r="I10" i="1"/>
  <c r="E81" i="18" s="1"/>
  <c r="I81" i="18" s="1"/>
  <c r="N36" i="13"/>
  <c r="U5" i="13"/>
  <c r="I13" i="1"/>
  <c r="E81" i="28" s="1"/>
  <c r="I81" i="28" s="1"/>
  <c r="T21" i="13"/>
  <c r="T28" i="13"/>
  <c r="A87" i="34"/>
  <c r="T30" i="13"/>
  <c r="I19" i="1"/>
  <c r="E81" i="40" s="1"/>
  <c r="I81" i="40" s="1"/>
  <c r="A89" i="15"/>
  <c r="A88" i="19"/>
  <c r="A89" i="44"/>
  <c r="A90" i="62"/>
  <c r="A88" i="38"/>
  <c r="A86" i="38"/>
  <c r="A85" i="60"/>
  <c r="A85" i="16"/>
  <c r="A89" i="46"/>
  <c r="A89" i="70"/>
  <c r="T13" i="13"/>
  <c r="A85" i="38"/>
  <c r="U24" i="13"/>
  <c r="U8" i="13"/>
  <c r="A89" i="16"/>
  <c r="A85" i="46"/>
  <c r="A88" i="32"/>
  <c r="U31" i="13"/>
  <c r="T29" i="13"/>
  <c r="I21" i="1"/>
  <c r="E81" i="44" s="1"/>
  <c r="I81" i="44" s="1"/>
  <c r="A88" i="28"/>
  <c r="U19" i="13"/>
  <c r="U20" i="13"/>
  <c r="T22" i="13"/>
  <c r="T34" i="13"/>
  <c r="T5" i="13"/>
  <c r="M36" i="13"/>
  <c r="A91" i="66"/>
  <c r="I23" i="1"/>
  <c r="E81" i="48" s="1"/>
  <c r="I81" i="48" s="1"/>
  <c r="A91" i="58"/>
  <c r="A89" i="17"/>
  <c r="A85" i="28"/>
  <c r="A87" i="17"/>
  <c r="A86" i="17"/>
  <c r="A86" i="4"/>
  <c r="A85" i="54"/>
  <c r="I7" i="1"/>
  <c r="E81" i="15" s="1"/>
  <c r="I81" i="15" s="1"/>
  <c r="T26" i="13"/>
  <c r="T17" i="13"/>
  <c r="A86" i="28"/>
  <c r="A86" i="36"/>
  <c r="U7" i="13"/>
  <c r="T14" i="13"/>
  <c r="A85" i="62"/>
  <c r="T31" i="13"/>
  <c r="A85" i="64"/>
  <c r="P36" i="13"/>
  <c r="U25" i="13"/>
  <c r="U23" i="13"/>
  <c r="A87" i="28"/>
  <c r="T20" i="13"/>
  <c r="U10" i="13"/>
  <c r="T6" i="13"/>
  <c r="L36" i="13"/>
  <c r="A89" i="48"/>
  <c r="A87" i="42"/>
  <c r="A87" i="62"/>
  <c r="A85" i="42"/>
  <c r="A90" i="66"/>
  <c r="A87" i="30"/>
  <c r="A88" i="48"/>
  <c r="A86" i="18"/>
  <c r="A86" i="42"/>
  <c r="U11" i="13"/>
  <c r="T8" i="13"/>
  <c r="A88" i="30"/>
  <c r="T25" i="13"/>
  <c r="A85" i="32"/>
  <c r="I9" i="1"/>
  <c r="E81" i="17" s="1"/>
  <c r="I81" i="17" s="1"/>
  <c r="U21" i="13"/>
  <c r="G36" i="13"/>
  <c r="A85" i="30"/>
  <c r="U27" i="13"/>
  <c r="A86" i="16"/>
  <c r="A88" i="40"/>
  <c r="A87" i="4"/>
  <c r="A87" i="32"/>
  <c r="A87" i="68"/>
  <c r="A90" i="54"/>
  <c r="A88" i="15"/>
  <c r="A90" i="68"/>
  <c r="A88" i="54"/>
  <c r="U17" i="13"/>
  <c r="A85" i="56"/>
  <c r="T27" i="13"/>
  <c r="A89" i="36"/>
  <c r="T9" i="13"/>
  <c r="U13" i="13"/>
  <c r="U15" i="13"/>
  <c r="U16" i="13"/>
  <c r="A90" i="60"/>
  <c r="A87" i="70"/>
  <c r="T19" i="13"/>
  <c r="I5" i="1"/>
  <c r="E81" i="4" s="1"/>
  <c r="I81" i="4" s="1"/>
  <c r="U34" i="13"/>
  <c r="U32" i="13"/>
  <c r="I14" i="1"/>
  <c r="E81" i="30" s="1"/>
  <c r="I81" i="30" s="1"/>
  <c r="I11" i="1"/>
  <c r="E81" i="19" s="1"/>
  <c r="I81" i="19" s="1"/>
  <c r="U28" i="13"/>
  <c r="I17" i="1"/>
  <c r="E81" i="36" s="1"/>
  <c r="I81" i="36" s="1"/>
  <c r="A89" i="68"/>
  <c r="A89" i="34"/>
  <c r="A86" i="32"/>
  <c r="A88" i="56"/>
  <c r="A87" i="46"/>
  <c r="A85" i="36"/>
  <c r="A87" i="58"/>
  <c r="A85" i="34"/>
  <c r="I18" i="1"/>
  <c r="E81" i="38" s="1"/>
  <c r="I81" i="38" s="1"/>
  <c r="A86" i="48"/>
  <c r="I8" i="1"/>
  <c r="E81" i="16" s="1"/>
  <c r="I81" i="16" s="1"/>
  <c r="A86" i="64"/>
  <c r="A91" i="60"/>
  <c r="A89" i="26"/>
  <c r="A88" i="66"/>
  <c r="A90" i="70"/>
  <c r="A89" i="56"/>
  <c r="A85" i="44"/>
  <c r="A87" i="19"/>
  <c r="A87" i="54"/>
  <c r="A88" i="42"/>
  <c r="A87" i="44"/>
  <c r="A88" i="18"/>
  <c r="A90" i="58"/>
  <c r="A87" i="38"/>
  <c r="A87" i="60"/>
  <c r="A86" i="46"/>
  <c r="A87" i="56"/>
  <c r="A86" i="19"/>
  <c r="A89" i="18"/>
  <c r="A87" i="18"/>
  <c r="T7" i="13"/>
  <c r="I20" i="1"/>
  <c r="E81" i="42" s="1"/>
  <c r="I81" i="42" s="1"/>
  <c r="U12" i="13"/>
  <c r="I24" i="1"/>
  <c r="E81" i="50" s="1"/>
  <c r="I81" i="50" s="1"/>
  <c r="U29" i="13"/>
  <c r="U22" i="13"/>
  <c r="T10" i="13"/>
  <c r="U6" i="13"/>
  <c r="A88" i="68"/>
  <c r="A86" i="30"/>
  <c r="K36" i="13"/>
  <c r="T24" i="13"/>
  <c r="T23" i="13"/>
  <c r="A91" i="70"/>
  <c r="A87" i="15"/>
  <c r="I15" i="1"/>
  <c r="E81" i="32" s="1"/>
  <c r="I81" i="32" s="1"/>
  <c r="T18" i="13"/>
  <c r="A90" i="56"/>
  <c r="A85" i="68"/>
  <c r="A88" i="36"/>
  <c r="A85" i="48"/>
  <c r="U9" i="13"/>
  <c r="I36" i="13"/>
  <c r="U18" i="13"/>
  <c r="T33" i="13"/>
  <c r="U33" i="13"/>
  <c r="A91" i="64"/>
  <c r="A89" i="4"/>
  <c r="A86" i="26"/>
  <c r="A85" i="15"/>
  <c r="A91" i="54"/>
  <c r="A89" i="19"/>
  <c r="A88" i="34"/>
  <c r="I6" i="1"/>
  <c r="E81" i="14" s="1"/>
  <c r="I81" i="14" s="1"/>
  <c r="A89" i="30"/>
  <c r="A85" i="19"/>
  <c r="A89" i="28"/>
  <c r="A89" i="58"/>
  <c r="A86" i="56"/>
  <c r="A87" i="14"/>
  <c r="A87" i="66"/>
  <c r="A91" i="56"/>
  <c r="A88" i="14"/>
  <c r="A85" i="14"/>
  <c r="A88" i="58"/>
  <c r="A88" i="17"/>
  <c r="I22" i="1"/>
  <c r="E81" i="46" s="1"/>
  <c r="I81" i="46" s="1"/>
  <c r="A88" i="44"/>
  <c r="J36" i="13"/>
  <c r="A85" i="66"/>
  <c r="T12" i="13"/>
  <c r="T11" i="13"/>
  <c r="A91" i="62"/>
  <c r="E36" i="13"/>
  <c r="U14" i="13"/>
  <c r="U26" i="13"/>
  <c r="U30" i="13"/>
  <c r="A86" i="14"/>
  <c r="A88" i="70"/>
  <c r="A89" i="50"/>
  <c r="A86" i="44"/>
  <c r="A89" i="60"/>
  <c r="A87" i="36"/>
  <c r="A85" i="18"/>
  <c r="A87" i="40"/>
  <c r="A89" i="54"/>
  <c r="H36" i="13"/>
  <c r="A88" i="64"/>
  <c r="A86" i="60"/>
  <c r="A91" i="68"/>
  <c r="A86" i="15"/>
  <c r="I12" i="1"/>
  <c r="E81" i="26" s="1"/>
  <c r="I81" i="26" s="1"/>
  <c r="A89" i="14"/>
  <c r="A85" i="58"/>
  <c r="A88" i="50"/>
  <c r="A85" i="50"/>
  <c r="A86" i="50"/>
  <c r="A86" i="34"/>
  <c r="A87" i="64"/>
  <c r="A86" i="40"/>
  <c r="A87" i="50"/>
  <c r="A89" i="42"/>
  <c r="A86" i="58"/>
  <c r="A85" i="26"/>
  <c r="A87" i="48"/>
  <c r="A88" i="46"/>
  <c r="A88" i="26"/>
  <c r="A89" i="32"/>
  <c r="A89" i="66"/>
  <c r="A88" i="60"/>
  <c r="A86" i="70"/>
  <c r="A87" i="16"/>
  <c r="A86" i="68"/>
  <c r="A85" i="40"/>
  <c r="A88" i="4"/>
  <c r="A85" i="4"/>
  <c r="A89" i="62"/>
  <c r="A88" i="16"/>
  <c r="A89" i="64"/>
  <c r="A85" i="17"/>
  <c r="A89" i="38"/>
  <c r="A88" i="62"/>
  <c r="A90" i="64"/>
  <c r="A87" i="26"/>
  <c r="A89" i="40"/>
  <c r="A85" i="70"/>
  <c r="A86" i="62"/>
  <c r="A86" i="66"/>
  <c r="A86" i="54"/>
  <c r="I76" i="60"/>
  <c r="D89" i="44"/>
  <c r="D85" i="60"/>
  <c r="D89" i="16"/>
  <c r="D89" i="17"/>
  <c r="D86" i="4"/>
  <c r="D89" i="48"/>
  <c r="D90" i="66"/>
  <c r="D86" i="42"/>
  <c r="D88" i="40"/>
  <c r="D90" i="54"/>
  <c r="D90" i="60"/>
  <c r="D86" i="32"/>
  <c r="D87" i="58"/>
  <c r="D88" i="66"/>
  <c r="D87" i="19"/>
  <c r="D88" i="18"/>
  <c r="D86" i="46"/>
  <c r="D87" i="18"/>
  <c r="D88" i="36"/>
  <c r="D89" i="4"/>
  <c r="D89" i="19"/>
  <c r="D85" i="19"/>
  <c r="D87" i="14"/>
  <c r="D85" i="14"/>
  <c r="D88" i="44"/>
  <c r="D89" i="50"/>
  <c r="D85" i="18"/>
  <c r="D88" i="64"/>
  <c r="D85" i="50"/>
  <c r="D86" i="40"/>
  <c r="D85" i="26"/>
  <c r="D89" i="32"/>
  <c r="D87" i="16"/>
  <c r="D85" i="4"/>
  <c r="D85" i="17"/>
  <c r="D87" i="26"/>
  <c r="Q29" i="13"/>
  <c r="D89" i="40"/>
  <c r="D90" i="62"/>
  <c r="D85" i="16"/>
  <c r="D85" i="38"/>
  <c r="D85" i="46"/>
  <c r="D91" i="66"/>
  <c r="D85" i="28"/>
  <c r="D85" i="54"/>
  <c r="D86" i="28"/>
  <c r="D85" i="62"/>
  <c r="D87" i="42"/>
  <c r="D87" i="30"/>
  <c r="D85" i="32"/>
  <c r="D85" i="30"/>
  <c r="D87" i="4"/>
  <c r="D88" i="15"/>
  <c r="D85" i="56"/>
  <c r="D87" i="70"/>
  <c r="D88" i="56"/>
  <c r="D85" i="34"/>
  <c r="D86" i="64"/>
  <c r="D90" i="70"/>
  <c r="D87" i="54"/>
  <c r="D90" i="58"/>
  <c r="D87" i="56"/>
  <c r="D88" i="68"/>
  <c r="D85" i="48"/>
  <c r="D86" i="26"/>
  <c r="D88" i="34"/>
  <c r="D89" i="28"/>
  <c r="D87" i="66"/>
  <c r="D88" i="58"/>
  <c r="D91" i="62"/>
  <c r="D86" i="44"/>
  <c r="D87" i="40"/>
  <c r="D86" i="60"/>
  <c r="D89" i="14"/>
  <c r="D86" i="50"/>
  <c r="D87" i="50"/>
  <c r="D87" i="48"/>
  <c r="D89" i="66"/>
  <c r="D86" i="68"/>
  <c r="D89" i="62"/>
  <c r="D86" i="54"/>
  <c r="D89" i="15"/>
  <c r="D88" i="38"/>
  <c r="D89" i="46"/>
  <c r="D88" i="32"/>
  <c r="D88" i="28"/>
  <c r="D87" i="17"/>
  <c r="D86" i="36"/>
  <c r="D87" i="62"/>
  <c r="D88" i="48"/>
  <c r="D87" i="32"/>
  <c r="D90" i="68"/>
  <c r="D89" i="68"/>
  <c r="D87" i="46"/>
  <c r="D91" i="60"/>
  <c r="D89" i="56"/>
  <c r="D88" i="42"/>
  <c r="D87" i="38"/>
  <c r="D86" i="19"/>
  <c r="D86" i="30"/>
  <c r="D91" i="70"/>
  <c r="D90" i="56"/>
  <c r="D85" i="15"/>
  <c r="D89" i="58"/>
  <c r="D91" i="56"/>
  <c r="D88" i="17"/>
  <c r="D85" i="66"/>
  <c r="D86" i="14"/>
  <c r="D89" i="60"/>
  <c r="D89" i="54"/>
  <c r="D91" i="68"/>
  <c r="D85" i="58"/>
  <c r="D86" i="34"/>
  <c r="D89" i="42"/>
  <c r="D88" i="46"/>
  <c r="D88" i="60"/>
  <c r="D85" i="40"/>
  <c r="D88" i="16"/>
  <c r="D88" i="62"/>
  <c r="D85" i="70"/>
  <c r="Z25" i="13"/>
  <c r="D87" i="34"/>
  <c r="D88" i="19"/>
  <c r="D86" i="38"/>
  <c r="D89" i="70"/>
  <c r="D91" i="58"/>
  <c r="D86" i="17"/>
  <c r="D85" i="64"/>
  <c r="D87" i="28"/>
  <c r="D85" i="42"/>
  <c r="D86" i="18"/>
  <c r="D88" i="30"/>
  <c r="D86" i="16"/>
  <c r="D87" i="68"/>
  <c r="D88" i="54"/>
  <c r="D89" i="36"/>
  <c r="D89" i="34"/>
  <c r="D85" i="36"/>
  <c r="D86" i="48"/>
  <c r="D89" i="26"/>
  <c r="D85" i="44"/>
  <c r="D87" i="44"/>
  <c r="D87" i="60"/>
  <c r="D89" i="18"/>
  <c r="D87" i="15"/>
  <c r="D85" i="68"/>
  <c r="D91" i="64"/>
  <c r="D91" i="54"/>
  <c r="D89" i="30"/>
  <c r="D86" i="56"/>
  <c r="D88" i="14"/>
  <c r="D88" i="70"/>
  <c r="D87" i="36"/>
  <c r="D86" i="15"/>
  <c r="D88" i="50"/>
  <c r="D87" i="64"/>
  <c r="D86" i="58"/>
  <c r="D88" i="26"/>
  <c r="D86" i="70"/>
  <c r="D88" i="4"/>
  <c r="D89" i="64"/>
  <c r="D90" i="64"/>
  <c r="D86" i="62"/>
  <c r="CG25" i="13"/>
  <c r="D86" i="66"/>
  <c r="D89" i="38"/>
  <c r="CE29" i="13"/>
  <c r="D100" i="68" l="1"/>
  <c r="G19" i="68" s="1"/>
  <c r="D100" i="44"/>
  <c r="D19" i="44" s="1"/>
  <c r="D100" i="36"/>
  <c r="D19" i="36" s="1"/>
  <c r="D100" i="42"/>
  <c r="G19" i="42" s="1"/>
  <c r="D100" i="64"/>
  <c r="G19" i="64" s="1"/>
  <c r="D100" i="70"/>
  <c r="D19" i="70" s="1"/>
  <c r="D100" i="40"/>
  <c r="G19" i="40" s="1"/>
  <c r="D100" i="58"/>
  <c r="D19" i="58" s="1"/>
  <c r="D100" i="66"/>
  <c r="D19" i="66" s="1"/>
  <c r="I19" i="66" s="1"/>
  <c r="D100" i="15"/>
  <c r="D100" i="48"/>
  <c r="D19" i="48" s="1"/>
  <c r="D100" i="34"/>
  <c r="D19" i="34" s="1"/>
  <c r="D100" i="56"/>
  <c r="G19" i="56" s="1"/>
  <c r="D100" i="30"/>
  <c r="D19" i="30" s="1"/>
  <c r="D100" i="32"/>
  <c r="D19" i="32" s="1"/>
  <c r="I19" i="32" s="1"/>
  <c r="D100" i="62"/>
  <c r="G19" i="62" s="1"/>
  <c r="D100" i="54"/>
  <c r="D19" i="54" s="1"/>
  <c r="I19" i="54" s="1"/>
  <c r="D100" i="28"/>
  <c r="D19" i="28" s="1"/>
  <c r="D100" i="46"/>
  <c r="G19" i="46" s="1"/>
  <c r="D100" i="38"/>
  <c r="G19" i="38" s="1"/>
  <c r="D100" i="16"/>
  <c r="G19" i="16" s="1"/>
  <c r="D100" i="17"/>
  <c r="D19" i="17" s="1"/>
  <c r="D100" i="4"/>
  <c r="G19" i="4" s="1"/>
  <c r="D100" i="26"/>
  <c r="G19" i="26" s="1"/>
  <c r="D100" i="50"/>
  <c r="G19" i="50" s="1"/>
  <c r="D100" i="18"/>
  <c r="G19" i="18" s="1"/>
  <c r="D100" i="14"/>
  <c r="D19" i="14" s="1"/>
  <c r="D100" i="19"/>
  <c r="G19" i="19" s="1"/>
  <c r="D100" i="60"/>
  <c r="G19" i="60" s="1"/>
  <c r="G19" i="34"/>
  <c r="G19" i="66"/>
  <c r="D19" i="38"/>
  <c r="I19" i="38" s="1"/>
  <c r="G19" i="44"/>
  <c r="D19" i="18"/>
  <c r="I19" i="18" s="1"/>
  <c r="D19" i="50"/>
  <c r="G19" i="30"/>
  <c r="D19" i="42"/>
  <c r="D19" i="19"/>
  <c r="I19" i="19" s="1"/>
  <c r="G19" i="70"/>
  <c r="G19" i="17"/>
  <c r="I19" i="58"/>
  <c r="I19" i="34"/>
  <c r="I19" i="28"/>
  <c r="G19" i="14"/>
  <c r="D19" i="62"/>
  <c r="D19" i="68"/>
  <c r="G19" i="58"/>
  <c r="G19" i="48"/>
  <c r="G19" i="28"/>
  <c r="D19" i="15"/>
  <c r="G19" i="15"/>
  <c r="I19" i="70"/>
  <c r="D19" i="26"/>
  <c r="D19" i="4"/>
  <c r="I76" i="15"/>
  <c r="I78" i="15" s="1"/>
  <c r="CF33" i="13"/>
  <c r="CF31" i="13"/>
  <c r="CG32" i="13"/>
  <c r="CF27" i="13"/>
  <c r="CF8" i="13"/>
  <c r="CF29" i="13"/>
  <c r="CG10" i="13"/>
  <c r="Z10" i="13"/>
  <c r="CG21" i="13"/>
  <c r="CG34" i="13"/>
  <c r="CG14" i="13"/>
  <c r="CG13" i="13"/>
  <c r="CG9" i="13"/>
  <c r="CF10" i="13"/>
  <c r="CF32" i="13"/>
  <c r="CG24" i="13"/>
  <c r="CF34" i="13"/>
  <c r="CG33" i="13"/>
  <c r="Q7" i="13"/>
  <c r="CF6" i="13"/>
  <c r="CG17" i="13"/>
  <c r="CG12" i="13"/>
  <c r="CF28" i="13"/>
  <c r="CF5" i="13"/>
  <c r="CG18" i="13"/>
  <c r="CG11" i="13"/>
  <c r="CG7" i="13"/>
  <c r="CF23" i="13"/>
  <c r="CE7" i="13"/>
  <c r="Z11" i="13"/>
  <c r="Z18" i="13"/>
  <c r="CF19" i="13"/>
  <c r="CG23" i="13"/>
  <c r="CG15" i="13"/>
  <c r="CF22" i="13"/>
  <c r="CG6" i="13"/>
  <c r="CF16" i="13"/>
  <c r="CF7" i="13"/>
  <c r="Z16" i="13"/>
  <c r="CF20" i="13"/>
  <c r="CG28" i="13"/>
  <c r="CG16" i="13"/>
  <c r="CF30" i="13"/>
  <c r="CF18" i="13"/>
  <c r="CF12" i="13"/>
  <c r="CF11" i="13"/>
  <c r="CF25" i="13"/>
  <c r="CF21" i="13"/>
  <c r="CF14" i="13"/>
  <c r="CF9" i="13"/>
  <c r="Z28" i="13"/>
  <c r="CG5" i="13"/>
  <c r="Z34" i="13"/>
  <c r="Z32" i="13"/>
  <c r="CG30" i="13"/>
  <c r="CG26" i="13"/>
  <c r="CF24" i="13"/>
  <c r="C7" i="13"/>
  <c r="CG20" i="13"/>
  <c r="Z13" i="13"/>
  <c r="Z26" i="13"/>
  <c r="Z15" i="13"/>
  <c r="CF13" i="13"/>
  <c r="G19" i="36" l="1"/>
  <c r="D19" i="60"/>
  <c r="DL5" i="13"/>
  <c r="DL29" i="13"/>
  <c r="DL8" i="13"/>
  <c r="D19" i="40"/>
  <c r="D19" i="16"/>
  <c r="I19" i="16" s="1"/>
  <c r="D19" i="56"/>
  <c r="G19" i="54"/>
  <c r="I19" i="48"/>
  <c r="I19" i="14"/>
  <c r="D19" i="46"/>
  <c r="G19" i="32"/>
  <c r="D19" i="64"/>
  <c r="I19" i="17"/>
  <c r="I19" i="30"/>
  <c r="I19" i="44"/>
  <c r="I19" i="64"/>
  <c r="I19" i="50"/>
  <c r="I19" i="60"/>
  <c r="I19" i="42"/>
  <c r="I19" i="56"/>
  <c r="DL28" i="13"/>
  <c r="I19" i="26"/>
  <c r="I19" i="62"/>
  <c r="I19" i="36"/>
  <c r="I19" i="40"/>
  <c r="I19" i="4"/>
  <c r="I19" i="15"/>
  <c r="I19" i="68"/>
  <c r="DL7" i="13"/>
  <c r="I76" i="68"/>
  <c r="CG29" i="13"/>
  <c r="CF17" i="13"/>
  <c r="CG27" i="13"/>
  <c r="CG22" i="13"/>
  <c r="Z14" i="13"/>
  <c r="Z24" i="13"/>
  <c r="Z19" i="13"/>
  <c r="CE33" i="13"/>
  <c r="Z7" i="13"/>
  <c r="CF26" i="13"/>
  <c r="CF15" i="13"/>
  <c r="Z21" i="13"/>
  <c r="Z29" i="13"/>
  <c r="Z33" i="13"/>
  <c r="Z30" i="13"/>
  <c r="Q33" i="13"/>
  <c r="CG19" i="13"/>
  <c r="Z23" i="13"/>
  <c r="CG31" i="13"/>
  <c r="Z20" i="13"/>
  <c r="Z12" i="13"/>
  <c r="Z5" i="13"/>
  <c r="CG8" i="13"/>
  <c r="Z6" i="13"/>
  <c r="Z9" i="13"/>
  <c r="Z31" i="13"/>
  <c r="Z27" i="13"/>
  <c r="Z8" i="13"/>
  <c r="Z17" i="13"/>
  <c r="DL15" i="13" l="1"/>
  <c r="I19" i="46"/>
  <c r="DL33" i="13"/>
  <c r="I76" i="26"/>
  <c r="Z22" i="13"/>
  <c r="CE12" i="13"/>
  <c r="Q12" i="13"/>
  <c r="DL12" i="13" l="1"/>
  <c r="I76" i="36"/>
  <c r="I78" i="36" s="1"/>
  <c r="C17" i="13"/>
  <c r="CE17" i="13"/>
  <c r="Q17" i="13"/>
  <c r="DL17" i="13" l="1"/>
  <c r="I76" i="17"/>
  <c r="Q9" i="13"/>
  <c r="CE9" i="13"/>
  <c r="DL9" i="13" l="1"/>
  <c r="I76" i="66"/>
  <c r="Q32" i="13"/>
  <c r="CE32" i="13"/>
  <c r="DL32" i="13" l="1"/>
  <c r="I76" i="54"/>
  <c r="CE26" i="13"/>
  <c r="Q26" i="13"/>
  <c r="DL26" i="13" l="1"/>
  <c r="I76" i="34"/>
  <c r="CE16" i="13"/>
  <c r="Q16" i="13"/>
  <c r="DL16" i="13" l="1"/>
  <c r="Q25" i="13"/>
  <c r="CE25" i="13"/>
  <c r="DL25" i="13" l="1"/>
  <c r="I76" i="19"/>
  <c r="CE11" i="13"/>
  <c r="Q11" i="13"/>
  <c r="DL11" i="13" l="1"/>
  <c r="I76" i="18"/>
  <c r="I78" i="18" s="1"/>
  <c r="C10" i="13"/>
  <c r="CE10" i="13"/>
  <c r="Q10" i="13"/>
  <c r="DL10" i="13" l="1"/>
  <c r="I76" i="62"/>
  <c r="Q30" i="13"/>
  <c r="CE30" i="13"/>
  <c r="DL30" i="13" l="1"/>
  <c r="I76" i="70"/>
  <c r="Q34" i="13"/>
  <c r="CE34" i="13"/>
  <c r="DL34" i="13" l="1"/>
  <c r="I76" i="40"/>
  <c r="I78" i="40" s="1"/>
  <c r="C19" i="13"/>
  <c r="CE19" i="13"/>
  <c r="Q19" i="13"/>
  <c r="DL19" i="13" l="1"/>
  <c r="I76" i="28"/>
  <c r="Q13" i="13"/>
  <c r="CE13" i="13"/>
  <c r="DL13" i="13" l="1"/>
  <c r="I76" i="38"/>
  <c r="I78" i="38" s="1"/>
  <c r="CE18" i="13"/>
  <c r="C18" i="13"/>
  <c r="Q18" i="13"/>
  <c r="DL18" i="13" l="1"/>
  <c r="I76" i="46"/>
  <c r="CE22" i="13"/>
  <c r="Q22" i="13"/>
  <c r="DL22" i="13" l="1"/>
  <c r="I76" i="42"/>
  <c r="Q20" i="13"/>
  <c r="CE20" i="13"/>
  <c r="DL20" i="13" l="1"/>
  <c r="I76" i="30"/>
  <c r="CE14" i="13"/>
  <c r="Q14" i="13"/>
  <c r="DL14" i="13" l="1"/>
  <c r="I76" i="56"/>
  <c r="CE27" i="13"/>
  <c r="Q27" i="13"/>
  <c r="DL27" i="13" l="1"/>
  <c r="I76" i="64"/>
  <c r="CE31" i="13"/>
  <c r="Q31" i="13"/>
  <c r="DL31" i="13" l="1"/>
  <c r="I76" i="14"/>
  <c r="Q6" i="13"/>
  <c r="CE6" i="13"/>
  <c r="DL6" i="13" l="1"/>
  <c r="I76" i="50"/>
  <c r="CE24" i="13"/>
  <c r="Q24" i="13"/>
  <c r="DL24" i="13" l="1"/>
  <c r="I76" i="48"/>
  <c r="I78" i="48" s="1"/>
  <c r="C23" i="13"/>
  <c r="Q23" i="13"/>
  <c r="CE23" i="13"/>
  <c r="DL23" i="13" l="1"/>
  <c r="I76" i="44"/>
  <c r="I78" i="44" s="1"/>
  <c r="CE21" i="13"/>
  <c r="C21" i="13"/>
  <c r="Q21" i="13"/>
  <c r="DL21" i="13" l="1"/>
  <c r="Q36" i="13"/>
</calcChain>
</file>

<file path=xl/comments1.xml><?xml version="1.0" encoding="utf-8"?>
<comments xmlns="http://schemas.openxmlformats.org/spreadsheetml/2006/main">
  <authors>
    <author>Jakob Burgler</author>
  </authors>
  <commentList>
    <comment ref="E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Rolf Henssen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>Rubber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</rPr>
          <t>Rubber</t>
        </r>
      </text>
    </comment>
  </commentList>
</comments>
</file>

<file path=xl/comments11.xml><?xml version="1.0" encoding="utf-8"?>
<comments xmlns="http://schemas.openxmlformats.org/spreadsheetml/2006/main">
  <authors>
    <author>maria</author>
  </authors>
  <commentList>
    <comment ref="H10" authorId="0" shapeId="0">
      <text>
        <r>
          <rPr>
            <b/>
            <sz val="9"/>
            <color indexed="81"/>
            <rFont val="Tahoma"/>
            <family val="2"/>
          </rPr>
          <t>Sportvloer</t>
        </r>
      </text>
    </comment>
  </commentList>
</comments>
</file>

<file path=xl/comments12.xml><?xml version="1.0" encoding="utf-8"?>
<comments xmlns="http://schemas.openxmlformats.org/spreadsheetml/2006/main">
  <authors>
    <author>maria</author>
  </authors>
  <commentList>
    <comment ref="G17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Sportvloer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Flotex</t>
        </r>
      </text>
    </comment>
  </commentList>
</comments>
</file>

<file path=xl/comments2.xml><?xml version="1.0" encoding="utf-8"?>
<comments xmlns="http://schemas.openxmlformats.org/spreadsheetml/2006/main">
  <authors>
    <author>Rolf Henssen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rubber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</rPr>
          <t>rubber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Rolf Henssen</author>
  </authors>
  <commentList>
    <comment ref="H11" authorId="0" shape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maria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Rubber</t>
        </r>
      </text>
    </comment>
    <comment ref="J9" authorId="0" shapeId="0">
      <text>
        <r>
          <rPr>
            <sz val="9"/>
            <color indexed="81"/>
            <rFont val="Tahoma"/>
            <family val="2"/>
          </rPr>
          <t>Steen</t>
        </r>
      </text>
    </comment>
    <comment ref="J19" authorId="0" shapeId="0">
      <text>
        <r>
          <rPr>
            <sz val="9"/>
            <color indexed="81"/>
            <rFont val="Tahoma"/>
            <family val="2"/>
          </rPr>
          <t xml:space="preserve">Steen 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Sportvloer</t>
        </r>
      </text>
    </comment>
    <comment ref="J32" authorId="0" shapeId="0">
      <text>
        <r>
          <rPr>
            <sz val="9"/>
            <color indexed="81"/>
            <rFont val="Tahoma"/>
            <family val="2"/>
          </rPr>
          <t>Steen</t>
        </r>
      </text>
    </comment>
  </commentList>
</comments>
</file>

<file path=xl/comments5.xml><?xml version="1.0" encoding="utf-8"?>
<comments xmlns="http://schemas.openxmlformats.org/spreadsheetml/2006/main">
  <authors>
    <author>maria</author>
  </authors>
  <commentList>
    <comment ref="G12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Sportvloer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Sportvloer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Rubber</t>
        </r>
      </text>
    </comment>
  </commentList>
</comments>
</file>

<file path=xl/comments6.xml><?xml version="1.0" encoding="utf-8"?>
<comments xmlns="http://schemas.openxmlformats.org/spreadsheetml/2006/main">
  <authors>
    <author>maria</author>
  </authors>
  <commentList>
    <comment ref="H51" authorId="0" shapeId="0">
      <text>
        <r>
          <rPr>
            <sz val="9"/>
            <color indexed="81"/>
            <rFont val="Tahoma"/>
            <family val="2"/>
          </rPr>
          <t>Sportvloer</t>
        </r>
      </text>
    </comment>
    <comment ref="H52" authorId="0" shapeId="0">
      <text>
        <r>
          <rPr>
            <sz val="9"/>
            <color indexed="81"/>
            <rFont val="Tahoma"/>
            <family val="2"/>
          </rPr>
          <t>Sportvloer</t>
        </r>
      </text>
    </comment>
  </commentList>
</comments>
</file>

<file path=xl/comments7.xml><?xml version="1.0" encoding="utf-8"?>
<comments xmlns="http://schemas.openxmlformats.org/spreadsheetml/2006/main">
  <authors>
    <author>Rolf Henssen</author>
  </authors>
  <commentList>
    <comment ref="H12" authorId="0" shape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Rolf Henssen</author>
  </authors>
  <commentList>
    <comment ref="H62" authorId="0" shapeId="0">
      <text>
        <r>
          <rPr>
            <sz val="9"/>
            <color indexed="81"/>
            <rFont val="Tahoma"/>
            <family val="2"/>
          </rPr>
          <t>Sportvloer</t>
        </r>
      </text>
    </comment>
  </commentList>
</comments>
</file>

<file path=xl/comments9.xml><?xml version="1.0" encoding="utf-8"?>
<comments xmlns="http://schemas.openxmlformats.org/spreadsheetml/2006/main">
  <authors>
    <author>maria</author>
  </authors>
  <commentList>
    <comment ref="G15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Rubber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>Sportvloer</t>
        </r>
      </text>
    </comment>
    <comment ref="J62" authorId="0" shapeId="0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Beton</t>
        </r>
      </text>
    </comment>
  </commentList>
</comments>
</file>

<file path=xl/sharedStrings.xml><?xml version="1.0" encoding="utf-8"?>
<sst xmlns="http://schemas.openxmlformats.org/spreadsheetml/2006/main" count="7655" uniqueCount="808">
  <si>
    <t>bestek</t>
  </si>
  <si>
    <t>ingangsdatum</t>
  </si>
  <si>
    <t>soort inspectie</t>
  </si>
  <si>
    <t>inspectie betaald door</t>
  </si>
  <si>
    <t>VSR</t>
  </si>
  <si>
    <t>inv</t>
  </si>
  <si>
    <t>naam object</t>
  </si>
  <si>
    <t>adres</t>
  </si>
  <si>
    <t>plaats</t>
  </si>
  <si>
    <t>aantal dagen smk/jr</t>
  </si>
  <si>
    <t>gewenste aanvangstijd</t>
  </si>
  <si>
    <t>1 soort vloeronderhoud</t>
  </si>
  <si>
    <t>freq</t>
  </si>
  <si>
    <t>2 soort vloeronderhoud</t>
  </si>
  <si>
    <t>3 soort vloeronderhoud</t>
  </si>
  <si>
    <t>4 soort vloeronderhoud</t>
  </si>
  <si>
    <t>5 soort vloeronderhoud</t>
  </si>
  <si>
    <t>6 soort vloeronderhoud</t>
  </si>
  <si>
    <t>7 soort vloeronderhoud</t>
  </si>
  <si>
    <t>1 extra werk</t>
  </si>
  <si>
    <t>prijs per</t>
  </si>
  <si>
    <t>aantal</t>
  </si>
  <si>
    <t>brt/jr</t>
  </si>
  <si>
    <t>2 extra werk</t>
  </si>
  <si>
    <t>3 extra werk</t>
  </si>
  <si>
    <t>4 extra werk</t>
  </si>
  <si>
    <t>5 extra werk</t>
  </si>
  <si>
    <t>6 extra werk</t>
  </si>
  <si>
    <t>7 extra werk</t>
  </si>
  <si>
    <t>8 extra werk</t>
  </si>
  <si>
    <t xml:space="preserve">prijs per </t>
  </si>
  <si>
    <t>9 extra werk</t>
  </si>
  <si>
    <t>10 extra werk</t>
  </si>
  <si>
    <t>11 extra werk</t>
  </si>
  <si>
    <t>8 soort vloeronderhoud</t>
  </si>
  <si>
    <t>1 glas</t>
  </si>
  <si>
    <t>2 glas</t>
  </si>
  <si>
    <t>3 glas</t>
  </si>
  <si>
    <t>4 glas</t>
  </si>
  <si>
    <t>5 glas</t>
  </si>
  <si>
    <t>6 glas</t>
  </si>
  <si>
    <t>7 glas</t>
  </si>
  <si>
    <t>8 glas</t>
  </si>
  <si>
    <t>9 glas</t>
  </si>
  <si>
    <t xml:space="preserve">10 glas </t>
  </si>
  <si>
    <t>levering sanitaire voorzieningen</t>
  </si>
  <si>
    <t>gevelglas buitenzijde enkelvoudig gemeten</t>
  </si>
  <si>
    <t>op afroep</t>
  </si>
  <si>
    <t>gevelglas binnenzijde enkelvoudig gemeten</t>
  </si>
  <si>
    <t>separatieglas dubbelvoudig gemeten</t>
  </si>
  <si>
    <t>koepelglas enkelvoudig gemeten</t>
  </si>
  <si>
    <t>aantal gebruikers per locatie</t>
  </si>
  <si>
    <t>m2 prijs inspectie</t>
  </si>
  <si>
    <t>totaal m2 schoonmaak per dag</t>
  </si>
  <si>
    <t>inspectieprijs</t>
  </si>
  <si>
    <t>aantal inspecties</t>
  </si>
  <si>
    <t>sprayen</t>
  </si>
  <si>
    <t>conserveren</t>
  </si>
  <si>
    <t>tapijtreinigen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</si>
  <si>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</si>
  <si>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</si>
  <si>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</si>
  <si>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</si>
  <si>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</si>
  <si>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</si>
  <si>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</si>
  <si>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</si>
  <si>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</si>
  <si>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</si>
  <si>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</si>
  <si>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</t>
  </si>
  <si>
    <t>jaarprijs</t>
  </si>
  <si>
    <t>jaaruren</t>
  </si>
  <si>
    <t>verhouding</t>
  </si>
  <si>
    <t>per dag</t>
  </si>
  <si>
    <t>per jaar</t>
  </si>
  <si>
    <t>prijs per eenheid</t>
  </si>
  <si>
    <t>beurt prijs</t>
  </si>
  <si>
    <t>beurten per jaar</t>
  </si>
  <si>
    <t>prijs per jaar</t>
  </si>
  <si>
    <t>programma</t>
  </si>
  <si>
    <t>categorie</t>
  </si>
  <si>
    <t>gemiddelde</t>
  </si>
  <si>
    <t>productie per m2</t>
  </si>
  <si>
    <t>A</t>
  </si>
  <si>
    <t>B</t>
  </si>
  <si>
    <t>D</t>
  </si>
  <si>
    <t>Totaal</t>
  </si>
  <si>
    <t>Werkzaamheden met een frequentie tot 1/20</t>
  </si>
  <si>
    <t>Schoonmaakwerkzaamheden 3x per jaar</t>
  </si>
  <si>
    <t>Schoonmaakwerkzaamheden 1x per jaar</t>
  </si>
  <si>
    <t>Vloer onderhoud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</si>
  <si>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</si>
  <si>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</si>
  <si>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</si>
  <si>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</si>
  <si>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</si>
  <si>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</si>
  <si>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</si>
  <si>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</si>
  <si>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</si>
  <si>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</si>
  <si>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</si>
  <si>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</si>
  <si>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Freq</t>
  </si>
  <si>
    <t>m2 smk/jr</t>
  </si>
  <si>
    <t>Tot/jr</t>
  </si>
  <si>
    <t>Categorie:</t>
  </si>
  <si>
    <t>Categorie</t>
  </si>
  <si>
    <t>Frequentie</t>
  </si>
  <si>
    <t>E</t>
  </si>
  <si>
    <t>C</t>
  </si>
  <si>
    <t>F</t>
  </si>
  <si>
    <t>G</t>
  </si>
  <si>
    <t>Totaal uitbesteden:</t>
  </si>
  <si>
    <t>Categorie H (nio)</t>
  </si>
  <si>
    <t>Kvk-nummer</t>
  </si>
  <si>
    <t>Functie</t>
  </si>
  <si>
    <t>Telefoonnummer kantoor</t>
  </si>
  <si>
    <t>Volledige naam schoonmaakbedrijf (Handelsnaam Kvk)</t>
  </si>
  <si>
    <t>Vestigingsplaats schoonmaakbedrijf (Kvk)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</si>
  <si>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</si>
  <si>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</si>
  <si>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</si>
  <si>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</si>
  <si>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</si>
  <si>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</si>
  <si>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</si>
  <si>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Opbouw uurtarieven</t>
  </si>
  <si>
    <t>%</t>
  </si>
  <si>
    <t>€</t>
  </si>
  <si>
    <t>Offerte tarief</t>
  </si>
  <si>
    <t>Specialistisch tarief</t>
  </si>
  <si>
    <t>Regie tarief divers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</si>
  <si>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</si>
  <si>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</si>
  <si>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</si>
  <si>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</si>
  <si>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</si>
  <si>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</si>
  <si>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</si>
  <si>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</si>
  <si>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</si>
  <si>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</si>
  <si>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</si>
  <si>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</si>
  <si>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</si>
  <si>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</si>
  <si>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</si>
  <si>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</si>
  <si>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</si>
  <si>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</si>
  <si>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</si>
  <si>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</si>
  <si>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</si>
  <si>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</si>
  <si>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</si>
  <si>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</si>
  <si>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</si>
  <si>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</si>
  <si>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</si>
  <si>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</si>
  <si>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</si>
  <si>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</si>
  <si>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</si>
  <si>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</si>
  <si>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Kwartaalbeurt 3x</t>
  </si>
  <si>
    <t>Sanitaire voorzieningen</t>
  </si>
  <si>
    <t>Uren maand schoonmaak x 12</t>
  </si>
  <si>
    <t>Uren direct toezicht per dag</t>
  </si>
  <si>
    <t xml:space="preserve"> Maandprijs 12x </t>
  </si>
  <si>
    <t xml:space="preserve"> Kwartaal beurt </t>
  </si>
  <si>
    <t>Jaar beurt</t>
  </si>
  <si>
    <t>Glas bewassing</t>
  </si>
  <si>
    <t>Uren kwartaal beurt 3x</t>
  </si>
  <si>
    <t>Uren jaar beurt</t>
  </si>
  <si>
    <t>Maand prijs</t>
  </si>
  <si>
    <t>m2/jr</t>
  </si>
  <si>
    <t>prijs/jr</t>
  </si>
  <si>
    <t>H</t>
  </si>
  <si>
    <t>I</t>
  </si>
  <si>
    <t>Totaal:</t>
  </si>
  <si>
    <t>uren</t>
  </si>
  <si>
    <t>prijs per m2</t>
  </si>
  <si>
    <t>artikel</t>
  </si>
  <si>
    <t>omschrijving</t>
  </si>
  <si>
    <t>medewerkers</t>
  </si>
  <si>
    <t>bezoekers</t>
  </si>
  <si>
    <t>Kwaliteitsinspecties</t>
  </si>
  <si>
    <t>Gem. uren/dag</t>
  </si>
  <si>
    <t>m2 uit te besteden per jaar</t>
  </si>
  <si>
    <t>m2 uit te besteden per dag</t>
  </si>
  <si>
    <t>gem. prestatie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</si>
  <si>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</si>
  <si>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</si>
  <si>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</si>
  <si>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</si>
  <si>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</si>
  <si>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</si>
  <si>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</si>
  <si>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</si>
  <si>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</si>
  <si>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</si>
  <si>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</si>
  <si>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</si>
  <si>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</si>
  <si>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</si>
  <si>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</si>
  <si>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</si>
  <si>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</si>
  <si>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</si>
  <si>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</si>
  <si>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</si>
  <si>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</si>
  <si>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</si>
  <si>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</si>
  <si>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</si>
  <si>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</si>
  <si>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</si>
  <si>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</si>
  <si>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</si>
  <si>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</si>
  <si>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</si>
  <si>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</si>
  <si>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</si>
  <si>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</si>
  <si>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</si>
  <si>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</si>
  <si>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</si>
  <si>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</si>
  <si>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</si>
  <si>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</si>
  <si>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</si>
  <si>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</si>
  <si>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</si>
  <si>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</si>
  <si>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</si>
  <si>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</si>
  <si>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</si>
  <si>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</si>
  <si>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</si>
  <si>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</si>
  <si>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</si>
  <si>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</si>
  <si>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</si>
  <si>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</si>
  <si>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Aantal gebruikers van dit object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</si>
  <si>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</si>
  <si>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</si>
  <si>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</si>
  <si>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</si>
  <si>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</si>
  <si>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</si>
  <si>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</si>
  <si>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</si>
  <si>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</si>
  <si>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</si>
  <si>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</si>
  <si>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</si>
  <si>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</si>
  <si>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</si>
  <si>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</si>
  <si>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</si>
  <si>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</si>
  <si>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</si>
  <si>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</si>
  <si>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</si>
  <si>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Evt. bijlage</t>
  </si>
  <si>
    <t>Uitvoerings bepaling</t>
  </si>
  <si>
    <t xml:space="preserve"> Totaalprijs per jaar </t>
  </si>
  <si>
    <t xml:space="preserve">Maanduren x12 </t>
  </si>
  <si>
    <t>Kwartaalbeurt uren x3</t>
  </si>
  <si>
    <t>Kosten adviesbureau</t>
  </si>
  <si>
    <t>totaalprijs</t>
  </si>
  <si>
    <t>prijs /m2</t>
  </si>
  <si>
    <t xml:space="preserve">netto meters </t>
  </si>
  <si>
    <t>recoaten</t>
  </si>
  <si>
    <t>topstrippen en topcoaten</t>
  </si>
  <si>
    <t>volsprayen</t>
  </si>
  <si>
    <t>reinigen inloopzones</t>
  </si>
  <si>
    <t>boeidelen</t>
  </si>
  <si>
    <t>gevelbeplating</t>
  </si>
  <si>
    <t>Glasbewassing (incl. houtwerk en omlijsting)</t>
  </si>
  <si>
    <t>Vloeronderhoud</t>
  </si>
  <si>
    <t>Revisiedatum:</t>
  </si>
  <si>
    <t>prijs per maand</t>
  </si>
  <si>
    <t>maandprijs</t>
  </si>
  <si>
    <t>maanduren</t>
  </si>
  <si>
    <t>Maandfactuur (werkzaamheden met een frequentie tot 1x per maand)</t>
  </si>
  <si>
    <t>Maandfactuur*</t>
  </si>
  <si>
    <t>* werkzaamheden met een frequentie tot 1x per maand</t>
  </si>
  <si>
    <t>bwdl</t>
  </si>
  <si>
    <t>Bijzonderheden</t>
  </si>
  <si>
    <t>Algemene gegevens</t>
  </si>
  <si>
    <t>Volledige naam onderneming (Handelsnaam Kvk)</t>
  </si>
  <si>
    <t>Vestigingsplaats onderneming(Kvk)</t>
  </si>
  <si>
    <t>Tekenbevoegde voor contract</t>
  </si>
  <si>
    <t>Tekenbevoegde wijzigingen</t>
  </si>
  <si>
    <t>PC + plaats postadres</t>
  </si>
  <si>
    <t>Basisgegevens</t>
  </si>
  <si>
    <t>Tariefblad</t>
  </si>
  <si>
    <t>Totaalblad</t>
  </si>
  <si>
    <t>Wijzigingenblad</t>
  </si>
  <si>
    <t>Supplement</t>
  </si>
  <si>
    <t>…</t>
  </si>
  <si>
    <t>Totale loonkosten</t>
  </si>
  <si>
    <t>Veendam</t>
  </si>
  <si>
    <t>Betreft</t>
  </si>
  <si>
    <t>Jaarprijs oud</t>
  </si>
  <si>
    <t xml:space="preserve">Jaarprijs nieuw </t>
  </si>
  <si>
    <t>Verschil</t>
  </si>
  <si>
    <t>Brede school Merenwijk</t>
  </si>
  <si>
    <t>Damlaan 1</t>
  </si>
  <si>
    <t>Stormbuysingstraat 18 A (B)</t>
  </si>
  <si>
    <t xml:space="preserve">Ant. Kleijnstraat 4 </t>
  </si>
  <si>
    <t>Van Vollenhovekade 17</t>
  </si>
  <si>
    <t>vliet 20</t>
  </si>
  <si>
    <t>Sint Ursulasteeg 28</t>
  </si>
  <si>
    <t>Houtlaan 62</t>
  </si>
  <si>
    <t>Valkenpad 1</t>
  </si>
  <si>
    <t>Regenboogpad 7</t>
  </si>
  <si>
    <t>Montessorischool Apollo</t>
  </si>
  <si>
    <t>Strausspad 3</t>
  </si>
  <si>
    <t>OBS De Morskring (onderbouw)</t>
  </si>
  <si>
    <t>OBS De Morskring (bovenbouw)</t>
  </si>
  <si>
    <t>OBS De Stevenshof</t>
  </si>
  <si>
    <t>OBS Lorentz</t>
  </si>
  <si>
    <t>OBS Lucas van Leyden</t>
  </si>
  <si>
    <t>OBS Lucas van Leyden, locatie de steeg</t>
  </si>
  <si>
    <t>OBS Woutertje Pieterse</t>
  </si>
  <si>
    <t>Octavialaan 61</t>
  </si>
  <si>
    <t>Octavialaan 59</t>
  </si>
  <si>
    <t>OBS voor S.O. (P.I.) De brug</t>
  </si>
  <si>
    <t>Wassenaarseweg 499</t>
  </si>
  <si>
    <t>Woutertje van Leyden</t>
  </si>
  <si>
    <t>Houtmarkt 36</t>
  </si>
  <si>
    <t>OBS De Hobbit</t>
  </si>
  <si>
    <t>OBS De Hasselbraam</t>
  </si>
  <si>
    <t>OBS Prins Willem Alexander</t>
  </si>
  <si>
    <t>OBS Koningin julianaschool</t>
  </si>
  <si>
    <t>Klerkenhof 5</t>
  </si>
  <si>
    <t>Heelblaadjespad 17</t>
  </si>
  <si>
    <t>Leeuwerikstraat 6</t>
  </si>
  <si>
    <t>Kom van Aaiweg 2</t>
  </si>
  <si>
    <t>Leiderdorp</t>
  </si>
  <si>
    <t>Leiden</t>
  </si>
  <si>
    <t>OBS Arcade (hoofdgebouw)</t>
  </si>
  <si>
    <t>OBS Arcade (schoolwoningen)</t>
  </si>
  <si>
    <t xml:space="preserve">Jenaplanschool De Dukdalf </t>
  </si>
  <si>
    <t>0.01</t>
  </si>
  <si>
    <t>0.34</t>
  </si>
  <si>
    <t>0.01a</t>
  </si>
  <si>
    <t>0.13</t>
  </si>
  <si>
    <t>0.13a</t>
  </si>
  <si>
    <t>0.12</t>
  </si>
  <si>
    <t>0.02</t>
  </si>
  <si>
    <t>0.10</t>
  </si>
  <si>
    <t>0.09</t>
  </si>
  <si>
    <t>0.03</t>
  </si>
  <si>
    <t>0.04</t>
  </si>
  <si>
    <t>0.05</t>
  </si>
  <si>
    <t>0.06</t>
  </si>
  <si>
    <t>0.07</t>
  </si>
  <si>
    <t>0.08</t>
  </si>
  <si>
    <t>0.16</t>
  </si>
  <si>
    <t>0.17</t>
  </si>
  <si>
    <t>0.25</t>
  </si>
  <si>
    <t>0.18</t>
  </si>
  <si>
    <t>0.20</t>
  </si>
  <si>
    <t>0.24</t>
  </si>
  <si>
    <t>0.23</t>
  </si>
  <si>
    <t>0.32</t>
  </si>
  <si>
    <t>0.28</t>
  </si>
  <si>
    <t>0.29</t>
  </si>
  <si>
    <t>0.30</t>
  </si>
  <si>
    <t>0.31</t>
  </si>
  <si>
    <t>0.33</t>
  </si>
  <si>
    <t>0.15</t>
  </si>
  <si>
    <t>0.14</t>
  </si>
  <si>
    <t>Entree</t>
  </si>
  <si>
    <t>Concierge</t>
  </si>
  <si>
    <t>Gang</t>
  </si>
  <si>
    <t>Toiletgroep</t>
  </si>
  <si>
    <t>Herentoilet</t>
  </si>
  <si>
    <t>Hal</t>
  </si>
  <si>
    <t>Werkhal</t>
  </si>
  <si>
    <t>Directie</t>
  </si>
  <si>
    <t>Lokaal</t>
  </si>
  <si>
    <t>IB ruimte</t>
  </si>
  <si>
    <t>Teamkamer</t>
  </si>
  <si>
    <t>Verkeersruimte</t>
  </si>
  <si>
    <t>Kantoor</t>
  </si>
  <si>
    <t>Trap</t>
  </si>
  <si>
    <t>Speellokaal</t>
  </si>
  <si>
    <t>Miva</t>
  </si>
  <si>
    <t>Pantry</t>
  </si>
  <si>
    <t>1e</t>
  </si>
  <si>
    <t>1.1</t>
  </si>
  <si>
    <t>1.02</t>
  </si>
  <si>
    <t>1.05</t>
  </si>
  <si>
    <t>1.06</t>
  </si>
  <si>
    <t>1.04</t>
  </si>
  <si>
    <t>1.03</t>
  </si>
  <si>
    <t>101</t>
  </si>
  <si>
    <t>BG</t>
  </si>
  <si>
    <t>Dakkoepel</t>
  </si>
  <si>
    <t>Gietvloer</t>
  </si>
  <si>
    <t>N001</t>
  </si>
  <si>
    <t>N025</t>
  </si>
  <si>
    <t>N009</t>
  </si>
  <si>
    <t>N021</t>
  </si>
  <si>
    <t>N020</t>
  </si>
  <si>
    <t>N018</t>
  </si>
  <si>
    <t>N019</t>
  </si>
  <si>
    <t>N017</t>
  </si>
  <si>
    <t>N016</t>
  </si>
  <si>
    <t>N015</t>
  </si>
  <si>
    <t>N013</t>
  </si>
  <si>
    <t>N014</t>
  </si>
  <si>
    <t>N012</t>
  </si>
  <si>
    <t>N011</t>
  </si>
  <si>
    <t>N010</t>
  </si>
  <si>
    <t>N006</t>
  </si>
  <si>
    <t>N007</t>
  </si>
  <si>
    <t>N005</t>
  </si>
  <si>
    <t>Hal/entree</t>
  </si>
  <si>
    <t>Hal/gang</t>
  </si>
  <si>
    <t>Berging</t>
  </si>
  <si>
    <t>BSO</t>
  </si>
  <si>
    <t>Garderobe</t>
  </si>
  <si>
    <t>0.1</t>
  </si>
  <si>
    <t>0.3</t>
  </si>
  <si>
    <t>0.4</t>
  </si>
  <si>
    <t>0.5</t>
  </si>
  <si>
    <t>0.11a</t>
  </si>
  <si>
    <t>0.9</t>
  </si>
  <si>
    <t>0.9a</t>
  </si>
  <si>
    <t>0.11</t>
  </si>
  <si>
    <t>0.15a</t>
  </si>
  <si>
    <t>0.16a</t>
  </si>
  <si>
    <t>0.19</t>
  </si>
  <si>
    <t>1.2</t>
  </si>
  <si>
    <t>1.4</t>
  </si>
  <si>
    <t>1.6</t>
  </si>
  <si>
    <t>1.8</t>
  </si>
  <si>
    <t>1.10</t>
  </si>
  <si>
    <t>1.15</t>
  </si>
  <si>
    <t>1.16</t>
  </si>
  <si>
    <t>1.17</t>
  </si>
  <si>
    <t>1.11</t>
  </si>
  <si>
    <t>Centrale hal</t>
  </si>
  <si>
    <t>Multifunctionele</t>
  </si>
  <si>
    <t>Toilet</t>
  </si>
  <si>
    <t>62.80</t>
  </si>
  <si>
    <t>Dakglas</t>
  </si>
  <si>
    <t>Verkeersgebied</t>
  </si>
  <si>
    <t>Lift</t>
  </si>
  <si>
    <t>BSO lokaal</t>
  </si>
  <si>
    <t>0.2</t>
  </si>
  <si>
    <t>0,23</t>
  </si>
  <si>
    <t>0.2a</t>
  </si>
  <si>
    <t>0.22</t>
  </si>
  <si>
    <t>0.21</t>
  </si>
  <si>
    <t>0.2b</t>
  </si>
  <si>
    <t>0.6</t>
  </si>
  <si>
    <t>0.7</t>
  </si>
  <si>
    <t>1.9</t>
  </si>
  <si>
    <t>1.7</t>
  </si>
  <si>
    <t>1.5</t>
  </si>
  <si>
    <t>1.3</t>
  </si>
  <si>
    <t>52.20</t>
  </si>
  <si>
    <t>nieuwe gebouw</t>
  </si>
  <si>
    <t>Totaal nieuwe gebouw</t>
  </si>
  <si>
    <t>oude gebouw</t>
  </si>
  <si>
    <t>2.1</t>
  </si>
  <si>
    <t>2.2</t>
  </si>
  <si>
    <t>2.3</t>
  </si>
  <si>
    <t>2.4</t>
  </si>
  <si>
    <t>2.5</t>
  </si>
  <si>
    <t>2.6</t>
  </si>
  <si>
    <t>2.7</t>
  </si>
  <si>
    <t xml:space="preserve">2.8 </t>
  </si>
  <si>
    <t>2.2a</t>
  </si>
  <si>
    <t>2.9</t>
  </si>
  <si>
    <t>2.10</t>
  </si>
  <si>
    <t>2.11</t>
  </si>
  <si>
    <t>2.12</t>
  </si>
  <si>
    <t>2.12a</t>
  </si>
  <si>
    <t>2.13</t>
  </si>
  <si>
    <t>2.14</t>
  </si>
  <si>
    <t>2.15</t>
  </si>
  <si>
    <t>2.16</t>
  </si>
  <si>
    <t>2.17</t>
  </si>
  <si>
    <t>Sluis</t>
  </si>
  <si>
    <t xml:space="preserve">Toilet </t>
  </si>
  <si>
    <t>Repro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</si>
  <si>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</si>
  <si>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</si>
  <si>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</si>
  <si>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</si>
  <si>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</si>
  <si>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</si>
  <si>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</si>
  <si>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</si>
  <si>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</si>
  <si>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</si>
  <si>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</si>
  <si>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</si>
  <si>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Personeelskamer</t>
  </si>
  <si>
    <t>Totaal oude gebouw</t>
  </si>
  <si>
    <t>Totaal beide gebouwen</t>
  </si>
  <si>
    <t>1</t>
  </si>
  <si>
    <t>0.57</t>
  </si>
  <si>
    <t>0.58</t>
  </si>
  <si>
    <t>0.61</t>
  </si>
  <si>
    <t>0.52</t>
  </si>
  <si>
    <t>0.40b</t>
  </si>
  <si>
    <t>0.52b</t>
  </si>
  <si>
    <t>0.54</t>
  </si>
  <si>
    <t>0.52a</t>
  </si>
  <si>
    <t>0.51</t>
  </si>
  <si>
    <t>0.50</t>
  </si>
  <si>
    <t>0.49</t>
  </si>
  <si>
    <t>0.48</t>
  </si>
  <si>
    <t>0.47</t>
  </si>
  <si>
    <t>0.46</t>
  </si>
  <si>
    <t>0.41</t>
  </si>
  <si>
    <t>0.43</t>
  </si>
  <si>
    <t>0.44</t>
  </si>
  <si>
    <t>0.45</t>
  </si>
  <si>
    <t>0.40c</t>
  </si>
  <si>
    <t>0.36</t>
  </si>
  <si>
    <t>0.37</t>
  </si>
  <si>
    <t>0.27</t>
  </si>
  <si>
    <t>0.23a</t>
  </si>
  <si>
    <t>0.63</t>
  </si>
  <si>
    <t xml:space="preserve">0.20a </t>
  </si>
  <si>
    <t>Keuken</t>
  </si>
  <si>
    <t>Gang KOV</t>
  </si>
  <si>
    <t>Toiletgroep KOV</t>
  </si>
  <si>
    <t>Lokaal KOV</t>
  </si>
  <si>
    <t>Slaapkamer KOV</t>
  </si>
  <si>
    <t>Kantoor KOV</t>
  </si>
  <si>
    <t>Berging KOV</t>
  </si>
  <si>
    <t>toilet KOV</t>
  </si>
  <si>
    <t>Wasruimte KOV</t>
  </si>
  <si>
    <t>Kantoor fysio</t>
  </si>
  <si>
    <t>Gang/pantry</t>
  </si>
  <si>
    <t>Huiskamer</t>
  </si>
  <si>
    <t xml:space="preserve">Berging </t>
  </si>
  <si>
    <t>Speellokaal incl berging</t>
  </si>
  <si>
    <t>Toestelberging</t>
  </si>
  <si>
    <t>Gang/hal</t>
  </si>
  <si>
    <t xml:space="preserve">Toiletgroep </t>
  </si>
  <si>
    <t>IB kantoor</t>
  </si>
  <si>
    <t>,</t>
  </si>
  <si>
    <t>X</t>
  </si>
  <si>
    <t>Beton</t>
  </si>
  <si>
    <t>Dames doucheruimte</t>
  </si>
  <si>
    <t>Dames kleedruimte</t>
  </si>
  <si>
    <t>Trapenhuis</t>
  </si>
  <si>
    <t xml:space="preserve">Gymzaal </t>
  </si>
  <si>
    <t>Fitness fysio</t>
  </si>
  <si>
    <t xml:space="preserve">Toestelberging </t>
  </si>
  <si>
    <t>Herenkleedruimte</t>
  </si>
  <si>
    <t>Doucheruimte</t>
  </si>
  <si>
    <t>Gang fysio</t>
  </si>
  <si>
    <t>Trap beton</t>
  </si>
  <si>
    <t>Oefenzaal fysio</t>
  </si>
  <si>
    <t>Spreekkamer</t>
  </si>
  <si>
    <t>Kleedruimte fysio</t>
  </si>
  <si>
    <t>Douche/toilet</t>
  </si>
  <si>
    <t xml:space="preserve">wasruimte  </t>
  </si>
  <si>
    <t>Wasruimte</t>
  </si>
  <si>
    <t>Behandelkamer fysio</t>
  </si>
  <si>
    <t>Kleedruimte docent</t>
  </si>
  <si>
    <t>Toilet/douche</t>
  </si>
  <si>
    <t>Trappenhuis</t>
  </si>
  <si>
    <t>Openleerruimte</t>
  </si>
  <si>
    <t>1.04b</t>
  </si>
  <si>
    <t>1.04a</t>
  </si>
  <si>
    <t>1.02a</t>
  </si>
  <si>
    <t>1.29</t>
  </si>
  <si>
    <t>1.23</t>
  </si>
  <si>
    <t>1.25</t>
  </si>
  <si>
    <t>1.28</t>
  </si>
  <si>
    <t>1.27</t>
  </si>
  <si>
    <t>1.22</t>
  </si>
  <si>
    <t>1.21a</t>
  </si>
  <si>
    <t>1.21b</t>
  </si>
  <si>
    <t>1.21c</t>
  </si>
  <si>
    <t>1.30</t>
  </si>
  <si>
    <t>1.30a</t>
  </si>
  <si>
    <t>1.32</t>
  </si>
  <si>
    <t>1.33</t>
  </si>
  <si>
    <t>1.34a</t>
  </si>
  <si>
    <t>1.35</t>
  </si>
  <si>
    <t>1.34b</t>
  </si>
  <si>
    <t>1.37a</t>
  </si>
  <si>
    <t>1.36</t>
  </si>
  <si>
    <t>1.37b</t>
  </si>
  <si>
    <t>1.38</t>
  </si>
  <si>
    <t>1.39</t>
  </si>
  <si>
    <t>1.18</t>
  </si>
  <si>
    <t>1.18a</t>
  </si>
  <si>
    <t>1.14</t>
  </si>
  <si>
    <t>1.12</t>
  </si>
  <si>
    <t>1.08</t>
  </si>
  <si>
    <t>1.09</t>
  </si>
  <si>
    <t>1.07</t>
  </si>
  <si>
    <t>0.8</t>
  </si>
  <si>
    <t>0verloop</t>
  </si>
  <si>
    <t>Overloop</t>
  </si>
  <si>
    <t>Aula</t>
  </si>
  <si>
    <t>1.0</t>
  </si>
  <si>
    <t>0.31a</t>
  </si>
  <si>
    <t>0.39</t>
  </si>
  <si>
    <t>0.40</t>
  </si>
  <si>
    <t>0.42</t>
  </si>
  <si>
    <t>0.56</t>
  </si>
  <si>
    <t>Overblijfruimte</t>
  </si>
  <si>
    <t xml:space="preserve">Speellokaal </t>
  </si>
  <si>
    <t xml:space="preserve">Entree </t>
  </si>
  <si>
    <t xml:space="preserve">Hal </t>
  </si>
  <si>
    <t>Houten trap</t>
  </si>
  <si>
    <t>Hal/overloop</t>
  </si>
  <si>
    <t>A1</t>
  </si>
  <si>
    <t>A.30</t>
  </si>
  <si>
    <t>0.CC</t>
  </si>
  <si>
    <t>CO22</t>
  </si>
  <si>
    <t>0.0M</t>
  </si>
  <si>
    <t>0.0K</t>
  </si>
  <si>
    <t>A.30a</t>
  </si>
  <si>
    <t>C.124</t>
  </si>
  <si>
    <t>1.01</t>
  </si>
  <si>
    <t>C122</t>
  </si>
  <si>
    <t>1.0J</t>
  </si>
  <si>
    <t>1.13</t>
  </si>
  <si>
    <t>C123</t>
  </si>
  <si>
    <t>1.0L</t>
  </si>
  <si>
    <t>C114</t>
  </si>
  <si>
    <t>1.0D</t>
  </si>
  <si>
    <t>1.0F</t>
  </si>
  <si>
    <t>1.0C</t>
  </si>
  <si>
    <t>Personeelstoilet</t>
  </si>
  <si>
    <t>Leerplein</t>
  </si>
  <si>
    <t>Kantoor 1</t>
  </si>
  <si>
    <t>Kantoor 2</t>
  </si>
  <si>
    <t>Interne begeleiding</t>
  </si>
  <si>
    <t>Flotex</t>
  </si>
  <si>
    <t>Rubber</t>
  </si>
  <si>
    <t>1.34</t>
  </si>
  <si>
    <t>1.21</t>
  </si>
  <si>
    <t>1.20</t>
  </si>
  <si>
    <t>1.95</t>
  </si>
  <si>
    <t>1.24</t>
  </si>
  <si>
    <t>1.26</t>
  </si>
  <si>
    <t>1.31</t>
  </si>
  <si>
    <t>Bibliotheek</t>
  </si>
  <si>
    <t>Computerlokaal</t>
  </si>
  <si>
    <t xml:space="preserve">Time-out </t>
  </si>
  <si>
    <t>Administratie</t>
  </si>
  <si>
    <t>Portaal</t>
  </si>
  <si>
    <t>Toletgroep</t>
  </si>
  <si>
    <t>0.07a</t>
  </si>
  <si>
    <t>0.10a</t>
  </si>
  <si>
    <t>0.38</t>
  </si>
  <si>
    <t>0.35</t>
  </si>
  <si>
    <t>0.26</t>
  </si>
  <si>
    <t>0.07b</t>
  </si>
  <si>
    <t>Sportzaal</t>
  </si>
  <si>
    <t>Kleedruimte dames</t>
  </si>
  <si>
    <t>Douches</t>
  </si>
  <si>
    <t>Docentenruimte</t>
  </si>
  <si>
    <t>Kleedruimte heren</t>
  </si>
  <si>
    <t>Noodtrap</t>
  </si>
  <si>
    <t>Werkkamer</t>
  </si>
  <si>
    <t xml:space="preserve">1.21a </t>
  </si>
  <si>
    <t>1.22a</t>
  </si>
  <si>
    <t>1.19</t>
  </si>
  <si>
    <t>Rode entree</t>
  </si>
  <si>
    <t>Hal incl.trap</t>
  </si>
  <si>
    <t>Conciërge</t>
  </si>
  <si>
    <t>Sanitairgroep</t>
  </si>
  <si>
    <t>Werkkast</t>
  </si>
  <si>
    <t>IB</t>
  </si>
  <si>
    <t>Teamkamer incl.pantry</t>
  </si>
  <si>
    <t>Mediatheek</t>
  </si>
  <si>
    <t>002a</t>
  </si>
  <si>
    <t>001a</t>
  </si>
  <si>
    <t>0.17a</t>
  </si>
  <si>
    <t>009a</t>
  </si>
  <si>
    <t>007a</t>
  </si>
  <si>
    <t>006a</t>
  </si>
  <si>
    <t>Hal incl. trap</t>
  </si>
  <si>
    <t>Speellokaal incl. trap</t>
  </si>
  <si>
    <t>Entree incl. trap</t>
  </si>
  <si>
    <t>Entreeincl. trap</t>
  </si>
  <si>
    <t>Kleedkamer</t>
  </si>
  <si>
    <t xml:space="preserve">Douche </t>
  </si>
  <si>
    <t>Douche</t>
  </si>
  <si>
    <t>Gymzaal</t>
  </si>
  <si>
    <t xml:space="preserve"> Kantoor</t>
  </si>
  <si>
    <t>Peoneelskamer incl.pantry</t>
  </si>
  <si>
    <t xml:space="preserve"> Gang incl. trap</t>
  </si>
  <si>
    <t>2.06</t>
  </si>
  <si>
    <t xml:space="preserve">Teamkamer </t>
  </si>
  <si>
    <t xml:space="preserve">Doucheruimte </t>
  </si>
  <si>
    <t>0.99</t>
  </si>
  <si>
    <t>0.106</t>
  </si>
  <si>
    <t>OBS de Meerpaal</t>
  </si>
  <si>
    <t>Broekplein 5</t>
  </si>
  <si>
    <t xml:space="preserve">Entree achter </t>
  </si>
  <si>
    <t xml:space="preserve">Personeelstoilet </t>
  </si>
  <si>
    <t>Hal/pantry</t>
  </si>
  <si>
    <t xml:space="preserve">Entree. </t>
  </si>
  <si>
    <t>Werkplek</t>
  </si>
  <si>
    <t>OBS Anne Frank</t>
  </si>
  <si>
    <t>Zuster Meijboomstraat 2</t>
  </si>
  <si>
    <t>0.31b</t>
  </si>
  <si>
    <t>0.08a</t>
  </si>
  <si>
    <t xml:space="preserve">0.07a </t>
  </si>
  <si>
    <t>0.31c</t>
  </si>
  <si>
    <t>0.09a</t>
  </si>
  <si>
    <t>0.22a</t>
  </si>
  <si>
    <t>0.21a</t>
  </si>
  <si>
    <t>Gymz.</t>
  </si>
  <si>
    <t>Entree gymzaal</t>
  </si>
  <si>
    <t>Atrium</t>
  </si>
  <si>
    <t>IB Ruimte</t>
  </si>
  <si>
    <t xml:space="preserve">Gang </t>
  </si>
  <si>
    <t xml:space="preserve">Kleedruimte </t>
  </si>
  <si>
    <t>Nieuwbouw</t>
  </si>
  <si>
    <t>Totaal  oude gebouw</t>
  </si>
  <si>
    <t>totaal nieuwbouw</t>
  </si>
  <si>
    <t xml:space="preserve">0.28 </t>
  </si>
  <si>
    <t>0.18a</t>
  </si>
  <si>
    <t>Entree rubber</t>
  </si>
  <si>
    <t xml:space="preserve"> Miva</t>
  </si>
  <si>
    <t>gietvloer</t>
  </si>
  <si>
    <t>sportvloer</t>
  </si>
  <si>
    <t>dieptereiniging sanitair</t>
  </si>
  <si>
    <t>1.02b</t>
  </si>
  <si>
    <t>1.03a</t>
  </si>
  <si>
    <t>1.03b</t>
  </si>
  <si>
    <t>1.05a</t>
  </si>
  <si>
    <t>1.05b</t>
  </si>
  <si>
    <t>Sportvloer</t>
  </si>
  <si>
    <t>aantal m2</t>
  </si>
  <si>
    <t>1.09a</t>
  </si>
  <si>
    <t>Werkpekken</t>
  </si>
  <si>
    <t>Werkruimte</t>
  </si>
  <si>
    <t>2.04</t>
  </si>
  <si>
    <t>2.03</t>
  </si>
  <si>
    <t>2.02</t>
  </si>
  <si>
    <t>2.01</t>
  </si>
  <si>
    <t>2.05</t>
  </si>
  <si>
    <t>2e</t>
  </si>
  <si>
    <t xml:space="preserve">Maandfactuur </t>
  </si>
  <si>
    <t>1.06a</t>
  </si>
  <si>
    <t>1.07a</t>
  </si>
  <si>
    <t>1.10a</t>
  </si>
  <si>
    <t>0.12a</t>
  </si>
  <si>
    <t>1.01a</t>
  </si>
  <si>
    <t>1.37</t>
  </si>
  <si>
    <t>1.40</t>
  </si>
  <si>
    <t>2.07</t>
  </si>
  <si>
    <t>2.08</t>
  </si>
  <si>
    <t>2.09</t>
  </si>
  <si>
    <t>2.18</t>
  </si>
  <si>
    <t>2.19</t>
  </si>
  <si>
    <t>2.20</t>
  </si>
  <si>
    <t>2.21</t>
  </si>
  <si>
    <t>2.22</t>
  </si>
  <si>
    <t>2.23</t>
  </si>
  <si>
    <t>2.24</t>
  </si>
  <si>
    <t>2.25</t>
  </si>
  <si>
    <t>0.97</t>
  </si>
  <si>
    <t>0.89</t>
  </si>
  <si>
    <t>0.98</t>
  </si>
  <si>
    <t>0.91</t>
  </si>
  <si>
    <t>0.88</t>
  </si>
  <si>
    <t>0.87</t>
  </si>
  <si>
    <t>0.86</t>
  </si>
  <si>
    <t>0.89a</t>
  </si>
  <si>
    <t>0.53</t>
  </si>
  <si>
    <t>0.169</t>
  </si>
  <si>
    <t>0.96</t>
  </si>
  <si>
    <t>0.117</t>
  </si>
  <si>
    <t>0.138a</t>
  </si>
  <si>
    <t>0.89b</t>
  </si>
  <si>
    <t>0.89c</t>
  </si>
  <si>
    <t>0.166</t>
  </si>
  <si>
    <t>0.119</t>
  </si>
  <si>
    <t>0.124</t>
  </si>
  <si>
    <t>0.123</t>
  </si>
  <si>
    <t>0.122</t>
  </si>
  <si>
    <t>0.125</t>
  </si>
  <si>
    <t>0.156</t>
  </si>
  <si>
    <t>0.127</t>
  </si>
  <si>
    <t>0.128</t>
  </si>
  <si>
    <t>0.103</t>
  </si>
  <si>
    <t>0.108</t>
  </si>
  <si>
    <t>0.109</t>
  </si>
  <si>
    <t>0.115</t>
  </si>
  <si>
    <t>0.111</t>
  </si>
  <si>
    <t>0.00</t>
  </si>
  <si>
    <t>Multifunctionele 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</si>
</sst>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0.000%"/>
    <numFmt numFmtId="166" formatCode="0#########"/>
    <numFmt numFmtId="167" formatCode="[$-413]d\ mmmm\ yyyy;@"/>
    <numFmt numFmtId="168" formatCode="0.0%"/>
    <numFmt numFmtId="169" formatCode="#,##0_ ;\-#,##0\ "/>
    <numFmt numFmtId="170" formatCode="0.00;[Red]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20"/>
      <color theme="0"/>
      <name val="Calibri Light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C67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463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16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5" xfId="0" applyBorder="1"/>
    <xf numFmtId="0" fontId="0" fillId="0" borderId="44" xfId="0" applyBorder="1"/>
    <xf numFmtId="0" fontId="0" fillId="0" borderId="46" xfId="0" applyBorder="1"/>
    <xf numFmtId="2" fontId="0" fillId="0" borderId="47" xfId="0" applyNumberFormat="1" applyFill="1" applyBorder="1"/>
    <xf numFmtId="2" fontId="0" fillId="0" borderId="44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9" fontId="0" fillId="3" borderId="7" xfId="0" applyNumberFormat="1" applyFill="1" applyBorder="1" applyProtection="1">
      <protection locked="0"/>
    </xf>
    <xf numFmtId="9" fontId="0" fillId="3" borderId="11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6" fillId="4" borderId="7" xfId="0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38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38" xfId="0" applyFont="1" applyFill="1" applyBorder="1"/>
    <xf numFmtId="0" fontId="6" fillId="4" borderId="35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0" fontId="0" fillId="5" borderId="45" xfId="0" applyFill="1" applyBorder="1" applyAlignment="1">
      <alignment horizontal="right"/>
    </xf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45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4" fontId="5" fillId="6" borderId="7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8" xfId="0" applyFont="1" applyFill="1" applyBorder="1"/>
    <xf numFmtId="0" fontId="5" fillId="6" borderId="12" xfId="0" applyFont="1" applyFill="1" applyBorder="1"/>
    <xf numFmtId="164" fontId="5" fillId="6" borderId="1" xfId="0" applyNumberFormat="1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165" fontId="0" fillId="3" borderId="47" xfId="0" applyNumberFormat="1" applyFill="1" applyBorder="1" applyProtection="1">
      <protection locked="0"/>
    </xf>
    <xf numFmtId="165" fontId="0" fillId="3" borderId="46" xfId="0" applyNumberFormat="1" applyFill="1" applyBorder="1" applyProtection="1">
      <protection locked="0"/>
    </xf>
    <xf numFmtId="165" fontId="0" fillId="3" borderId="45" xfId="0" applyNumberFormat="1" applyFill="1" applyBorder="1" applyProtection="1">
      <protection locked="0"/>
    </xf>
    <xf numFmtId="165" fontId="0" fillId="3" borderId="44" xfId="0" applyNumberFormat="1" applyFill="1" applyBorder="1" applyProtection="1">
      <protection locked="0"/>
    </xf>
    <xf numFmtId="2" fontId="0" fillId="3" borderId="45" xfId="0" applyNumberFormat="1" applyFill="1" applyBorder="1" applyProtection="1">
      <protection locked="0"/>
    </xf>
    <xf numFmtId="2" fontId="0" fillId="3" borderId="4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25" xfId="0" applyFill="1" applyBorder="1"/>
    <xf numFmtId="164" fontId="0" fillId="5" borderId="23" xfId="0" applyNumberForma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4" fontId="0" fillId="6" borderId="7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164" fontId="0" fillId="6" borderId="1" xfId="0" applyNumberFormat="1" applyFill="1" applyBorder="1"/>
    <xf numFmtId="0" fontId="0" fillId="5" borderId="7" xfId="0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4" borderId="1" xfId="0" applyNumberFormat="1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0" fillId="0" borderId="0" xfId="0" applyNumberFormat="1" applyBorder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7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7" fontId="0" fillId="0" borderId="0" xfId="0" applyNumberFormat="1"/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6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12" fillId="0" borderId="0" xfId="0" applyFont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4" fontId="0" fillId="0" borderId="0" xfId="0" applyNumberFormat="1" applyFont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164" fontId="0" fillId="6" borderId="12" xfId="0" applyNumberFormat="1" applyFill="1" applyBorder="1"/>
    <xf numFmtId="1" fontId="12" fillId="0" borderId="0" xfId="0" applyNumberFormat="1" applyFont="1"/>
    <xf numFmtId="168" fontId="0" fillId="3" borderId="7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168" fontId="0" fillId="3" borderId="9" xfId="0" applyNumberFormat="1" applyFill="1" applyBorder="1" applyProtection="1">
      <protection locked="0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0" fontId="6" fillId="4" borderId="9" xfId="0" applyFont="1" applyFill="1" applyBorder="1" applyAlignment="1">
      <alignment horizontal="right"/>
    </xf>
    <xf numFmtId="0" fontId="6" fillId="4" borderId="11" xfId="0" applyFont="1" applyFill="1" applyBorder="1" applyAlignment="1">
      <alignment horizontal="right"/>
    </xf>
    <xf numFmtId="44" fontId="0" fillId="3" borderId="10" xfId="0" applyNumberFormat="1" applyFill="1" applyBorder="1" applyProtection="1">
      <protection locked="0"/>
    </xf>
    <xf numFmtId="44" fontId="5" fillId="6" borderId="10" xfId="0" applyNumberFormat="1" applyFont="1" applyFill="1" applyBorder="1"/>
    <xf numFmtId="44" fontId="0" fillId="3" borderId="8" xfId="0" applyNumberFormat="1" applyFill="1" applyBorder="1" applyProtection="1">
      <protection locked="0"/>
    </xf>
    <xf numFmtId="44" fontId="5" fillId="6" borderId="8" xfId="0" applyNumberFormat="1" applyFont="1" applyFill="1" applyBorder="1"/>
    <xf numFmtId="44" fontId="0" fillId="3" borderId="12" xfId="0" applyNumberFormat="1" applyFill="1" applyBorder="1" applyProtection="1">
      <protection locked="0"/>
    </xf>
    <xf numFmtId="44" fontId="5" fillId="6" borderId="12" xfId="0" applyNumberFormat="1" applyFont="1" applyFill="1" applyBorder="1"/>
    <xf numFmtId="44" fontId="5" fillId="6" borderId="7" xfId="0" applyNumberFormat="1" applyFont="1" applyFill="1" applyBorder="1"/>
    <xf numFmtId="44" fontId="5" fillId="6" borderId="11" xfId="0" applyNumberFormat="1" applyFont="1" applyFill="1" applyBorder="1"/>
    <xf numFmtId="44" fontId="5" fillId="6" borderId="9" xfId="0" applyNumberFormat="1" applyFont="1" applyFill="1" applyBorder="1"/>
    <xf numFmtId="44" fontId="5" fillId="6" borderId="50" xfId="0" applyNumberFormat="1" applyFont="1" applyFill="1" applyBorder="1"/>
    <xf numFmtId="44" fontId="5" fillId="6" borderId="1" xfId="0" applyNumberFormat="1" applyFont="1" applyFill="1" applyBorder="1"/>
    <xf numFmtId="44" fontId="0" fillId="6" borderId="10" xfId="0" applyNumberFormat="1" applyFill="1" applyBorder="1"/>
    <xf numFmtId="44" fontId="0" fillId="6" borderId="8" xfId="0" applyNumberFormat="1" applyFill="1" applyBorder="1"/>
    <xf numFmtId="44" fontId="0" fillId="6" borderId="12" xfId="0" applyNumberFormat="1" applyFill="1" applyBorder="1"/>
    <xf numFmtId="44" fontId="0" fillId="6" borderId="7" xfId="0" applyNumberFormat="1" applyFill="1" applyBorder="1"/>
    <xf numFmtId="44" fontId="0" fillId="6" borderId="11" xfId="0" applyNumberFormat="1" applyFill="1" applyBorder="1"/>
    <xf numFmtId="44" fontId="0" fillId="6" borderId="9" xfId="0" applyNumberFormat="1" applyFill="1" applyBorder="1"/>
    <xf numFmtId="44" fontId="0" fillId="6" borderId="50" xfId="0" applyNumberFormat="1" applyFill="1" applyBorder="1"/>
    <xf numFmtId="4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5" fillId="6" borderId="19" xfId="0" applyNumberFormat="1" applyFont="1" applyFill="1" applyBorder="1"/>
    <xf numFmtId="164" fontId="0" fillId="6" borderId="19" xfId="0" applyNumberFormat="1" applyFill="1" applyBorder="1"/>
    <xf numFmtId="44" fontId="0" fillId="0" borderId="2" xfId="0" applyNumberFormat="1" applyBorder="1"/>
    <xf numFmtId="169" fontId="0" fillId="5" borderId="10" xfId="0" applyNumberFormat="1" applyFill="1" applyBorder="1" applyAlignment="1">
      <alignment horizontal="center"/>
    </xf>
    <xf numFmtId="169" fontId="0" fillId="5" borderId="8" xfId="0" applyNumberFormat="1" applyFill="1" applyBorder="1" applyAlignment="1">
      <alignment horizontal="center"/>
    </xf>
    <xf numFmtId="169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4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0" fillId="10" borderId="0" xfId="0" applyFill="1"/>
    <xf numFmtId="0" fontId="6" fillId="10" borderId="0" xfId="0" applyFont="1" applyFill="1"/>
    <xf numFmtId="0" fontId="14" fillId="10" borderId="0" xfId="0" applyFont="1" applyFill="1"/>
    <xf numFmtId="0" fontId="0" fillId="8" borderId="54" xfId="0" applyFill="1" applyBorder="1"/>
    <xf numFmtId="0" fontId="15" fillId="10" borderId="0" xfId="0" applyFont="1" applyFill="1" applyBorder="1" applyAlignment="1">
      <alignment horizontal="left"/>
    </xf>
    <xf numFmtId="0" fontId="6" fillId="8" borderId="54" xfId="0" applyFont="1" applyFill="1" applyBorder="1"/>
    <xf numFmtId="0" fontId="16" fillId="8" borderId="27" xfId="0" applyFont="1" applyFill="1" applyBorder="1" applyAlignment="1">
      <alignment horizontal="left"/>
    </xf>
    <xf numFmtId="0" fontId="16" fillId="8" borderId="31" xfId="0" applyFont="1" applyFill="1" applyBorder="1"/>
    <xf numFmtId="0" fontId="16" fillId="8" borderId="38" xfId="0" applyFont="1" applyFill="1" applyBorder="1"/>
    <xf numFmtId="0" fontId="16" fillId="8" borderId="40" xfId="0" applyFont="1" applyFill="1" applyBorder="1" applyAlignment="1">
      <alignment horizontal="left"/>
    </xf>
    <xf numFmtId="0" fontId="16" fillId="8" borderId="33" xfId="0" applyFont="1" applyFill="1" applyBorder="1"/>
    <xf numFmtId="0" fontId="16" fillId="8" borderId="51" xfId="0" applyFont="1" applyFill="1" applyBorder="1"/>
    <xf numFmtId="0" fontId="16" fillId="8" borderId="34" xfId="0" applyFont="1" applyFill="1" applyBorder="1" applyAlignment="1">
      <alignment horizontal="left"/>
    </xf>
    <xf numFmtId="0" fontId="16" fillId="8" borderId="42" xfId="0" applyFont="1" applyFill="1" applyBorder="1"/>
    <xf numFmtId="0" fontId="16" fillId="8" borderId="35" xfId="0" applyFont="1" applyFill="1" applyBorder="1"/>
    <xf numFmtId="0" fontId="0" fillId="8" borderId="0" xfId="0" applyFill="1"/>
    <xf numFmtId="0" fontId="16" fillId="8" borderId="39" xfId="0" applyFont="1" applyFill="1" applyBorder="1"/>
    <xf numFmtId="0" fontId="16" fillId="8" borderId="0" xfId="0" applyFont="1" applyFill="1" applyBorder="1"/>
    <xf numFmtId="0" fontId="16" fillId="8" borderId="3" xfId="0" applyFont="1" applyFill="1" applyBorder="1"/>
    <xf numFmtId="0" fontId="16" fillId="8" borderId="53" xfId="0" applyFont="1" applyFill="1" applyBorder="1"/>
    <xf numFmtId="0" fontId="17" fillId="8" borderId="0" xfId="0" applyFont="1" applyFill="1" applyBorder="1" applyAlignment="1">
      <alignment horizontal="left"/>
    </xf>
    <xf numFmtId="0" fontId="18" fillId="8" borderId="0" xfId="0" applyFont="1" applyFill="1" applyBorder="1"/>
    <xf numFmtId="0" fontId="15" fillId="10" borderId="0" xfId="0" applyFont="1" applyFill="1" applyBorder="1"/>
    <xf numFmtId="0" fontId="16" fillId="10" borderId="0" xfId="0" applyFont="1" applyFill="1" applyBorder="1"/>
    <xf numFmtId="0" fontId="16" fillId="8" borderId="0" xfId="0" applyFont="1" applyFill="1" applyBorder="1" applyAlignment="1">
      <alignment horizontal="right"/>
    </xf>
    <xf numFmtId="0" fontId="19" fillId="3" borderId="27" xfId="0" applyFont="1" applyFill="1" applyBorder="1" applyAlignment="1" applyProtection="1">
      <alignment horizontal="left" wrapText="1"/>
      <protection locked="0"/>
    </xf>
    <xf numFmtId="0" fontId="19" fillId="3" borderId="31" xfId="0" applyFont="1" applyFill="1" applyBorder="1" applyAlignment="1" applyProtection="1">
      <alignment horizontal="left" wrapText="1"/>
      <protection locked="0"/>
    </xf>
    <xf numFmtId="0" fontId="19" fillId="3" borderId="38" xfId="0" applyFont="1" applyFill="1" applyBorder="1" applyAlignment="1" applyProtection="1">
      <alignment horizontal="left" wrapText="1"/>
      <protection locked="0"/>
    </xf>
    <xf numFmtId="0" fontId="19" fillId="3" borderId="40" xfId="0" applyFont="1" applyFill="1" applyBorder="1" applyAlignment="1" applyProtection="1">
      <alignment horizontal="left" wrapText="1"/>
      <protection locked="0"/>
    </xf>
    <xf numFmtId="0" fontId="19" fillId="3" borderId="33" xfId="0" applyFont="1" applyFill="1" applyBorder="1" applyAlignment="1" applyProtection="1">
      <alignment horizontal="left" wrapText="1"/>
      <protection locked="0"/>
    </xf>
    <xf numFmtId="0" fontId="19" fillId="3" borderId="51" xfId="0" applyFont="1" applyFill="1" applyBorder="1" applyAlignment="1" applyProtection="1">
      <alignment horizontal="left" wrapText="1"/>
      <protection locked="0"/>
    </xf>
    <xf numFmtId="0" fontId="19" fillId="3" borderId="34" xfId="0" applyFont="1" applyFill="1" applyBorder="1" applyAlignment="1" applyProtection="1">
      <alignment horizontal="left" wrapText="1"/>
      <protection locked="0"/>
    </xf>
    <xf numFmtId="0" fontId="19" fillId="3" borderId="42" xfId="0" applyFont="1" applyFill="1" applyBorder="1" applyAlignment="1" applyProtection="1">
      <alignment horizontal="left" wrapText="1"/>
      <protection locked="0"/>
    </xf>
    <xf numFmtId="0" fontId="19" fillId="3" borderId="35" xfId="0" applyFont="1" applyFill="1" applyBorder="1" applyAlignment="1" applyProtection="1">
      <alignment horizontal="left" wrapText="1"/>
      <protection locked="0"/>
    </xf>
    <xf numFmtId="0" fontId="16" fillId="8" borderId="0" xfId="0" applyFont="1" applyFill="1" applyBorder="1" applyAlignment="1">
      <alignment horizontal="left"/>
    </xf>
    <xf numFmtId="0" fontId="20" fillId="8" borderId="0" xfId="0" applyFont="1" applyFill="1" applyBorder="1" applyProtection="1">
      <protection locked="0"/>
    </xf>
    <xf numFmtId="166" fontId="19" fillId="3" borderId="40" xfId="0" applyNumberFormat="1" applyFont="1" applyFill="1" applyBorder="1" applyAlignment="1" applyProtection="1">
      <alignment horizontal="left" wrapText="1"/>
      <protection locked="0"/>
    </xf>
    <xf numFmtId="166" fontId="19" fillId="3" borderId="33" xfId="0" applyNumberFormat="1" applyFont="1" applyFill="1" applyBorder="1" applyAlignment="1" applyProtection="1">
      <alignment horizontal="left" wrapText="1"/>
      <protection locked="0"/>
    </xf>
    <xf numFmtId="166" fontId="19" fillId="3" borderId="51" xfId="0" applyNumberFormat="1" applyFont="1" applyFill="1" applyBorder="1" applyAlignment="1" applyProtection="1">
      <alignment horizontal="left" wrapText="1"/>
      <protection locked="0"/>
    </xf>
    <xf numFmtId="0" fontId="21" fillId="8" borderId="0" xfId="0" applyFont="1" applyFill="1" applyBorder="1" applyAlignment="1" applyProtection="1">
      <alignment horizontal="left" wrapText="1"/>
      <protection locked="0"/>
    </xf>
    <xf numFmtId="0" fontId="16" fillId="8" borderId="0" xfId="0" applyFont="1" applyFill="1" applyBorder="1" applyAlignment="1" applyProtection="1">
      <alignment horizontal="left"/>
      <protection locked="0"/>
    </xf>
    <xf numFmtId="0" fontId="16" fillId="0" borderId="27" xfId="0" applyFont="1" applyBorder="1"/>
    <xf numFmtId="0" fontId="16" fillId="0" borderId="31" xfId="0" applyFont="1" applyFill="1" applyBorder="1" applyAlignment="1" applyProtection="1">
      <alignment horizontal="left"/>
      <protection locked="0"/>
    </xf>
    <xf numFmtId="0" fontId="16" fillId="0" borderId="40" xfId="0" applyFont="1" applyBorder="1"/>
    <xf numFmtId="0" fontId="16" fillId="0" borderId="33" xfId="0" applyFont="1" applyFill="1" applyBorder="1" applyAlignment="1" applyProtection="1">
      <alignment horizontal="left"/>
      <protection locked="0"/>
    </xf>
    <xf numFmtId="0" fontId="16" fillId="0" borderId="34" xfId="0" applyFont="1" applyBorder="1"/>
    <xf numFmtId="0" fontId="16" fillId="0" borderId="42" xfId="0" applyFont="1" applyFill="1" applyBorder="1" applyAlignment="1" applyProtection="1">
      <alignment horizontal="left"/>
      <protection locked="0"/>
    </xf>
    <xf numFmtId="166" fontId="16" fillId="0" borderId="33" xfId="0" applyNumberFormat="1" applyFont="1" applyFill="1" applyBorder="1" applyAlignment="1" applyProtection="1">
      <alignment horizontal="left"/>
      <protection locked="0"/>
    </xf>
    <xf numFmtId="0" fontId="6" fillId="4" borderId="0" xfId="0" applyFont="1" applyFill="1" applyBorder="1"/>
    <xf numFmtId="0" fontId="6" fillId="4" borderId="0" xfId="0" applyFont="1" applyFill="1" applyBorder="1" applyAlignment="1">
      <alignment horizontal="left"/>
    </xf>
    <xf numFmtId="166" fontId="6" fillId="4" borderId="0" xfId="0" applyNumberFormat="1" applyFont="1" applyFill="1" applyBorder="1" applyAlignment="1">
      <alignment horizontal="left"/>
    </xf>
    <xf numFmtId="0" fontId="11" fillId="4" borderId="0" xfId="2" applyFont="1" applyFill="1" applyBorder="1"/>
    <xf numFmtId="0" fontId="0" fillId="3" borderId="0" xfId="0" applyFill="1" applyBorder="1" applyAlignment="1" applyProtection="1">
      <alignment horizontal="left"/>
      <protection locked="0"/>
    </xf>
    <xf numFmtId="166" fontId="0" fillId="3" borderId="0" xfId="0" applyNumberFormat="1" applyFill="1" applyBorder="1" applyAlignment="1" applyProtection="1">
      <alignment horizontal="left"/>
      <protection locked="0"/>
    </xf>
    <xf numFmtId="0" fontId="14" fillId="10" borderId="55" xfId="0" applyFont="1" applyFill="1" applyBorder="1"/>
    <xf numFmtId="0" fontId="14" fillId="10" borderId="56" xfId="0" applyFont="1" applyFill="1" applyBorder="1"/>
    <xf numFmtId="0" fontId="14" fillId="10" borderId="57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0" fontId="16" fillId="0" borderId="53" xfId="0" applyFont="1" applyBorder="1"/>
    <xf numFmtId="0" fontId="0" fillId="0" borderId="54" xfId="0" applyBorder="1"/>
    <xf numFmtId="0" fontId="0" fillId="0" borderId="53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22" fillId="10" borderId="56" xfId="0" applyFont="1" applyFill="1" applyBorder="1"/>
    <xf numFmtId="0" fontId="15" fillId="8" borderId="0" xfId="0" applyFont="1" applyFill="1" applyBorder="1"/>
    <xf numFmtId="0" fontId="16" fillId="0" borderId="35" xfId="0" applyFont="1" applyBorder="1"/>
    <xf numFmtId="0" fontId="16" fillId="8" borderId="16" xfId="0" applyFont="1" applyFill="1" applyBorder="1" applyAlignment="1">
      <alignment horizontal="left"/>
    </xf>
    <xf numFmtId="0" fontId="22" fillId="10" borderId="0" xfId="0" applyFont="1" applyFill="1"/>
    <xf numFmtId="0" fontId="4" fillId="0" borderId="0" xfId="0" applyFont="1" applyFill="1" applyBorder="1"/>
    <xf numFmtId="0" fontId="14" fillId="3" borderId="2" xfId="0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 wrapText="1"/>
    </xf>
    <xf numFmtId="167" fontId="6" fillId="10" borderId="0" xfId="0" applyNumberFormat="1" applyFont="1" applyFill="1"/>
    <xf numFmtId="164" fontId="6" fillId="10" borderId="0" xfId="0" applyNumberFormat="1" applyFont="1" applyFill="1"/>
    <xf numFmtId="0" fontId="23" fillId="10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167" fontId="0" fillId="8" borderId="0" xfId="0" applyNumberFormat="1" applyFill="1"/>
    <xf numFmtId="164" fontId="0" fillId="8" borderId="0" xfId="0" applyNumberFormat="1" applyFill="1"/>
    <xf numFmtId="164" fontId="0" fillId="8" borderId="0" xfId="0" applyNumberFormat="1" applyFill="1" applyBorder="1"/>
    <xf numFmtId="0" fontId="0" fillId="0" borderId="0" xfId="0" applyFont="1" applyBorder="1"/>
    <xf numFmtId="0" fontId="0" fillId="11" borderId="13" xfId="0" applyFont="1" applyFill="1" applyBorder="1" applyAlignment="1">
      <alignment horizontal="left" vertical="top" wrapText="1"/>
    </xf>
    <xf numFmtId="0" fontId="0" fillId="11" borderId="14" xfId="0" applyFont="1" applyFill="1" applyBorder="1" applyAlignment="1">
      <alignment horizontal="left" vertical="top" wrapText="1"/>
    </xf>
    <xf numFmtId="167" fontId="0" fillId="11" borderId="14" xfId="0" applyNumberFormat="1" applyFont="1" applyFill="1" applyBorder="1" applyAlignment="1">
      <alignment horizontal="left" vertical="top" wrapText="1"/>
    </xf>
    <xf numFmtId="164" fontId="0" fillId="11" borderId="14" xfId="0" applyNumberFormat="1" applyFont="1" applyFill="1" applyBorder="1" applyAlignment="1">
      <alignment horizontal="left" vertical="top" wrapText="1"/>
    </xf>
    <xf numFmtId="0" fontId="0" fillId="11" borderId="15" xfId="0" applyFont="1" applyFill="1" applyBorder="1" applyAlignment="1">
      <alignment horizontal="left" vertical="top" wrapText="1"/>
    </xf>
    <xf numFmtId="167" fontId="0" fillId="0" borderId="0" xfId="0" applyNumberFormat="1" applyFont="1"/>
    <xf numFmtId="164" fontId="0" fillId="0" borderId="0" xfId="0" applyNumberFormat="1" applyFont="1"/>
    <xf numFmtId="167" fontId="0" fillId="8" borderId="0" xfId="0" applyNumberFormat="1" applyFill="1" applyBorder="1"/>
    <xf numFmtId="0" fontId="2" fillId="8" borderId="0" xfId="0" applyFont="1" applyFill="1" applyBorder="1" applyAlignment="1">
      <alignment horizontal="left"/>
    </xf>
    <xf numFmtId="0" fontId="0" fillId="13" borderId="3" xfId="0" applyFill="1" applyBorder="1" applyAlignment="1">
      <alignment wrapText="1"/>
    </xf>
    <xf numFmtId="0" fontId="0" fillId="13" borderId="0" xfId="0" applyFill="1"/>
    <xf numFmtId="0" fontId="5" fillId="12" borderId="0" xfId="0" applyFont="1" applyFill="1" applyBorder="1"/>
    <xf numFmtId="0" fontId="5" fillId="12" borderId="0" xfId="0" applyFont="1" applyFill="1" applyBorder="1" applyAlignment="1">
      <alignment horizontal="center"/>
    </xf>
    <xf numFmtId="0" fontId="0" fillId="12" borderId="0" xfId="0" applyFill="1" applyBorder="1" applyAlignment="1">
      <alignment wrapText="1"/>
    </xf>
    <xf numFmtId="0" fontId="0" fillId="12" borderId="0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/>
    <xf numFmtId="0" fontId="0" fillId="0" borderId="0" xfId="0" applyFont="1" applyBorder="1" applyAlignment="1">
      <alignment horizontal="center"/>
    </xf>
    <xf numFmtId="2" fontId="5" fillId="0" borderId="0" xfId="0" applyNumberFormat="1" applyFont="1" applyFill="1" applyBorder="1"/>
    <xf numFmtId="170" fontId="5" fillId="0" borderId="0" xfId="0" applyNumberFormat="1" applyFont="1" applyFill="1" applyBorder="1"/>
    <xf numFmtId="0" fontId="12" fillId="0" borderId="0" xfId="0" applyFont="1" applyAlignment="1">
      <alignment horizontal="left"/>
    </xf>
    <xf numFmtId="0" fontId="0" fillId="0" borderId="0" xfId="0" applyFont="1" applyBorder="1" applyAlignment="1"/>
    <xf numFmtId="0" fontId="0" fillId="0" borderId="0" xfId="0" applyFon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0" xfId="0" applyFont="1" applyBorder="1" applyAlignment="1">
      <alignment horizontal="center" vertical="center"/>
    </xf>
    <xf numFmtId="170" fontId="12" fillId="0" borderId="1" xfId="0" applyNumberFormat="1" applyFont="1" applyBorder="1"/>
    <xf numFmtId="0" fontId="0" fillId="0" borderId="0" xfId="2" applyFont="1" applyFill="1" applyBorder="1"/>
    <xf numFmtId="49" fontId="25" fillId="0" borderId="0" xfId="0" applyNumberFormat="1" applyFont="1" applyBorder="1" applyAlignment="1">
      <alignment horizontal="right"/>
    </xf>
    <xf numFmtId="2" fontId="0" fillId="13" borderId="0" xfId="0" applyNumberFormat="1" applyFill="1"/>
    <xf numFmtId="4" fontId="0" fillId="6" borderId="10" xfId="0" applyNumberFormat="1" applyFill="1" applyBorder="1"/>
    <xf numFmtId="49" fontId="5" fillId="0" borderId="0" xfId="1" applyNumberFormat="1" applyFont="1" applyFill="1" applyBorder="1" applyAlignment="1">
      <alignment horizontal="center" vertical="center"/>
    </xf>
    <xf numFmtId="0" fontId="0" fillId="5" borderId="4" xfId="0" applyFont="1" applyFill="1" applyBorder="1"/>
    <xf numFmtId="0" fontId="0" fillId="5" borderId="7" xfId="0" applyFont="1" applyFill="1" applyBorder="1"/>
    <xf numFmtId="0" fontId="5" fillId="0" borderId="0" xfId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/>
    <xf numFmtId="4" fontId="0" fillId="6" borderId="8" xfId="0" applyNumberFormat="1" applyFill="1" applyBorder="1"/>
    <xf numFmtId="0" fontId="12" fillId="0" borderId="0" xfId="0" applyFont="1" applyAlignment="1">
      <alignment horizontal="center"/>
    </xf>
    <xf numFmtId="2" fontId="0" fillId="0" borderId="0" xfId="0" applyNumberFormat="1" applyFill="1"/>
    <xf numFmtId="170" fontId="12" fillId="0" borderId="50" xfId="0" applyNumberFormat="1" applyFont="1" applyBorder="1"/>
    <xf numFmtId="4" fontId="0" fillId="5" borderId="10" xfId="0" applyNumberFormat="1" applyFill="1" applyBorder="1" applyAlignment="1">
      <alignment horizontal="center"/>
    </xf>
    <xf numFmtId="2" fontId="0" fillId="2" borderId="14" xfId="0" applyNumberFormat="1" applyFont="1" applyFill="1" applyBorder="1"/>
    <xf numFmtId="49" fontId="5" fillId="0" borderId="0" xfId="1" applyNumberFormat="1" applyFont="1" applyFill="1" applyBorder="1" applyAlignment="1">
      <alignment horizontal="center"/>
    </xf>
    <xf numFmtId="2" fontId="0" fillId="5" borderId="5" xfId="0" applyNumberFormat="1" applyFont="1" applyFill="1" applyBorder="1" applyAlignment="1">
      <alignment horizontal="center"/>
    </xf>
    <xf numFmtId="2" fontId="0" fillId="5" borderId="11" xfId="0" applyNumberFormat="1" applyFont="1" applyFill="1" applyBorder="1" applyAlignment="1">
      <alignment horizontal="center"/>
    </xf>
    <xf numFmtId="2" fontId="0" fillId="5" borderId="6" xfId="0" applyNumberFormat="1" applyFont="1" applyFill="1" applyBorder="1" applyAlignment="1">
      <alignment horizontal="center"/>
    </xf>
    <xf numFmtId="2" fontId="0" fillId="5" borderId="9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" fontId="0" fillId="0" borderId="0" xfId="0" applyNumberFormat="1" applyFont="1" applyFill="1" applyBorder="1"/>
    <xf numFmtId="0" fontId="0" fillId="0" borderId="0" xfId="0" applyFont="1" applyFill="1" applyBorder="1"/>
    <xf numFmtId="1" fontId="0" fillId="0" borderId="0" xfId="0" applyNumberFormat="1" applyFont="1" applyBorder="1"/>
    <xf numFmtId="0" fontId="0" fillId="0" borderId="0" xfId="0" applyFont="1" applyFill="1" applyAlignment="1">
      <alignment horizontal="center"/>
    </xf>
    <xf numFmtId="170" fontId="0" fillId="0" borderId="0" xfId="0" applyNumberFormat="1" applyFont="1" applyBorder="1"/>
    <xf numFmtId="2" fontId="0" fillId="0" borderId="0" xfId="0" applyNumberFormat="1" applyFont="1" applyBorder="1"/>
    <xf numFmtId="2" fontId="0" fillId="0" borderId="0" xfId="0" applyNumberFormat="1" applyFont="1" applyFill="1" applyBorder="1"/>
    <xf numFmtId="2" fontId="0" fillId="0" borderId="63" xfId="0" applyNumberFormat="1" applyFont="1" applyBorder="1"/>
    <xf numFmtId="2" fontId="0" fillId="0" borderId="64" xfId="0" applyNumberFormat="1" applyFont="1" applyBorder="1"/>
    <xf numFmtId="2" fontId="0" fillId="0" borderId="62" xfId="0" applyNumberFormat="1" applyFont="1" applyBorder="1"/>
    <xf numFmtId="49" fontId="0" fillId="0" borderId="0" xfId="0" applyNumberFormat="1" applyFont="1" applyFill="1" applyBorder="1"/>
    <xf numFmtId="170" fontId="0" fillId="0" borderId="63" xfId="0" applyNumberFormat="1" applyFont="1" applyBorder="1"/>
    <xf numFmtId="170" fontId="0" fillId="0" borderId="64" xfId="0" applyNumberFormat="1" applyFont="1" applyBorder="1"/>
    <xf numFmtId="49" fontId="5" fillId="0" borderId="0" xfId="1" applyNumberFormat="1" applyFont="1" applyFill="1" applyBorder="1" applyAlignment="1"/>
    <xf numFmtId="0" fontId="0" fillId="0" borderId="0" xfId="0" applyFont="1" applyBorder="1" applyAlignment="1">
      <alignment vertical="center"/>
    </xf>
    <xf numFmtId="49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Border="1" applyAlignment="1">
      <alignment horizontal="right"/>
    </xf>
    <xf numFmtId="0" fontId="0" fillId="0" borderId="63" xfId="0" applyFont="1" applyBorder="1"/>
    <xf numFmtId="0" fontId="0" fillId="0" borderId="62" xfId="0" applyFont="1" applyBorder="1"/>
    <xf numFmtId="1" fontId="0" fillId="0" borderId="0" xfId="0" applyNumberFormat="1" applyFont="1" applyFill="1"/>
    <xf numFmtId="49" fontId="0" fillId="0" borderId="0" xfId="0" applyNumberFormat="1" applyFont="1" applyBorder="1"/>
    <xf numFmtId="170" fontId="5" fillId="0" borderId="0" xfId="1" applyNumberFormat="1" applyFont="1" applyFill="1" applyBorder="1" applyAlignment="1">
      <alignment horizontal="right"/>
    </xf>
    <xf numFmtId="170" fontId="5" fillId="0" borderId="0" xfId="1" applyNumberFormat="1" applyFont="1" applyFill="1" applyBorder="1"/>
    <xf numFmtId="170" fontId="12" fillId="0" borderId="1" xfId="1" applyNumberFormat="1" applyFont="1" applyFill="1" applyBorder="1"/>
    <xf numFmtId="170" fontId="5" fillId="0" borderId="65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right"/>
    </xf>
    <xf numFmtId="2" fontId="5" fillId="0" borderId="0" xfId="1" applyNumberFormat="1" applyFont="1" applyFill="1" applyBorder="1"/>
    <xf numFmtId="0" fontId="12" fillId="0" borderId="1" xfId="1" applyFont="1" applyFill="1" applyBorder="1" applyAlignment="1">
      <alignment horizontal="center"/>
    </xf>
    <xf numFmtId="0" fontId="5" fillId="0" borderId="0" xfId="1" applyFont="1" applyFill="1" applyBorder="1" applyAlignment="1">
      <alignment vertical="center"/>
    </xf>
    <xf numFmtId="2" fontId="5" fillId="0" borderId="65" xfId="1" applyNumberFormat="1" applyFont="1" applyFill="1" applyBorder="1" applyAlignment="1">
      <alignment horizontal="right"/>
    </xf>
    <xf numFmtId="0" fontId="5" fillId="0" borderId="63" xfId="1" applyFont="1" applyFill="1" applyBorder="1"/>
    <xf numFmtId="0" fontId="5" fillId="0" borderId="62" xfId="1" applyFont="1" applyFill="1" applyBorder="1"/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6" fillId="4" borderId="12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22" fillId="10" borderId="0" xfId="0" applyFont="1" applyFill="1" applyBorder="1" applyAlignment="1">
      <alignment horizontal="left"/>
    </xf>
    <xf numFmtId="0" fontId="13" fillId="12" borderId="0" xfId="0" applyFont="1" applyFill="1" applyBorder="1" applyAlignment="1">
      <alignment horizontal="left" vertical="top" wrapText="1"/>
    </xf>
  </cellXfs>
  <cellStyles count="3">
    <cellStyle name="Hyperlink" xfId="2" builtinId="8"/>
    <cellStyle name="Standaard" xfId="0" builtinId="0"/>
    <cellStyle name="Standaard 2" xfId="1"/>
  </cellStyles>
  <dxfs count="1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DC6710"/>
      <color rgb="FFF07512"/>
      <color rgb="FFFF6600"/>
      <color rgb="FF9F9289"/>
      <color rgb="FFEBEBEB"/>
      <color rgb="FF1F17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295275</xdr:colOff>
      <xdr:row>524</xdr:row>
      <xdr:rowOff>95250</xdr:rowOff>
    </xdr:from>
    <xdr:to>
      <xdr:col>82</xdr:col>
      <xdr:colOff>290703</xdr:colOff>
      <xdr:row>578</xdr:row>
      <xdr:rowOff>74914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44525" y="13106400"/>
          <a:ext cx="36571428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Relationship Id="rId5" Type="http://schemas.openxmlformats.org/officeDocument/2006/relationships/comments" Target="../comments7.xml"/><Relationship Id="rId4" Type="http://schemas.openxmlformats.org/officeDocument/2006/relationships/vmlDrawing" Target="../drawings/vmlDrawing35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8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1.21@" TargetMode="External"/><Relationship Id="rId5" Type="http://schemas.openxmlformats.org/officeDocument/2006/relationships/comments" Target="../comments9.xml"/><Relationship Id="rId4" Type="http://schemas.openxmlformats.org/officeDocument/2006/relationships/vmlDrawing" Target="../drawings/vmlDrawing43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10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11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12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theme="0" tint="-0.249977111117893"/>
  </sheetPr>
  <dimension ref="A1:DA34"/>
  <sheetViews>
    <sheetView showZeros="0" zoomScaleNormal="100" workbookViewId="0">
      <selection activeCell="C20" sqref="C20"/>
    </sheetView>
  </sheetViews>
  <sheetFormatPr defaultRowHeight="15" x14ac:dyDescent="0.25"/>
  <cols>
    <col min="2" max="2" width="4.42578125" customWidth="1"/>
    <col min="3" max="3" width="42.85546875" bestFit="1" customWidth="1"/>
    <col min="4" max="4" width="30" bestFit="1" customWidth="1"/>
    <col min="5" max="5" width="29.85546875" customWidth="1"/>
    <col min="6" max="6" width="20" customWidth="1"/>
    <col min="9" max="9" width="14.28515625" customWidth="1"/>
    <col min="10" max="10" width="16" customWidth="1"/>
    <col min="12" max="12" width="10.28515625" customWidth="1"/>
    <col min="14" max="14" width="12.140625" customWidth="1"/>
    <col min="15" max="15" width="11" customWidth="1"/>
    <col min="16" max="16" width="15.7109375" customWidth="1"/>
    <col min="17" max="17" width="5.7109375" customWidth="1"/>
    <col min="18" max="18" width="20.42578125" customWidth="1"/>
    <col min="19" max="19" width="10.140625" customWidth="1"/>
    <col min="20" max="20" width="15.7109375" customWidth="1"/>
    <col min="21" max="21" width="11.28515625" customWidth="1"/>
    <col min="22" max="22" width="15.7109375" customWidth="1"/>
    <col min="23" max="23" width="5.7109375" customWidth="1"/>
    <col min="24" max="24" width="17.85546875" customWidth="1"/>
    <col min="25" max="25" width="8.28515625" customWidth="1"/>
    <col min="26" max="26" width="15.7109375" customWidth="1"/>
    <col min="27" max="27" width="5.7109375" customWidth="1"/>
    <col min="28" max="28" width="15.7109375" customWidth="1"/>
    <col min="29" max="29" width="5.7109375" customWidth="1"/>
    <col min="30" max="30" width="15.7109375" customWidth="1"/>
    <col min="31" max="31" width="5.7109375" customWidth="1"/>
    <col min="32" max="32" width="21.28515625" customWidth="1"/>
    <col min="76" max="76" width="40.7109375" bestFit="1" customWidth="1"/>
    <col min="77" max="77" width="4.7109375" bestFit="1" customWidth="1"/>
    <col min="78" max="78" width="41.140625" bestFit="1" customWidth="1"/>
    <col min="80" max="80" width="34.7109375" bestFit="1" customWidth="1"/>
    <col min="82" max="82" width="31.140625" bestFit="1" customWidth="1"/>
    <col min="96" max="96" width="14.140625" customWidth="1"/>
    <col min="97" max="97" width="9.140625" customWidth="1"/>
  </cols>
  <sheetData>
    <row r="1" spans="1:105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103</v>
      </c>
      <c r="CU1">
        <v>104</v>
      </c>
      <c r="CV1">
        <v>105</v>
      </c>
      <c r="CW1">
        <v>106</v>
      </c>
      <c r="CX1">
        <v>107</v>
      </c>
      <c r="CY1">
        <v>108</v>
      </c>
      <c r="CZ1">
        <v>109</v>
      </c>
      <c r="DA1">
        <v>110</v>
      </c>
    </row>
    <row r="2" spans="1:105" x14ac:dyDescent="0.25">
      <c r="A2" t="s">
        <v>0</v>
      </c>
      <c r="C2" t="s">
        <v>1</v>
      </c>
      <c r="D2" t="s">
        <v>2</v>
      </c>
      <c r="E2" t="s">
        <v>3</v>
      </c>
    </row>
    <row r="3" spans="1:105" x14ac:dyDescent="0.25">
      <c r="C3" s="1"/>
      <c r="D3" t="s">
        <v>4</v>
      </c>
    </row>
    <row r="4" spans="1:105" s="2" customFormat="1" ht="42.75" customHeight="1" x14ac:dyDescent="0.25">
      <c r="A4" s="3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78" t="s">
        <v>52</v>
      </c>
      <c r="H4" s="364" t="s">
        <v>53</v>
      </c>
      <c r="I4" s="364" t="s">
        <v>54</v>
      </c>
      <c r="J4" s="378" t="s">
        <v>55</v>
      </c>
      <c r="K4" s="3" t="s">
        <v>304</v>
      </c>
      <c r="L4" s="3" t="s">
        <v>304</v>
      </c>
      <c r="M4" s="3" t="s">
        <v>304</v>
      </c>
      <c r="N4" s="3" t="s">
        <v>10</v>
      </c>
      <c r="O4" s="3" t="s">
        <v>304</v>
      </c>
      <c r="P4" s="3" t="s">
        <v>11</v>
      </c>
      <c r="Q4" s="3" t="s">
        <v>12</v>
      </c>
      <c r="R4" s="3" t="s">
        <v>13</v>
      </c>
      <c r="S4" s="3" t="s">
        <v>12</v>
      </c>
      <c r="T4" s="3" t="s">
        <v>14</v>
      </c>
      <c r="U4" s="3" t="s">
        <v>12</v>
      </c>
      <c r="V4" s="3" t="s">
        <v>15</v>
      </c>
      <c r="W4" s="3" t="s">
        <v>12</v>
      </c>
      <c r="X4" s="3" t="s">
        <v>16</v>
      </c>
      <c r="Y4" s="3" t="s">
        <v>12</v>
      </c>
      <c r="Z4" s="3" t="s">
        <v>17</v>
      </c>
      <c r="AA4" s="3" t="s">
        <v>12</v>
      </c>
      <c r="AB4" s="3" t="s">
        <v>18</v>
      </c>
      <c r="AC4" s="3" t="s">
        <v>12</v>
      </c>
      <c r="AD4" s="3" t="s">
        <v>34</v>
      </c>
      <c r="AE4" s="3" t="s">
        <v>12</v>
      </c>
      <c r="AF4" s="3" t="s">
        <v>19</v>
      </c>
      <c r="AG4" s="3" t="s">
        <v>20</v>
      </c>
      <c r="AH4" s="3" t="s">
        <v>21</v>
      </c>
      <c r="AI4" s="3" t="s">
        <v>22</v>
      </c>
      <c r="AJ4" s="3" t="s">
        <v>23</v>
      </c>
      <c r="AK4" s="3" t="s">
        <v>20</v>
      </c>
      <c r="AL4" s="3" t="s">
        <v>21</v>
      </c>
      <c r="AM4" s="3" t="s">
        <v>22</v>
      </c>
      <c r="AN4" s="3" t="s">
        <v>24</v>
      </c>
      <c r="AO4" s="3" t="s">
        <v>20</v>
      </c>
      <c r="AP4" s="3" t="s">
        <v>21</v>
      </c>
      <c r="AQ4" s="3" t="s">
        <v>22</v>
      </c>
      <c r="AR4" s="3" t="s">
        <v>25</v>
      </c>
      <c r="AS4" s="3" t="s">
        <v>20</v>
      </c>
      <c r="AT4" s="3" t="s">
        <v>21</v>
      </c>
      <c r="AU4" s="3" t="s">
        <v>22</v>
      </c>
      <c r="AV4" s="3" t="s">
        <v>26</v>
      </c>
      <c r="AW4" s="3" t="s">
        <v>20</v>
      </c>
      <c r="AX4" s="3" t="s">
        <v>21</v>
      </c>
      <c r="AY4" s="3" t="s">
        <v>22</v>
      </c>
      <c r="AZ4" s="3" t="s">
        <v>27</v>
      </c>
      <c r="BA4" s="3" t="s">
        <v>20</v>
      </c>
      <c r="BB4" s="3" t="s">
        <v>21</v>
      </c>
      <c r="BC4" s="3" t="s">
        <v>22</v>
      </c>
      <c r="BD4" s="3" t="s">
        <v>28</v>
      </c>
      <c r="BE4" s="3" t="s">
        <v>20</v>
      </c>
      <c r="BF4" s="3" t="s">
        <v>21</v>
      </c>
      <c r="BG4" s="3" t="s">
        <v>22</v>
      </c>
      <c r="BH4" s="3" t="s">
        <v>29</v>
      </c>
      <c r="BI4" s="3" t="s">
        <v>30</v>
      </c>
      <c r="BJ4" s="3" t="s">
        <v>21</v>
      </c>
      <c r="BK4" s="3" t="s">
        <v>22</v>
      </c>
      <c r="BL4" s="3" t="s">
        <v>31</v>
      </c>
      <c r="BM4" s="3" t="s">
        <v>30</v>
      </c>
      <c r="BN4" s="3" t="s">
        <v>21</v>
      </c>
      <c r="BO4" s="3" t="s">
        <v>22</v>
      </c>
      <c r="BP4" s="3" t="s">
        <v>32</v>
      </c>
      <c r="BQ4" s="3" t="s">
        <v>30</v>
      </c>
      <c r="BR4" s="3" t="s">
        <v>21</v>
      </c>
      <c r="BS4" s="3" t="s">
        <v>22</v>
      </c>
      <c r="BT4" s="3" t="s">
        <v>33</v>
      </c>
      <c r="BU4" s="3" t="s">
        <v>20</v>
      </c>
      <c r="BV4" s="3" t="s">
        <v>21</v>
      </c>
      <c r="BW4" s="3" t="s">
        <v>22</v>
      </c>
      <c r="BX4" s="3" t="s">
        <v>35</v>
      </c>
      <c r="BY4" s="3" t="s">
        <v>12</v>
      </c>
      <c r="BZ4" s="3" t="s">
        <v>36</v>
      </c>
      <c r="CA4" s="3" t="s">
        <v>12</v>
      </c>
      <c r="CB4" s="3" t="s">
        <v>37</v>
      </c>
      <c r="CC4" s="3" t="s">
        <v>12</v>
      </c>
      <c r="CD4" s="3" t="s">
        <v>38</v>
      </c>
      <c r="CE4" s="3" t="s">
        <v>12</v>
      </c>
      <c r="CF4" s="3" t="s">
        <v>39</v>
      </c>
      <c r="CG4" s="3" t="s">
        <v>12</v>
      </c>
      <c r="CH4" s="3" t="s">
        <v>40</v>
      </c>
      <c r="CI4" s="3" t="s">
        <v>12</v>
      </c>
      <c r="CJ4" s="3" t="s">
        <v>41</v>
      </c>
      <c r="CK4" s="3" t="s">
        <v>12</v>
      </c>
      <c r="CL4" s="3" t="s">
        <v>42</v>
      </c>
      <c r="CM4" s="3" t="s">
        <v>12</v>
      </c>
      <c r="CN4" s="3" t="s">
        <v>43</v>
      </c>
      <c r="CO4" s="3" t="s">
        <v>12</v>
      </c>
      <c r="CP4" s="3" t="s">
        <v>44</v>
      </c>
      <c r="CQ4" s="3" t="s">
        <v>12</v>
      </c>
      <c r="CR4" s="3" t="s">
        <v>45</v>
      </c>
      <c r="CS4" s="3" t="s">
        <v>51</v>
      </c>
    </row>
    <row r="5" spans="1:105" x14ac:dyDescent="0.25">
      <c r="A5">
        <v>1</v>
      </c>
      <c r="B5" t="str">
        <f>CONCATENATE(A5,"a")</f>
        <v>1a</v>
      </c>
      <c r="C5" s="34" t="s">
        <v>323</v>
      </c>
      <c r="D5" t="s">
        <v>312</v>
      </c>
      <c r="E5" t="s">
        <v>345</v>
      </c>
      <c r="F5">
        <v>200</v>
      </c>
      <c r="G5" s="34">
        <v>0.10274999999999999</v>
      </c>
      <c r="H5" s="365">
        <f t="shared" ref="H5:H32" ca="1" si="0">INDIRECT("'" &amp; B5 &amp; "'!$K$515")</f>
        <v>1550.2</v>
      </c>
      <c r="I5" s="383">
        <f ca="1">IF(SUM(G5*H5&lt;85),85,SUM(G5*H5))</f>
        <v>159.28305</v>
      </c>
      <c r="J5" s="34">
        <v>4</v>
      </c>
      <c r="P5" t="s">
        <v>276</v>
      </c>
      <c r="Q5">
        <v>1</v>
      </c>
      <c r="R5" t="s">
        <v>277</v>
      </c>
      <c r="S5" t="s">
        <v>47</v>
      </c>
      <c r="T5" t="s">
        <v>278</v>
      </c>
      <c r="U5" t="s">
        <v>47</v>
      </c>
      <c r="V5" t="s">
        <v>58</v>
      </c>
      <c r="W5" t="s">
        <v>47</v>
      </c>
      <c r="X5" t="s">
        <v>279</v>
      </c>
      <c r="Y5" t="s">
        <v>47</v>
      </c>
      <c r="AF5" t="s">
        <v>741</v>
      </c>
      <c r="AH5">
        <v>4</v>
      </c>
      <c r="AI5">
        <v>4</v>
      </c>
      <c r="BX5" t="s">
        <v>46</v>
      </c>
      <c r="BY5">
        <v>2</v>
      </c>
      <c r="BZ5" t="s">
        <v>48</v>
      </c>
      <c r="CA5">
        <v>2</v>
      </c>
      <c r="CB5" t="s">
        <v>49</v>
      </c>
      <c r="CC5">
        <v>2</v>
      </c>
      <c r="CD5" t="s">
        <v>50</v>
      </c>
      <c r="CE5" t="s">
        <v>47</v>
      </c>
      <c r="CF5" t="s">
        <v>280</v>
      </c>
      <c r="CH5" t="s">
        <v>281</v>
      </c>
    </row>
    <row r="6" spans="1:105" x14ac:dyDescent="0.25">
      <c r="A6">
        <v>2</v>
      </c>
      <c r="B6" t="str">
        <f t="shared" ref="B6:B34" si="1">CONCATENATE(A6,"a")</f>
        <v>2a</v>
      </c>
      <c r="C6" s="34" t="s">
        <v>324</v>
      </c>
      <c r="D6" t="s">
        <v>313</v>
      </c>
      <c r="E6" t="s">
        <v>345</v>
      </c>
      <c r="F6">
        <v>200</v>
      </c>
      <c r="G6" s="34">
        <v>0.10274999999999999</v>
      </c>
      <c r="H6" s="365">
        <f t="shared" ca="1" si="0"/>
        <v>917.51000000000022</v>
      </c>
      <c r="I6" s="383">
        <f t="shared" ref="I6:I24" ca="1" si="2">IF(SUM(G6*H6&lt;85),85,SUM(G6*H6))</f>
        <v>94.274152500000014</v>
      </c>
      <c r="J6" s="34">
        <v>4</v>
      </c>
      <c r="P6" t="s">
        <v>276</v>
      </c>
      <c r="Q6">
        <v>1</v>
      </c>
      <c r="R6" t="s">
        <v>277</v>
      </c>
      <c r="S6" t="s">
        <v>47</v>
      </c>
      <c r="T6" t="s">
        <v>278</v>
      </c>
      <c r="U6" t="s">
        <v>47</v>
      </c>
      <c r="V6" t="s">
        <v>58</v>
      </c>
      <c r="W6" t="s">
        <v>47</v>
      </c>
      <c r="X6" t="s">
        <v>279</v>
      </c>
      <c r="Y6" t="s">
        <v>47</v>
      </c>
      <c r="AF6" t="s">
        <v>741</v>
      </c>
      <c r="AH6">
        <v>4</v>
      </c>
      <c r="AI6">
        <v>4</v>
      </c>
      <c r="BX6" t="s">
        <v>46</v>
      </c>
      <c r="BY6">
        <v>2</v>
      </c>
      <c r="BZ6" t="s">
        <v>48</v>
      </c>
      <c r="CA6">
        <v>2</v>
      </c>
      <c r="CB6" t="s">
        <v>49</v>
      </c>
      <c r="CC6">
        <v>2</v>
      </c>
      <c r="CD6" t="s">
        <v>50</v>
      </c>
      <c r="CE6" t="s">
        <v>47</v>
      </c>
      <c r="CF6" t="s">
        <v>280</v>
      </c>
      <c r="CH6" t="s">
        <v>281</v>
      </c>
    </row>
    <row r="7" spans="1:105" x14ac:dyDescent="0.25">
      <c r="A7">
        <v>3</v>
      </c>
      <c r="B7" t="str">
        <f t="shared" si="1"/>
        <v>3a</v>
      </c>
      <c r="C7" s="34" t="s">
        <v>325</v>
      </c>
      <c r="D7" t="s">
        <v>314</v>
      </c>
      <c r="E7" t="s">
        <v>345</v>
      </c>
      <c r="F7">
        <v>200</v>
      </c>
      <c r="G7" s="34">
        <v>0.10274999999999999</v>
      </c>
      <c r="H7" s="365">
        <f t="shared" ca="1" si="0"/>
        <v>1757.08</v>
      </c>
      <c r="I7" s="383">
        <f t="shared" ca="1" si="2"/>
        <v>180.53996999999998</v>
      </c>
      <c r="J7" s="34">
        <v>4</v>
      </c>
      <c r="P7" t="s">
        <v>276</v>
      </c>
      <c r="Q7">
        <v>1</v>
      </c>
      <c r="R7" t="s">
        <v>277</v>
      </c>
      <c r="S7" t="s">
        <v>47</v>
      </c>
      <c r="T7" t="s">
        <v>278</v>
      </c>
      <c r="U7" t="s">
        <v>47</v>
      </c>
      <c r="V7" t="s">
        <v>58</v>
      </c>
      <c r="W7" t="s">
        <v>47</v>
      </c>
      <c r="X7" t="s">
        <v>279</v>
      </c>
      <c r="Y7" t="s">
        <v>47</v>
      </c>
      <c r="AF7" t="s">
        <v>741</v>
      </c>
      <c r="AH7">
        <v>4</v>
      </c>
      <c r="AI7">
        <v>4</v>
      </c>
      <c r="BX7" t="s">
        <v>46</v>
      </c>
      <c r="BY7">
        <v>2</v>
      </c>
      <c r="BZ7" t="s">
        <v>48</v>
      </c>
      <c r="CA7">
        <v>2</v>
      </c>
      <c r="CB7" t="s">
        <v>49</v>
      </c>
      <c r="CC7">
        <v>2</v>
      </c>
      <c r="CD7" t="s">
        <v>50</v>
      </c>
      <c r="CE7" t="s">
        <v>47</v>
      </c>
      <c r="CF7" t="s">
        <v>280</v>
      </c>
      <c r="CH7" t="s">
        <v>281</v>
      </c>
    </row>
    <row r="8" spans="1:105" x14ac:dyDescent="0.25">
      <c r="A8">
        <v>4</v>
      </c>
      <c r="B8" t="str">
        <f t="shared" si="1"/>
        <v>4a</v>
      </c>
      <c r="C8" s="34" t="s">
        <v>326</v>
      </c>
      <c r="D8" t="s">
        <v>315</v>
      </c>
      <c r="E8" t="s">
        <v>345</v>
      </c>
      <c r="F8">
        <v>200</v>
      </c>
      <c r="G8" s="34">
        <v>0.10274999999999999</v>
      </c>
      <c r="H8" s="365">
        <f t="shared" ca="1" si="0"/>
        <v>4409.7799999999988</v>
      </c>
      <c r="I8" s="383">
        <f t="shared" ca="1" si="2"/>
        <v>453.10489499999983</v>
      </c>
      <c r="J8" s="34">
        <v>4</v>
      </c>
      <c r="P8" t="s">
        <v>276</v>
      </c>
      <c r="Q8">
        <v>1</v>
      </c>
      <c r="R8" t="s">
        <v>277</v>
      </c>
      <c r="S8" t="s">
        <v>47</v>
      </c>
      <c r="T8" t="s">
        <v>278</v>
      </c>
      <c r="U8" t="s">
        <v>47</v>
      </c>
      <c r="V8" t="s">
        <v>58</v>
      </c>
      <c r="W8" t="s">
        <v>47</v>
      </c>
      <c r="X8" t="s">
        <v>279</v>
      </c>
      <c r="Y8" t="s">
        <v>47</v>
      </c>
      <c r="AF8" t="s">
        <v>741</v>
      </c>
      <c r="AH8">
        <v>4</v>
      </c>
      <c r="AI8">
        <v>4</v>
      </c>
      <c r="BX8" t="s">
        <v>46</v>
      </c>
      <c r="BY8">
        <v>2</v>
      </c>
      <c r="BZ8" t="s">
        <v>48</v>
      </c>
      <c r="CA8">
        <v>2</v>
      </c>
      <c r="CB8" t="s">
        <v>49</v>
      </c>
      <c r="CC8">
        <v>2</v>
      </c>
      <c r="CD8" t="s">
        <v>50</v>
      </c>
      <c r="CE8" t="s">
        <v>47</v>
      </c>
      <c r="CF8" t="s">
        <v>280</v>
      </c>
      <c r="CH8" t="s">
        <v>281</v>
      </c>
    </row>
    <row r="9" spans="1:105" x14ac:dyDescent="0.25">
      <c r="A9">
        <v>5</v>
      </c>
      <c r="B9" t="str">
        <f t="shared" si="1"/>
        <v>5a</v>
      </c>
      <c r="C9" s="34" t="s">
        <v>327</v>
      </c>
      <c r="D9" t="s">
        <v>316</v>
      </c>
      <c r="E9" t="s">
        <v>345</v>
      </c>
      <c r="F9">
        <v>200</v>
      </c>
      <c r="G9" s="34">
        <v>0.10274999999999999</v>
      </c>
      <c r="H9" s="365">
        <f t="shared" ca="1" si="0"/>
        <v>1134.4999999999998</v>
      </c>
      <c r="I9" s="383">
        <f t="shared" ca="1" si="2"/>
        <v>116.56987499999997</v>
      </c>
      <c r="J9" s="34">
        <v>4</v>
      </c>
      <c r="P9" t="s">
        <v>276</v>
      </c>
      <c r="Q9">
        <v>1</v>
      </c>
      <c r="R9" t="s">
        <v>277</v>
      </c>
      <c r="S9" t="s">
        <v>47</v>
      </c>
      <c r="T9" t="s">
        <v>278</v>
      </c>
      <c r="U9" t="s">
        <v>47</v>
      </c>
      <c r="V9" t="s">
        <v>58</v>
      </c>
      <c r="W9" t="s">
        <v>47</v>
      </c>
      <c r="X9" t="s">
        <v>279</v>
      </c>
      <c r="Y9" t="s">
        <v>47</v>
      </c>
      <c r="AF9" t="s">
        <v>741</v>
      </c>
      <c r="AH9">
        <v>4</v>
      </c>
      <c r="AI9">
        <v>4</v>
      </c>
      <c r="BX9" t="s">
        <v>46</v>
      </c>
      <c r="BY9">
        <v>2</v>
      </c>
      <c r="BZ9" t="s">
        <v>48</v>
      </c>
      <c r="CA9">
        <v>2</v>
      </c>
      <c r="CB9" t="s">
        <v>49</v>
      </c>
      <c r="CC9">
        <v>2</v>
      </c>
      <c r="CD9" t="s">
        <v>50</v>
      </c>
      <c r="CE9" t="s">
        <v>47</v>
      </c>
      <c r="CF9" t="s">
        <v>280</v>
      </c>
      <c r="CH9" t="s">
        <v>281</v>
      </c>
    </row>
    <row r="10" spans="1:105" x14ac:dyDescent="0.25">
      <c r="A10">
        <v>6</v>
      </c>
      <c r="B10" t="str">
        <f t="shared" si="1"/>
        <v>6a</v>
      </c>
      <c r="C10" s="34" t="s">
        <v>710</v>
      </c>
      <c r="D10" t="s">
        <v>711</v>
      </c>
      <c r="E10" t="s">
        <v>345</v>
      </c>
      <c r="F10">
        <v>200</v>
      </c>
      <c r="G10" s="34">
        <v>0.10274999999999999</v>
      </c>
      <c r="H10" s="365">
        <f t="shared" ca="1" si="0"/>
        <v>1160.2300000000005</v>
      </c>
      <c r="I10" s="383">
        <f t="shared" ca="1" si="2"/>
        <v>119.21363250000005</v>
      </c>
      <c r="J10" s="34">
        <v>4</v>
      </c>
      <c r="P10" t="s">
        <v>276</v>
      </c>
      <c r="Q10">
        <v>1</v>
      </c>
      <c r="R10" t="s">
        <v>277</v>
      </c>
      <c r="S10" t="s">
        <v>47</v>
      </c>
      <c r="T10" t="s">
        <v>278</v>
      </c>
      <c r="U10" t="s">
        <v>47</v>
      </c>
      <c r="V10" t="s">
        <v>58</v>
      </c>
      <c r="W10" t="s">
        <v>47</v>
      </c>
      <c r="X10" t="s">
        <v>279</v>
      </c>
      <c r="Y10" t="s">
        <v>47</v>
      </c>
      <c r="AF10" t="s">
        <v>741</v>
      </c>
      <c r="AH10">
        <v>4</v>
      </c>
      <c r="AI10">
        <v>4</v>
      </c>
      <c r="BX10" t="s">
        <v>46</v>
      </c>
      <c r="BY10">
        <v>2</v>
      </c>
      <c r="BZ10" t="s">
        <v>48</v>
      </c>
      <c r="CA10">
        <v>2</v>
      </c>
      <c r="CB10" t="s">
        <v>49</v>
      </c>
      <c r="CC10">
        <v>2</v>
      </c>
      <c r="CD10" t="s">
        <v>50</v>
      </c>
      <c r="CE10" t="s">
        <v>47</v>
      </c>
      <c r="CF10" t="s">
        <v>280</v>
      </c>
      <c r="CH10" t="s">
        <v>281</v>
      </c>
    </row>
    <row r="11" spans="1:105" x14ac:dyDescent="0.25">
      <c r="A11">
        <v>7</v>
      </c>
      <c r="B11" t="str">
        <f t="shared" si="1"/>
        <v>7a</v>
      </c>
      <c r="C11" s="34" t="s">
        <v>328</v>
      </c>
      <c r="D11" t="s">
        <v>317</v>
      </c>
      <c r="E11" t="s">
        <v>345</v>
      </c>
      <c r="F11">
        <v>200</v>
      </c>
      <c r="G11" s="34">
        <v>0.10274999999999999</v>
      </c>
      <c r="H11" s="365">
        <f t="shared" ca="1" si="0"/>
        <v>1644.8500000000001</v>
      </c>
      <c r="I11" s="383">
        <f t="shared" ca="1" si="2"/>
        <v>169.00833750000001</v>
      </c>
      <c r="J11" s="34">
        <v>4</v>
      </c>
      <c r="P11" t="s">
        <v>276</v>
      </c>
      <c r="Q11">
        <v>1</v>
      </c>
      <c r="R11" t="s">
        <v>277</v>
      </c>
      <c r="S11" t="s">
        <v>47</v>
      </c>
      <c r="T11" t="s">
        <v>278</v>
      </c>
      <c r="U11" t="s">
        <v>47</v>
      </c>
      <c r="V11" t="s">
        <v>58</v>
      </c>
      <c r="W11" t="s">
        <v>47</v>
      </c>
      <c r="X11" t="s">
        <v>279</v>
      </c>
      <c r="Y11" t="s">
        <v>47</v>
      </c>
      <c r="AF11" t="s">
        <v>741</v>
      </c>
      <c r="AH11">
        <v>4</v>
      </c>
      <c r="AI11">
        <v>4</v>
      </c>
      <c r="BX11" t="s">
        <v>46</v>
      </c>
      <c r="BY11">
        <v>2</v>
      </c>
      <c r="BZ11" t="s">
        <v>48</v>
      </c>
      <c r="CA11">
        <v>2</v>
      </c>
      <c r="CB11" t="s">
        <v>49</v>
      </c>
      <c r="CC11">
        <v>2</v>
      </c>
      <c r="CD11" t="s">
        <v>50</v>
      </c>
      <c r="CE11" t="s">
        <v>47</v>
      </c>
      <c r="CF11" t="s">
        <v>280</v>
      </c>
      <c r="CH11" t="s">
        <v>281</v>
      </c>
    </row>
    <row r="12" spans="1:105" x14ac:dyDescent="0.25">
      <c r="A12">
        <v>8</v>
      </c>
      <c r="B12" t="str">
        <f t="shared" si="1"/>
        <v>8a</v>
      </c>
      <c r="C12" s="34" t="s">
        <v>329</v>
      </c>
      <c r="D12" t="s">
        <v>318</v>
      </c>
      <c r="E12" t="s">
        <v>345</v>
      </c>
      <c r="F12">
        <v>200</v>
      </c>
      <c r="G12" s="34">
        <v>0.10274999999999999</v>
      </c>
      <c r="H12" s="365">
        <f t="shared" ca="1" si="0"/>
        <v>2237.14</v>
      </c>
      <c r="I12" s="383">
        <f t="shared" ca="1" si="2"/>
        <v>229.86613499999999</v>
      </c>
      <c r="J12" s="34">
        <v>4</v>
      </c>
      <c r="P12" t="s">
        <v>276</v>
      </c>
      <c r="Q12">
        <v>1</v>
      </c>
      <c r="R12" t="s">
        <v>277</v>
      </c>
      <c r="S12" t="s">
        <v>47</v>
      </c>
      <c r="T12" t="s">
        <v>278</v>
      </c>
      <c r="U12" t="s">
        <v>47</v>
      </c>
      <c r="V12" t="s">
        <v>58</v>
      </c>
      <c r="W12" t="s">
        <v>47</v>
      </c>
      <c r="X12" t="s">
        <v>279</v>
      </c>
      <c r="Y12" t="s">
        <v>47</v>
      </c>
      <c r="AF12" t="s">
        <v>741</v>
      </c>
      <c r="AH12">
        <v>4</v>
      </c>
      <c r="AI12">
        <v>4</v>
      </c>
      <c r="BX12" t="s">
        <v>46</v>
      </c>
      <c r="BY12">
        <v>2</v>
      </c>
      <c r="BZ12" t="s">
        <v>48</v>
      </c>
      <c r="CA12">
        <v>2</v>
      </c>
      <c r="CB12" t="s">
        <v>49</v>
      </c>
      <c r="CC12">
        <v>2</v>
      </c>
      <c r="CD12" t="s">
        <v>50</v>
      </c>
      <c r="CE12" t="s">
        <v>47</v>
      </c>
      <c r="CF12" t="s">
        <v>280</v>
      </c>
      <c r="CH12" t="s">
        <v>281</v>
      </c>
    </row>
    <row r="13" spans="1:105" x14ac:dyDescent="0.25">
      <c r="A13">
        <v>9</v>
      </c>
      <c r="B13" t="str">
        <f t="shared" si="1"/>
        <v>9a</v>
      </c>
      <c r="C13" s="34" t="s">
        <v>311</v>
      </c>
      <c r="D13" t="s">
        <v>319</v>
      </c>
      <c r="E13" t="s">
        <v>345</v>
      </c>
      <c r="F13">
        <v>200</v>
      </c>
      <c r="G13" s="34">
        <v>0.10274999999999999</v>
      </c>
      <c r="H13" s="365">
        <f t="shared" ca="1" si="0"/>
        <v>1688.1500000000003</v>
      </c>
      <c r="I13" s="383">
        <f t="shared" ca="1" si="2"/>
        <v>173.45741250000003</v>
      </c>
      <c r="J13" s="34">
        <v>4</v>
      </c>
      <c r="P13" t="s">
        <v>276</v>
      </c>
      <c r="Q13">
        <v>1</v>
      </c>
      <c r="R13" t="s">
        <v>277</v>
      </c>
      <c r="S13" t="s">
        <v>47</v>
      </c>
      <c r="T13" t="s">
        <v>278</v>
      </c>
      <c r="U13" t="s">
        <v>47</v>
      </c>
      <c r="V13" t="s">
        <v>58</v>
      </c>
      <c r="W13" t="s">
        <v>47</v>
      </c>
      <c r="X13" t="s">
        <v>279</v>
      </c>
      <c r="Y13" t="s">
        <v>47</v>
      </c>
      <c r="AF13" t="s">
        <v>741</v>
      </c>
      <c r="AH13">
        <v>4</v>
      </c>
      <c r="AI13">
        <v>4</v>
      </c>
      <c r="BX13" t="s">
        <v>46</v>
      </c>
      <c r="BY13">
        <v>2</v>
      </c>
      <c r="BZ13" t="s">
        <v>48</v>
      </c>
      <c r="CA13">
        <v>2</v>
      </c>
      <c r="CB13" t="s">
        <v>49</v>
      </c>
      <c r="CC13">
        <v>2</v>
      </c>
      <c r="CD13" t="s">
        <v>50</v>
      </c>
      <c r="CE13" t="s">
        <v>47</v>
      </c>
      <c r="CF13" t="s">
        <v>280</v>
      </c>
      <c r="CH13" t="s">
        <v>281</v>
      </c>
    </row>
    <row r="14" spans="1:105" x14ac:dyDescent="0.25">
      <c r="A14">
        <v>10</v>
      </c>
      <c r="B14" t="str">
        <f t="shared" si="1"/>
        <v>10a</v>
      </c>
      <c r="C14" s="34" t="s">
        <v>348</v>
      </c>
      <c r="D14" s="34" t="s">
        <v>320</v>
      </c>
      <c r="E14" t="s">
        <v>345</v>
      </c>
      <c r="F14">
        <v>200</v>
      </c>
      <c r="G14" s="34">
        <v>0.10274999999999999</v>
      </c>
      <c r="H14" s="365">
        <f t="shared" ca="1" si="0"/>
        <v>2062.17</v>
      </c>
      <c r="I14" s="383">
        <f t="shared" ca="1" si="2"/>
        <v>211.8879675</v>
      </c>
      <c r="J14" s="34">
        <v>4</v>
      </c>
      <c r="P14" t="s">
        <v>276</v>
      </c>
      <c r="Q14">
        <v>1</v>
      </c>
      <c r="R14" t="s">
        <v>277</v>
      </c>
      <c r="S14" t="s">
        <v>47</v>
      </c>
      <c r="T14" t="s">
        <v>278</v>
      </c>
      <c r="U14" t="s">
        <v>47</v>
      </c>
      <c r="V14" t="s">
        <v>58</v>
      </c>
      <c r="W14" t="s">
        <v>47</v>
      </c>
      <c r="X14" t="s">
        <v>279</v>
      </c>
      <c r="Y14" t="s">
        <v>47</v>
      </c>
      <c r="AF14" t="s">
        <v>741</v>
      </c>
      <c r="AH14">
        <v>4</v>
      </c>
      <c r="AI14">
        <v>4</v>
      </c>
      <c r="BX14" t="s">
        <v>46</v>
      </c>
      <c r="BY14">
        <v>2</v>
      </c>
      <c r="BZ14" t="s">
        <v>48</v>
      </c>
      <c r="CA14">
        <v>2</v>
      </c>
      <c r="CB14" t="s">
        <v>49</v>
      </c>
      <c r="CC14">
        <v>2</v>
      </c>
      <c r="CD14" t="s">
        <v>50</v>
      </c>
      <c r="CE14" t="s">
        <v>47</v>
      </c>
      <c r="CF14" t="s">
        <v>280</v>
      </c>
      <c r="CH14" t="s">
        <v>281</v>
      </c>
    </row>
    <row r="15" spans="1:105" x14ac:dyDescent="0.25">
      <c r="A15">
        <v>11</v>
      </c>
      <c r="B15" t="str">
        <f t="shared" si="1"/>
        <v>11a</v>
      </c>
      <c r="C15" s="34" t="s">
        <v>717</v>
      </c>
      <c r="D15" t="s">
        <v>718</v>
      </c>
      <c r="E15" t="s">
        <v>345</v>
      </c>
      <c r="F15">
        <v>200</v>
      </c>
      <c r="G15" s="34">
        <v>0.10274999999999999</v>
      </c>
      <c r="H15" s="365">
        <f t="shared" ca="1" si="0"/>
        <v>1777.29</v>
      </c>
      <c r="I15" s="383">
        <f t="shared" ca="1" si="2"/>
        <v>182.6165475</v>
      </c>
      <c r="J15" s="34">
        <v>4</v>
      </c>
      <c r="P15" t="s">
        <v>276</v>
      </c>
      <c r="Q15">
        <v>1</v>
      </c>
      <c r="R15" t="s">
        <v>277</v>
      </c>
      <c r="S15" t="s">
        <v>47</v>
      </c>
      <c r="T15" t="s">
        <v>278</v>
      </c>
      <c r="U15" t="s">
        <v>47</v>
      </c>
      <c r="V15" t="s">
        <v>58</v>
      </c>
      <c r="W15" t="s">
        <v>47</v>
      </c>
      <c r="X15" t="s">
        <v>279</v>
      </c>
      <c r="Y15" t="s">
        <v>47</v>
      </c>
      <c r="AF15" t="s">
        <v>741</v>
      </c>
      <c r="AH15">
        <v>4</v>
      </c>
      <c r="AI15">
        <v>4</v>
      </c>
      <c r="BX15" t="s">
        <v>46</v>
      </c>
      <c r="BY15">
        <v>2</v>
      </c>
      <c r="BZ15" t="s">
        <v>48</v>
      </c>
      <c r="CA15">
        <v>2</v>
      </c>
      <c r="CB15" t="s">
        <v>49</v>
      </c>
      <c r="CC15">
        <v>2</v>
      </c>
      <c r="CD15" t="s">
        <v>50</v>
      </c>
      <c r="CE15" t="s">
        <v>47</v>
      </c>
      <c r="CF15" t="s">
        <v>280</v>
      </c>
      <c r="CH15" t="s">
        <v>281</v>
      </c>
    </row>
    <row r="16" spans="1:105" x14ac:dyDescent="0.25">
      <c r="A16">
        <v>12</v>
      </c>
      <c r="B16" t="str">
        <f t="shared" si="1"/>
        <v>12a</v>
      </c>
      <c r="C16" s="34" t="s">
        <v>321</v>
      </c>
      <c r="D16" t="s">
        <v>322</v>
      </c>
      <c r="E16" t="s">
        <v>345</v>
      </c>
      <c r="F16">
        <v>200</v>
      </c>
      <c r="G16" s="34">
        <v>0.10274999999999999</v>
      </c>
      <c r="H16" s="365">
        <f t="shared" ca="1" si="0"/>
        <v>1145.57</v>
      </c>
      <c r="I16" s="383">
        <f t="shared" ca="1" si="2"/>
        <v>117.70731749999999</v>
      </c>
      <c r="J16" s="34">
        <v>4</v>
      </c>
      <c r="P16" t="s">
        <v>276</v>
      </c>
      <c r="Q16">
        <v>1</v>
      </c>
      <c r="R16" t="s">
        <v>277</v>
      </c>
      <c r="S16" t="s">
        <v>47</v>
      </c>
      <c r="T16" t="s">
        <v>278</v>
      </c>
      <c r="U16" t="s">
        <v>47</v>
      </c>
      <c r="V16" t="s">
        <v>58</v>
      </c>
      <c r="W16" t="s">
        <v>47</v>
      </c>
      <c r="X16" t="s">
        <v>279</v>
      </c>
      <c r="Y16" t="s">
        <v>47</v>
      </c>
      <c r="AF16" t="s">
        <v>741</v>
      </c>
      <c r="AH16">
        <v>4</v>
      </c>
      <c r="AI16">
        <v>4</v>
      </c>
      <c r="BX16" t="s">
        <v>46</v>
      </c>
      <c r="BY16">
        <v>2</v>
      </c>
      <c r="BZ16" t="s">
        <v>48</v>
      </c>
      <c r="CA16">
        <v>2</v>
      </c>
      <c r="CB16" t="s">
        <v>49</v>
      </c>
      <c r="CC16">
        <v>2</v>
      </c>
      <c r="CD16" t="s">
        <v>50</v>
      </c>
      <c r="CE16" t="s">
        <v>47</v>
      </c>
      <c r="CF16" t="s">
        <v>280</v>
      </c>
      <c r="CH16" t="s">
        <v>281</v>
      </c>
    </row>
    <row r="17" spans="1:86" x14ac:dyDescent="0.25">
      <c r="A17">
        <v>13</v>
      </c>
      <c r="B17" t="str">
        <f t="shared" si="1"/>
        <v>13a</v>
      </c>
      <c r="C17" s="34" t="s">
        <v>346</v>
      </c>
      <c r="D17" t="s">
        <v>330</v>
      </c>
      <c r="E17" t="s">
        <v>345</v>
      </c>
      <c r="F17">
        <v>200</v>
      </c>
      <c r="G17" s="34">
        <v>0.10274999999999999</v>
      </c>
      <c r="H17" s="365">
        <f t="shared" ca="1" si="0"/>
        <v>2719.8399999999997</v>
      </c>
      <c r="I17" s="383">
        <f t="shared" ca="1" si="2"/>
        <v>279.46355999999997</v>
      </c>
      <c r="J17" s="34">
        <v>4</v>
      </c>
      <c r="P17" t="s">
        <v>276</v>
      </c>
      <c r="Q17">
        <v>1</v>
      </c>
      <c r="R17" t="s">
        <v>277</v>
      </c>
      <c r="S17" t="s">
        <v>47</v>
      </c>
      <c r="T17" t="s">
        <v>278</v>
      </c>
      <c r="U17" t="s">
        <v>47</v>
      </c>
      <c r="V17" t="s">
        <v>58</v>
      </c>
      <c r="W17" t="s">
        <v>47</v>
      </c>
      <c r="X17" t="s">
        <v>279</v>
      </c>
      <c r="Y17" t="s">
        <v>47</v>
      </c>
      <c r="AF17" t="s">
        <v>741</v>
      </c>
      <c r="AH17">
        <v>4</v>
      </c>
      <c r="AI17">
        <v>4</v>
      </c>
      <c r="BX17" t="s">
        <v>46</v>
      </c>
      <c r="BY17">
        <v>2</v>
      </c>
      <c r="BZ17" t="s">
        <v>48</v>
      </c>
      <c r="CA17">
        <v>2</v>
      </c>
      <c r="CB17" t="s">
        <v>49</v>
      </c>
      <c r="CC17">
        <v>2</v>
      </c>
      <c r="CD17" t="s">
        <v>50</v>
      </c>
      <c r="CE17" t="s">
        <v>47</v>
      </c>
      <c r="CF17" t="s">
        <v>280</v>
      </c>
      <c r="CH17" t="s">
        <v>281</v>
      </c>
    </row>
    <row r="18" spans="1:86" x14ac:dyDescent="0.25">
      <c r="A18">
        <v>14</v>
      </c>
      <c r="B18" t="str">
        <f t="shared" si="1"/>
        <v>14a</v>
      </c>
      <c r="C18" s="34" t="s">
        <v>347</v>
      </c>
      <c r="D18" t="s">
        <v>331</v>
      </c>
      <c r="E18" t="s">
        <v>345</v>
      </c>
      <c r="F18">
        <v>200</v>
      </c>
      <c r="G18" s="34">
        <v>0.10274999999999999</v>
      </c>
      <c r="H18" s="365">
        <f t="shared" ca="1" si="0"/>
        <v>563.65</v>
      </c>
      <c r="I18" s="383">
        <f t="shared" ca="1" si="2"/>
        <v>85</v>
      </c>
      <c r="J18" s="34">
        <v>4</v>
      </c>
      <c r="P18" t="s">
        <v>276</v>
      </c>
      <c r="Q18">
        <v>1</v>
      </c>
      <c r="R18" t="s">
        <v>277</v>
      </c>
      <c r="S18" t="s">
        <v>47</v>
      </c>
      <c r="T18" t="s">
        <v>278</v>
      </c>
      <c r="U18" t="s">
        <v>47</v>
      </c>
      <c r="V18" t="s">
        <v>58</v>
      </c>
      <c r="W18" t="s">
        <v>47</v>
      </c>
      <c r="X18" t="s">
        <v>279</v>
      </c>
      <c r="Y18" t="s">
        <v>47</v>
      </c>
      <c r="AF18" t="s">
        <v>741</v>
      </c>
      <c r="AH18">
        <v>4</v>
      </c>
      <c r="AI18">
        <v>4</v>
      </c>
      <c r="BX18" t="s">
        <v>46</v>
      </c>
      <c r="BY18">
        <v>2</v>
      </c>
      <c r="BZ18" t="s">
        <v>48</v>
      </c>
      <c r="CA18">
        <v>2</v>
      </c>
      <c r="CB18" t="s">
        <v>49</v>
      </c>
      <c r="CC18">
        <v>2</v>
      </c>
      <c r="CD18" t="s">
        <v>50</v>
      </c>
      <c r="CE18" t="s">
        <v>47</v>
      </c>
      <c r="CF18" t="s">
        <v>280</v>
      </c>
      <c r="CH18" t="s">
        <v>281</v>
      </c>
    </row>
    <row r="19" spans="1:86" x14ac:dyDescent="0.25">
      <c r="A19">
        <v>15</v>
      </c>
      <c r="B19" t="str">
        <f t="shared" si="1"/>
        <v>15a</v>
      </c>
      <c r="C19" s="34" t="s">
        <v>332</v>
      </c>
      <c r="D19" t="s">
        <v>333</v>
      </c>
      <c r="E19" t="s">
        <v>345</v>
      </c>
      <c r="F19">
        <v>200</v>
      </c>
      <c r="G19" s="34">
        <v>0.10274999999999999</v>
      </c>
      <c r="H19" s="365">
        <f t="shared" ca="1" si="0"/>
        <v>1920.8799999999999</v>
      </c>
      <c r="I19" s="383">
        <f t="shared" ca="1" si="2"/>
        <v>197.37041999999997</v>
      </c>
      <c r="J19" s="34">
        <v>4</v>
      </c>
      <c r="P19" t="s">
        <v>276</v>
      </c>
      <c r="Q19">
        <v>1</v>
      </c>
      <c r="R19" t="s">
        <v>277</v>
      </c>
      <c r="S19" t="s">
        <v>47</v>
      </c>
      <c r="T19" t="s">
        <v>278</v>
      </c>
      <c r="U19" t="s">
        <v>47</v>
      </c>
      <c r="V19" t="s">
        <v>58</v>
      </c>
      <c r="W19" t="s">
        <v>47</v>
      </c>
      <c r="X19" t="s">
        <v>279</v>
      </c>
      <c r="Y19" t="s">
        <v>47</v>
      </c>
      <c r="AF19" t="s">
        <v>741</v>
      </c>
      <c r="AH19">
        <v>4</v>
      </c>
      <c r="AI19">
        <v>4</v>
      </c>
      <c r="BX19" t="s">
        <v>46</v>
      </c>
      <c r="BY19">
        <v>2</v>
      </c>
      <c r="BZ19" t="s">
        <v>48</v>
      </c>
      <c r="CA19">
        <v>2</v>
      </c>
      <c r="CB19" t="s">
        <v>49</v>
      </c>
      <c r="CC19">
        <v>2</v>
      </c>
      <c r="CD19" t="s">
        <v>50</v>
      </c>
      <c r="CE19" t="s">
        <v>47</v>
      </c>
      <c r="CF19" t="s">
        <v>280</v>
      </c>
      <c r="CH19" t="s">
        <v>281</v>
      </c>
    </row>
    <row r="20" spans="1:86" x14ac:dyDescent="0.25">
      <c r="A20">
        <v>16</v>
      </c>
      <c r="B20" t="str">
        <f t="shared" si="1"/>
        <v>16a</v>
      </c>
      <c r="C20" s="34" t="s">
        <v>334</v>
      </c>
      <c r="D20" t="s">
        <v>335</v>
      </c>
      <c r="E20" t="s">
        <v>345</v>
      </c>
      <c r="F20">
        <v>200</v>
      </c>
      <c r="G20" s="34">
        <v>0.10274999999999999</v>
      </c>
      <c r="H20" s="365">
        <f t="shared" ca="1" si="0"/>
        <v>1011.55</v>
      </c>
      <c r="I20" s="383">
        <f t="shared" ca="1" si="2"/>
        <v>103.93676249999999</v>
      </c>
      <c r="J20" s="34">
        <v>4</v>
      </c>
      <c r="P20" t="s">
        <v>276</v>
      </c>
      <c r="Q20">
        <v>1</v>
      </c>
      <c r="R20" t="s">
        <v>277</v>
      </c>
      <c r="S20" t="s">
        <v>47</v>
      </c>
      <c r="T20" t="s">
        <v>278</v>
      </c>
      <c r="U20" t="s">
        <v>47</v>
      </c>
      <c r="V20" t="s">
        <v>58</v>
      </c>
      <c r="W20" t="s">
        <v>47</v>
      </c>
      <c r="X20" t="s">
        <v>279</v>
      </c>
      <c r="Y20" t="s">
        <v>47</v>
      </c>
      <c r="AF20" t="s">
        <v>741</v>
      </c>
      <c r="AH20">
        <v>4</v>
      </c>
      <c r="AI20">
        <v>4</v>
      </c>
      <c r="BX20" t="s">
        <v>46</v>
      </c>
      <c r="BY20">
        <v>2</v>
      </c>
      <c r="BZ20" t="s">
        <v>48</v>
      </c>
      <c r="CA20">
        <v>2</v>
      </c>
      <c r="CB20" t="s">
        <v>49</v>
      </c>
      <c r="CC20">
        <v>2</v>
      </c>
      <c r="CD20" t="s">
        <v>50</v>
      </c>
      <c r="CE20" t="s">
        <v>47</v>
      </c>
      <c r="CF20" t="s">
        <v>280</v>
      </c>
      <c r="CH20" t="s">
        <v>281</v>
      </c>
    </row>
    <row r="21" spans="1:86" x14ac:dyDescent="0.25">
      <c r="A21">
        <v>17</v>
      </c>
      <c r="B21" t="str">
        <f t="shared" si="1"/>
        <v>17a</v>
      </c>
      <c r="C21" s="34" t="s">
        <v>336</v>
      </c>
      <c r="D21" t="s">
        <v>340</v>
      </c>
      <c r="E21" t="s">
        <v>344</v>
      </c>
      <c r="F21">
        <v>200</v>
      </c>
      <c r="G21" s="34">
        <v>0.10274999999999999</v>
      </c>
      <c r="H21" s="365">
        <f t="shared" ca="1" si="0"/>
        <v>1099.3499999999999</v>
      </c>
      <c r="I21" s="383">
        <f t="shared" ca="1" si="2"/>
        <v>112.95821249999999</v>
      </c>
      <c r="J21" s="34">
        <v>4</v>
      </c>
      <c r="P21" t="s">
        <v>276</v>
      </c>
      <c r="Q21">
        <v>1</v>
      </c>
      <c r="R21" t="s">
        <v>277</v>
      </c>
      <c r="S21" t="s">
        <v>47</v>
      </c>
      <c r="T21" t="s">
        <v>278</v>
      </c>
      <c r="U21" t="s">
        <v>47</v>
      </c>
      <c r="V21" t="s">
        <v>58</v>
      </c>
      <c r="W21" t="s">
        <v>47</v>
      </c>
      <c r="X21" t="s">
        <v>279</v>
      </c>
      <c r="Y21" t="s">
        <v>47</v>
      </c>
      <c r="AF21" t="s">
        <v>741</v>
      </c>
      <c r="AH21">
        <v>4</v>
      </c>
      <c r="AI21">
        <v>4</v>
      </c>
      <c r="BX21" t="s">
        <v>46</v>
      </c>
      <c r="BY21">
        <v>2</v>
      </c>
      <c r="BZ21" t="s">
        <v>48</v>
      </c>
      <c r="CA21">
        <v>2</v>
      </c>
      <c r="CB21" t="s">
        <v>49</v>
      </c>
      <c r="CC21">
        <v>2</v>
      </c>
      <c r="CD21" t="s">
        <v>50</v>
      </c>
      <c r="CE21" t="s">
        <v>47</v>
      </c>
      <c r="CF21" t="s">
        <v>280</v>
      </c>
      <c r="CH21" t="s">
        <v>281</v>
      </c>
    </row>
    <row r="22" spans="1:86" x14ac:dyDescent="0.25">
      <c r="A22">
        <v>18</v>
      </c>
      <c r="B22" t="str">
        <f t="shared" si="1"/>
        <v>18a</v>
      </c>
      <c r="C22" s="34" t="s">
        <v>337</v>
      </c>
      <c r="D22" t="s">
        <v>341</v>
      </c>
      <c r="E22" t="s">
        <v>344</v>
      </c>
      <c r="F22">
        <v>200</v>
      </c>
      <c r="G22" s="34">
        <v>0.10274999999999999</v>
      </c>
      <c r="H22" s="365">
        <f t="shared" ca="1" si="0"/>
        <v>1107.54</v>
      </c>
      <c r="I22" s="383">
        <f t="shared" ca="1" si="2"/>
        <v>113.79973499999998</v>
      </c>
      <c r="J22" s="34">
        <v>4</v>
      </c>
      <c r="P22" t="s">
        <v>276</v>
      </c>
      <c r="Q22">
        <v>1</v>
      </c>
      <c r="R22" t="s">
        <v>277</v>
      </c>
      <c r="S22" t="s">
        <v>47</v>
      </c>
      <c r="T22" t="s">
        <v>278</v>
      </c>
      <c r="U22" t="s">
        <v>47</v>
      </c>
      <c r="V22" t="s">
        <v>58</v>
      </c>
      <c r="W22" t="s">
        <v>47</v>
      </c>
      <c r="X22" t="s">
        <v>279</v>
      </c>
      <c r="Y22" t="s">
        <v>47</v>
      </c>
      <c r="AF22" t="s">
        <v>741</v>
      </c>
      <c r="AH22">
        <v>4</v>
      </c>
      <c r="AI22">
        <v>4</v>
      </c>
      <c r="BX22" t="s">
        <v>46</v>
      </c>
      <c r="BY22">
        <v>2</v>
      </c>
      <c r="BZ22" t="s">
        <v>48</v>
      </c>
      <c r="CA22">
        <v>2</v>
      </c>
      <c r="CB22" t="s">
        <v>49</v>
      </c>
      <c r="CC22">
        <v>2</v>
      </c>
      <c r="CD22" t="s">
        <v>50</v>
      </c>
      <c r="CE22" t="s">
        <v>47</v>
      </c>
      <c r="CF22" t="s">
        <v>280</v>
      </c>
      <c r="CH22" t="s">
        <v>281</v>
      </c>
    </row>
    <row r="23" spans="1:86" x14ac:dyDescent="0.25">
      <c r="A23">
        <v>19</v>
      </c>
      <c r="B23" t="str">
        <f t="shared" si="1"/>
        <v>19a</v>
      </c>
      <c r="C23" s="34" t="s">
        <v>338</v>
      </c>
      <c r="D23" t="s">
        <v>342</v>
      </c>
      <c r="E23" t="s">
        <v>344</v>
      </c>
      <c r="F23">
        <v>200</v>
      </c>
      <c r="G23" s="34">
        <v>0.10274999999999999</v>
      </c>
      <c r="H23" s="365">
        <f t="shared" ca="1" si="0"/>
        <v>1093.75</v>
      </c>
      <c r="I23" s="383">
        <f t="shared" ca="1" si="2"/>
        <v>112.3828125</v>
      </c>
      <c r="J23" s="34">
        <v>4</v>
      </c>
      <c r="P23" t="s">
        <v>276</v>
      </c>
      <c r="Q23">
        <v>1</v>
      </c>
      <c r="R23" t="s">
        <v>277</v>
      </c>
      <c r="S23" t="s">
        <v>47</v>
      </c>
      <c r="T23" t="s">
        <v>278</v>
      </c>
      <c r="U23" t="s">
        <v>47</v>
      </c>
      <c r="V23" t="s">
        <v>58</v>
      </c>
      <c r="W23" t="s">
        <v>47</v>
      </c>
      <c r="X23" t="s">
        <v>279</v>
      </c>
      <c r="Y23" t="s">
        <v>47</v>
      </c>
      <c r="AF23" t="s">
        <v>741</v>
      </c>
      <c r="AH23">
        <v>4</v>
      </c>
      <c r="AI23">
        <v>4</v>
      </c>
      <c r="BX23" t="s">
        <v>46</v>
      </c>
      <c r="BY23">
        <v>2</v>
      </c>
      <c r="BZ23" t="s">
        <v>48</v>
      </c>
      <c r="CA23">
        <v>2</v>
      </c>
      <c r="CB23" t="s">
        <v>49</v>
      </c>
      <c r="CC23">
        <v>2</v>
      </c>
      <c r="CD23" t="s">
        <v>50</v>
      </c>
      <c r="CE23" t="s">
        <v>47</v>
      </c>
      <c r="CF23" t="s">
        <v>280</v>
      </c>
      <c r="CH23" t="s">
        <v>281</v>
      </c>
    </row>
    <row r="24" spans="1:86" x14ac:dyDescent="0.25">
      <c r="A24">
        <v>20</v>
      </c>
      <c r="B24" t="str">
        <f t="shared" si="1"/>
        <v>20a</v>
      </c>
      <c r="C24" s="34" t="s">
        <v>339</v>
      </c>
      <c r="D24" t="s">
        <v>343</v>
      </c>
      <c r="E24" t="s">
        <v>344</v>
      </c>
      <c r="F24">
        <v>200</v>
      </c>
      <c r="G24" s="34">
        <v>0.10274999999999999</v>
      </c>
      <c r="H24" s="365">
        <f t="shared" ca="1" si="0"/>
        <v>1186.5</v>
      </c>
      <c r="I24" s="383">
        <f t="shared" ca="1" si="2"/>
        <v>121.912875</v>
      </c>
      <c r="J24" s="34">
        <v>4</v>
      </c>
      <c r="P24" t="s">
        <v>276</v>
      </c>
      <c r="Q24">
        <v>1</v>
      </c>
      <c r="R24" t="s">
        <v>277</v>
      </c>
      <c r="S24" t="s">
        <v>47</v>
      </c>
      <c r="T24" t="s">
        <v>278</v>
      </c>
      <c r="U24" t="s">
        <v>47</v>
      </c>
      <c r="V24" t="s">
        <v>58</v>
      </c>
      <c r="W24" t="s">
        <v>47</v>
      </c>
      <c r="X24" t="s">
        <v>279</v>
      </c>
      <c r="Y24" t="s">
        <v>47</v>
      </c>
      <c r="AF24" t="s">
        <v>741</v>
      </c>
      <c r="AH24">
        <v>4</v>
      </c>
      <c r="AI24">
        <v>4</v>
      </c>
      <c r="BX24" t="s">
        <v>46</v>
      </c>
      <c r="BY24">
        <v>2</v>
      </c>
      <c r="BZ24" t="s">
        <v>48</v>
      </c>
      <c r="CA24">
        <v>2</v>
      </c>
      <c r="CB24" t="s">
        <v>49</v>
      </c>
      <c r="CC24">
        <v>2</v>
      </c>
      <c r="CD24" t="s">
        <v>50</v>
      </c>
      <c r="CE24" t="s">
        <v>47</v>
      </c>
      <c r="CF24" t="s">
        <v>280</v>
      </c>
      <c r="CH24" t="s">
        <v>281</v>
      </c>
    </row>
    <row r="25" spans="1:86" x14ac:dyDescent="0.25">
      <c r="A25">
        <v>21</v>
      </c>
      <c r="B25" t="str">
        <f t="shared" si="1"/>
        <v>21a</v>
      </c>
      <c r="C25" s="34"/>
      <c r="G25" s="34"/>
      <c r="H25" s="34"/>
      <c r="I25" s="393"/>
      <c r="J25" s="34"/>
      <c r="BX25" t="s">
        <v>46</v>
      </c>
      <c r="BY25">
        <v>2</v>
      </c>
      <c r="BZ25" t="s">
        <v>48</v>
      </c>
      <c r="CA25">
        <v>2</v>
      </c>
      <c r="CB25" t="s">
        <v>49</v>
      </c>
      <c r="CC25">
        <v>2</v>
      </c>
      <c r="CD25" t="s">
        <v>50</v>
      </c>
      <c r="CE25" t="s">
        <v>47</v>
      </c>
      <c r="CF25" t="s">
        <v>280</v>
      </c>
      <c r="CH25" t="s">
        <v>281</v>
      </c>
    </row>
    <row r="26" spans="1:86" x14ac:dyDescent="0.25">
      <c r="A26">
        <v>22</v>
      </c>
      <c r="B26" t="str">
        <f t="shared" si="1"/>
        <v>22a</v>
      </c>
      <c r="G26" s="34"/>
      <c r="H26" s="34">
        <f t="shared" ca="1" si="0"/>
        <v>0</v>
      </c>
      <c r="I26" s="34"/>
      <c r="J26" s="34"/>
      <c r="BX26" t="s">
        <v>46</v>
      </c>
      <c r="BY26">
        <v>2</v>
      </c>
      <c r="BZ26" t="s">
        <v>48</v>
      </c>
      <c r="CA26">
        <v>2</v>
      </c>
      <c r="CB26" t="s">
        <v>49</v>
      </c>
      <c r="CC26">
        <v>2</v>
      </c>
      <c r="CD26" t="s">
        <v>50</v>
      </c>
      <c r="CE26" t="s">
        <v>47</v>
      </c>
      <c r="CF26" t="s">
        <v>280</v>
      </c>
      <c r="CH26" t="s">
        <v>281</v>
      </c>
    </row>
    <row r="27" spans="1:86" x14ac:dyDescent="0.25">
      <c r="A27">
        <v>23</v>
      </c>
      <c r="B27" t="str">
        <f t="shared" si="1"/>
        <v>23a</v>
      </c>
      <c r="G27" s="34"/>
      <c r="H27" s="34">
        <f t="shared" ca="1" si="0"/>
        <v>0</v>
      </c>
      <c r="I27" s="34"/>
      <c r="J27" s="34"/>
      <c r="BX27" t="s">
        <v>46</v>
      </c>
      <c r="BY27">
        <v>2</v>
      </c>
      <c r="BZ27" t="s">
        <v>48</v>
      </c>
      <c r="CA27">
        <v>2</v>
      </c>
      <c r="CB27" t="s">
        <v>49</v>
      </c>
      <c r="CC27">
        <v>2</v>
      </c>
      <c r="CD27" t="s">
        <v>50</v>
      </c>
      <c r="CE27" t="s">
        <v>47</v>
      </c>
      <c r="CF27" t="s">
        <v>280</v>
      </c>
      <c r="CH27" t="s">
        <v>281</v>
      </c>
    </row>
    <row r="28" spans="1:86" x14ac:dyDescent="0.25">
      <c r="A28">
        <v>24</v>
      </c>
      <c r="B28" t="str">
        <f t="shared" si="1"/>
        <v>24a</v>
      </c>
      <c r="G28" s="34"/>
      <c r="H28" s="34">
        <f t="shared" ca="1" si="0"/>
        <v>0</v>
      </c>
      <c r="I28" s="34"/>
      <c r="J28" s="34"/>
      <c r="BX28" t="s">
        <v>46</v>
      </c>
      <c r="BY28">
        <v>2</v>
      </c>
      <c r="BZ28" t="s">
        <v>48</v>
      </c>
      <c r="CA28">
        <v>2</v>
      </c>
      <c r="CB28" t="s">
        <v>49</v>
      </c>
      <c r="CC28">
        <v>2</v>
      </c>
      <c r="CD28" t="s">
        <v>50</v>
      </c>
      <c r="CE28" t="s">
        <v>47</v>
      </c>
      <c r="CF28" t="s">
        <v>280</v>
      </c>
      <c r="CH28" t="s">
        <v>281</v>
      </c>
    </row>
    <row r="29" spans="1:86" x14ac:dyDescent="0.25">
      <c r="A29">
        <v>25</v>
      </c>
      <c r="B29" t="str">
        <f t="shared" si="1"/>
        <v>25a</v>
      </c>
      <c r="G29" s="34"/>
      <c r="H29" s="34">
        <f t="shared" ca="1" si="0"/>
        <v>0</v>
      </c>
      <c r="I29" s="34"/>
      <c r="J29" s="34"/>
      <c r="BX29" t="s">
        <v>46</v>
      </c>
      <c r="BY29">
        <v>2</v>
      </c>
      <c r="BZ29" t="s">
        <v>48</v>
      </c>
      <c r="CA29">
        <v>2</v>
      </c>
      <c r="CB29" t="s">
        <v>49</v>
      </c>
      <c r="CC29">
        <v>2</v>
      </c>
      <c r="CD29" t="s">
        <v>50</v>
      </c>
      <c r="CE29" t="s">
        <v>47</v>
      </c>
      <c r="CF29" t="s">
        <v>280</v>
      </c>
      <c r="CH29" t="s">
        <v>281</v>
      </c>
    </row>
    <row r="30" spans="1:86" x14ac:dyDescent="0.25">
      <c r="A30">
        <v>26</v>
      </c>
      <c r="B30" t="str">
        <f t="shared" si="1"/>
        <v>26a</v>
      </c>
      <c r="G30" s="34"/>
      <c r="H30" s="34">
        <f t="shared" ca="1" si="0"/>
        <v>0</v>
      </c>
      <c r="I30" s="34"/>
      <c r="J30" s="34"/>
      <c r="BX30" t="s">
        <v>46</v>
      </c>
      <c r="BY30">
        <v>2</v>
      </c>
      <c r="BZ30" t="s">
        <v>48</v>
      </c>
      <c r="CA30">
        <v>2</v>
      </c>
      <c r="CB30" t="s">
        <v>49</v>
      </c>
      <c r="CC30">
        <v>2</v>
      </c>
      <c r="CD30" t="s">
        <v>50</v>
      </c>
      <c r="CE30" t="s">
        <v>47</v>
      </c>
      <c r="CF30" t="s">
        <v>280</v>
      </c>
      <c r="CH30" t="s">
        <v>281</v>
      </c>
    </row>
    <row r="31" spans="1:86" x14ac:dyDescent="0.25">
      <c r="A31">
        <v>27</v>
      </c>
      <c r="B31" t="str">
        <f t="shared" si="1"/>
        <v>27a</v>
      </c>
      <c r="G31" s="34"/>
      <c r="H31" s="34">
        <f t="shared" ca="1" si="0"/>
        <v>0</v>
      </c>
      <c r="I31" s="34"/>
      <c r="J31" s="34"/>
      <c r="BX31" t="s">
        <v>46</v>
      </c>
      <c r="BY31">
        <v>2</v>
      </c>
      <c r="BZ31" t="s">
        <v>48</v>
      </c>
      <c r="CA31">
        <v>2</v>
      </c>
      <c r="CB31" t="s">
        <v>49</v>
      </c>
      <c r="CC31">
        <v>2</v>
      </c>
      <c r="CD31" t="s">
        <v>50</v>
      </c>
      <c r="CE31" t="s">
        <v>47</v>
      </c>
      <c r="CF31" t="s">
        <v>280</v>
      </c>
      <c r="CH31" t="s">
        <v>281</v>
      </c>
    </row>
    <row r="32" spans="1:86" x14ac:dyDescent="0.25">
      <c r="A32">
        <v>28</v>
      </c>
      <c r="B32" t="str">
        <f t="shared" si="1"/>
        <v>28a</v>
      </c>
      <c r="G32" s="34"/>
      <c r="H32" s="34">
        <f t="shared" ca="1" si="0"/>
        <v>0</v>
      </c>
      <c r="I32" s="34"/>
      <c r="J32" s="34"/>
      <c r="BX32" t="s">
        <v>46</v>
      </c>
      <c r="BY32">
        <v>2</v>
      </c>
      <c r="BZ32" t="s">
        <v>48</v>
      </c>
      <c r="CA32">
        <v>2</v>
      </c>
      <c r="CB32" t="s">
        <v>49</v>
      </c>
      <c r="CC32">
        <v>2</v>
      </c>
      <c r="CD32" t="s">
        <v>50</v>
      </c>
      <c r="CE32" t="s">
        <v>47</v>
      </c>
      <c r="CF32" t="s">
        <v>280</v>
      </c>
      <c r="CH32" t="s">
        <v>281</v>
      </c>
    </row>
    <row r="33" spans="1:10" x14ac:dyDescent="0.25">
      <c r="A33">
        <v>29</v>
      </c>
      <c r="B33" t="str">
        <f t="shared" si="1"/>
        <v>29a</v>
      </c>
      <c r="G33" s="34"/>
      <c r="H33" s="34"/>
      <c r="I33" s="34"/>
      <c r="J33" s="34"/>
    </row>
    <row r="34" spans="1:10" x14ac:dyDescent="0.25">
      <c r="A34">
        <v>30</v>
      </c>
      <c r="B34" t="str">
        <f t="shared" si="1"/>
        <v>30a</v>
      </c>
      <c r="G34" s="34"/>
      <c r="H34" s="34"/>
      <c r="I34" s="34"/>
      <c r="J34" s="34"/>
    </row>
  </sheetData>
  <sheetProtection algorithmName="SHA-512" hashValue="DxPVI3ZxFOG7UU+2i3j/HW8UPe766T/eYFcIcP+uNeb0j76XDlQ5lrIdHpq52mKEbUnvRKGESzh/bmZH5MpG9A==" saltValue="i2xK+CBB4fNai18X2FYWHw==" spinCount="100000" sheet="1" objects="1" scenarios="1"/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9">
    <tabColor rgb="FF9F9289"/>
  </sheetPr>
  <dimension ref="A1:M553"/>
  <sheetViews>
    <sheetView topLeftCell="A8" zoomScaleNormal="100" workbookViewId="0">
      <selection activeCell="G15" sqref="G15"/>
    </sheetView>
  </sheetViews>
  <sheetFormatPr defaultRowHeight="15" x14ac:dyDescent="0.25"/>
  <cols>
    <col min="1" max="1" width="6" style="218" customWidth="1"/>
    <col min="2" max="2" width="5.710937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3</v>
      </c>
      <c r="B1" s="212" t="s">
        <v>61</v>
      </c>
      <c r="C1" s="213"/>
      <c r="D1" s="214" t="str">
        <f>VLOOKUP(A1,verzamelblad!A5:E54,3)</f>
        <v>OBS De Stevenshof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 xml:space="preserve">Ant. Kleijnstraat 4 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102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414" t="s">
        <v>708</v>
      </c>
      <c r="C4" s="388" t="s">
        <v>379</v>
      </c>
      <c r="D4" s="372"/>
      <c r="E4" s="372" t="s">
        <v>85</v>
      </c>
      <c r="F4" s="389">
        <v>5</v>
      </c>
      <c r="G4" s="389"/>
      <c r="H4" s="389"/>
      <c r="I4" s="389"/>
      <c r="J4" s="389"/>
      <c r="K4" s="223">
        <f>SUM(F4:J4)</f>
        <v>5</v>
      </c>
      <c r="L4" s="218">
        <f t="shared" ref="L4:L67" si="0">IF(E4="",0,IF(E4="H",0,VLOOKUP(E4,$F$539:$G$553,2)))</f>
        <v>200</v>
      </c>
      <c r="M4" s="203">
        <f>SUM(K4*L4)</f>
        <v>1000</v>
      </c>
    </row>
    <row r="5" spans="1:13" x14ac:dyDescent="0.25">
      <c r="A5" s="218" t="s">
        <v>404</v>
      </c>
      <c r="B5" s="414" t="s">
        <v>777</v>
      </c>
      <c r="C5" s="388" t="s">
        <v>391</v>
      </c>
      <c r="D5" s="372"/>
      <c r="E5" s="372" t="s">
        <v>626</v>
      </c>
      <c r="F5" s="389"/>
      <c r="G5" s="389">
        <v>22.1</v>
      </c>
      <c r="H5" s="389"/>
      <c r="I5" s="389"/>
      <c r="J5" s="389"/>
      <c r="K5" s="223">
        <f t="shared" ref="K5:K68" si="1">SUM(F5:J5)</f>
        <v>22.1</v>
      </c>
      <c r="L5" s="218">
        <f t="shared" si="0"/>
        <v>120</v>
      </c>
      <c r="M5" s="203">
        <f t="shared" ref="M5:M68" si="2">SUM(K5*L5)</f>
        <v>2652</v>
      </c>
    </row>
    <row r="6" spans="1:13" x14ac:dyDescent="0.25">
      <c r="A6" s="218" t="s">
        <v>404</v>
      </c>
      <c r="B6" s="414" t="s">
        <v>778</v>
      </c>
      <c r="C6" s="388" t="s">
        <v>381</v>
      </c>
      <c r="D6" s="372"/>
      <c r="E6" s="372" t="s">
        <v>85</v>
      </c>
      <c r="F6" s="389"/>
      <c r="G6" s="389">
        <v>76.599999999999994</v>
      </c>
      <c r="H6" s="389"/>
      <c r="I6" s="389"/>
      <c r="J6" s="389"/>
      <c r="K6" s="223">
        <f t="shared" si="1"/>
        <v>76.599999999999994</v>
      </c>
      <c r="L6" s="218">
        <f t="shared" si="0"/>
        <v>200</v>
      </c>
      <c r="M6" s="203">
        <f t="shared" si="2"/>
        <v>15319.999999999998</v>
      </c>
    </row>
    <row r="7" spans="1:13" x14ac:dyDescent="0.25">
      <c r="A7" s="218" t="s">
        <v>404</v>
      </c>
      <c r="B7" s="414" t="s">
        <v>779</v>
      </c>
      <c r="C7" s="388" t="s">
        <v>452</v>
      </c>
      <c r="D7" s="372"/>
      <c r="E7" s="372" t="s">
        <v>111</v>
      </c>
      <c r="F7" s="389"/>
      <c r="G7" s="389"/>
      <c r="H7" s="389"/>
      <c r="I7" s="389"/>
      <c r="J7" s="389">
        <v>3.5</v>
      </c>
      <c r="K7" s="223">
        <f t="shared" si="1"/>
        <v>3.5</v>
      </c>
      <c r="L7" s="218">
        <f t="shared" si="0"/>
        <v>200</v>
      </c>
      <c r="M7" s="203">
        <f t="shared" si="2"/>
        <v>700</v>
      </c>
    </row>
    <row r="8" spans="1:13" ht="15.75" thickBot="1" x14ac:dyDescent="0.3">
      <c r="A8" s="218" t="s">
        <v>404</v>
      </c>
      <c r="B8" s="414" t="s">
        <v>780</v>
      </c>
      <c r="C8" s="388" t="s">
        <v>387</v>
      </c>
      <c r="D8" s="372"/>
      <c r="E8" s="372" t="s">
        <v>84</v>
      </c>
      <c r="F8" s="389"/>
      <c r="G8" s="389">
        <v>61.5</v>
      </c>
      <c r="H8" s="389"/>
      <c r="I8" s="389"/>
      <c r="J8" s="389"/>
      <c r="K8" s="223">
        <f t="shared" si="1"/>
        <v>61.5</v>
      </c>
      <c r="L8" s="218">
        <f t="shared" si="0"/>
        <v>200</v>
      </c>
      <c r="M8" s="203">
        <f t="shared" si="2"/>
        <v>12300</v>
      </c>
    </row>
    <row r="9" spans="1:13" ht="15.75" thickBot="1" x14ac:dyDescent="0.3">
      <c r="A9" s="218" t="s">
        <v>404</v>
      </c>
      <c r="B9" s="414" t="s">
        <v>435</v>
      </c>
      <c r="C9" s="388" t="s">
        <v>379</v>
      </c>
      <c r="D9" s="372"/>
      <c r="E9" s="372" t="s">
        <v>85</v>
      </c>
      <c r="F9" s="389"/>
      <c r="G9" s="389"/>
      <c r="H9" s="434">
        <v>4</v>
      </c>
      <c r="I9" s="389"/>
      <c r="J9" s="389"/>
      <c r="K9" s="223">
        <f t="shared" si="1"/>
        <v>4</v>
      </c>
      <c r="L9" s="218">
        <f t="shared" si="0"/>
        <v>200</v>
      </c>
      <c r="M9" s="203">
        <f t="shared" si="2"/>
        <v>800</v>
      </c>
    </row>
    <row r="10" spans="1:13" x14ac:dyDescent="0.25">
      <c r="A10" s="218" t="s">
        <v>404</v>
      </c>
      <c r="B10" s="414" t="s">
        <v>781</v>
      </c>
      <c r="C10" s="388" t="s">
        <v>387</v>
      </c>
      <c r="D10" s="372"/>
      <c r="E10" s="372" t="s">
        <v>84</v>
      </c>
      <c r="F10" s="389"/>
      <c r="G10" s="389">
        <v>57.5</v>
      </c>
      <c r="H10" s="389"/>
      <c r="I10" s="389"/>
      <c r="J10" s="389"/>
      <c r="K10" s="223">
        <f t="shared" si="1"/>
        <v>57.5</v>
      </c>
      <c r="L10" s="218">
        <f t="shared" si="0"/>
        <v>200</v>
      </c>
      <c r="M10" s="203">
        <f t="shared" si="2"/>
        <v>11500</v>
      </c>
    </row>
    <row r="11" spans="1:13" x14ac:dyDescent="0.25">
      <c r="A11" s="218" t="s">
        <v>404</v>
      </c>
      <c r="B11" s="414" t="s">
        <v>782</v>
      </c>
      <c r="C11" s="388" t="s">
        <v>683</v>
      </c>
      <c r="D11" s="372"/>
      <c r="E11" s="372" t="s">
        <v>111</v>
      </c>
      <c r="F11" s="389"/>
      <c r="G11" s="389"/>
      <c r="H11" s="389"/>
      <c r="I11" s="389">
        <v>5.0999999999999996</v>
      </c>
      <c r="J11" s="389"/>
      <c r="K11" s="223">
        <f t="shared" si="1"/>
        <v>5.0999999999999996</v>
      </c>
      <c r="L11" s="218">
        <f t="shared" si="0"/>
        <v>200</v>
      </c>
      <c r="M11" s="203">
        <f t="shared" si="2"/>
        <v>1019.9999999999999</v>
      </c>
    </row>
    <row r="12" spans="1:13" x14ac:dyDescent="0.25">
      <c r="A12" s="218" t="s">
        <v>404</v>
      </c>
      <c r="B12" s="414" t="s">
        <v>783</v>
      </c>
      <c r="C12" s="388" t="s">
        <v>387</v>
      </c>
      <c r="D12" s="372"/>
      <c r="E12" s="372" t="s">
        <v>84</v>
      </c>
      <c r="F12" s="389"/>
      <c r="G12" s="389">
        <v>61.5</v>
      </c>
      <c r="H12" s="389"/>
      <c r="I12" s="389"/>
      <c r="J12" s="389"/>
      <c r="K12" s="223">
        <f t="shared" si="1"/>
        <v>61.5</v>
      </c>
      <c r="L12" s="218">
        <f t="shared" si="0"/>
        <v>200</v>
      </c>
      <c r="M12" s="203">
        <f t="shared" si="2"/>
        <v>12300</v>
      </c>
    </row>
    <row r="13" spans="1:13" x14ac:dyDescent="0.25">
      <c r="A13" s="218" t="s">
        <v>404</v>
      </c>
      <c r="B13" s="414" t="s">
        <v>784</v>
      </c>
      <c r="C13" s="388" t="s">
        <v>381</v>
      </c>
      <c r="D13" s="372"/>
      <c r="E13" s="372" t="s">
        <v>85</v>
      </c>
      <c r="F13" s="389"/>
      <c r="G13" s="389">
        <v>23</v>
      </c>
      <c r="H13" s="389"/>
      <c r="I13" s="389"/>
      <c r="J13" s="389"/>
      <c r="K13" s="223">
        <f t="shared" si="1"/>
        <v>23</v>
      </c>
      <c r="L13" s="218">
        <f t="shared" si="0"/>
        <v>200</v>
      </c>
      <c r="M13" s="203">
        <f t="shared" si="2"/>
        <v>4600</v>
      </c>
    </row>
    <row r="14" spans="1:13" x14ac:dyDescent="0.25">
      <c r="A14" s="218" t="s">
        <v>404</v>
      </c>
      <c r="B14" s="414" t="s">
        <v>785</v>
      </c>
      <c r="C14" s="388" t="s">
        <v>683</v>
      </c>
      <c r="D14" s="372"/>
      <c r="E14" s="372" t="s">
        <v>111</v>
      </c>
      <c r="F14" s="389"/>
      <c r="G14" s="389"/>
      <c r="H14" s="389"/>
      <c r="I14" s="389">
        <v>6</v>
      </c>
      <c r="J14" s="389"/>
      <c r="K14" s="223">
        <f t="shared" si="1"/>
        <v>6</v>
      </c>
      <c r="L14" s="218">
        <f t="shared" si="0"/>
        <v>200</v>
      </c>
      <c r="M14" s="203">
        <f t="shared" si="2"/>
        <v>1200</v>
      </c>
    </row>
    <row r="15" spans="1:13" x14ac:dyDescent="0.25">
      <c r="A15" s="218" t="s">
        <v>404</v>
      </c>
      <c r="B15" s="414" t="s">
        <v>515</v>
      </c>
      <c r="C15" s="388" t="s">
        <v>387</v>
      </c>
      <c r="D15" s="372"/>
      <c r="E15" s="372" t="s">
        <v>84</v>
      </c>
      <c r="F15" s="389"/>
      <c r="G15" s="389">
        <v>58</v>
      </c>
      <c r="H15" s="389"/>
      <c r="I15" s="389"/>
      <c r="J15" s="389"/>
      <c r="K15" s="223">
        <f t="shared" si="1"/>
        <v>58</v>
      </c>
      <c r="L15" s="218">
        <f t="shared" si="0"/>
        <v>200</v>
      </c>
      <c r="M15" s="203">
        <f t="shared" si="2"/>
        <v>11600</v>
      </c>
    </row>
    <row r="16" spans="1:13" x14ac:dyDescent="0.25">
      <c r="A16" s="218" t="s">
        <v>404</v>
      </c>
      <c r="B16" s="414" t="s">
        <v>786</v>
      </c>
      <c r="C16" s="388" t="s">
        <v>706</v>
      </c>
      <c r="D16" s="372"/>
      <c r="E16" s="372" t="s">
        <v>84</v>
      </c>
      <c r="F16" s="389"/>
      <c r="G16" s="389">
        <v>38.700000000000003</v>
      </c>
      <c r="H16" s="389"/>
      <c r="I16" s="389"/>
      <c r="J16" s="389"/>
      <c r="K16" s="223">
        <f t="shared" si="1"/>
        <v>38.700000000000003</v>
      </c>
      <c r="L16" s="218">
        <f t="shared" si="0"/>
        <v>200</v>
      </c>
      <c r="M16" s="203">
        <f t="shared" si="2"/>
        <v>7740.0000000000009</v>
      </c>
    </row>
    <row r="17" spans="1:13" x14ac:dyDescent="0.25">
      <c r="A17" s="218" t="s">
        <v>404</v>
      </c>
      <c r="B17" s="414" t="s">
        <v>667</v>
      </c>
      <c r="C17" s="388" t="s">
        <v>683</v>
      </c>
      <c r="D17" s="372"/>
      <c r="E17" s="372" t="s">
        <v>111</v>
      </c>
      <c r="F17" s="389"/>
      <c r="G17" s="389"/>
      <c r="H17" s="389"/>
      <c r="I17" s="389">
        <v>4.5999999999999996</v>
      </c>
      <c r="J17" s="389"/>
      <c r="K17" s="223">
        <f t="shared" si="1"/>
        <v>4.5999999999999996</v>
      </c>
      <c r="L17" s="218">
        <f t="shared" si="0"/>
        <v>200</v>
      </c>
      <c r="M17" s="203">
        <f t="shared" si="2"/>
        <v>919.99999999999989</v>
      </c>
    </row>
    <row r="18" spans="1:13" ht="15.75" thickBot="1" x14ac:dyDescent="0.3">
      <c r="A18" s="218" t="s">
        <v>404</v>
      </c>
      <c r="B18" s="414" t="s">
        <v>350</v>
      </c>
      <c r="C18" s="388" t="s">
        <v>683</v>
      </c>
      <c r="D18" s="372"/>
      <c r="E18" s="372" t="s">
        <v>111</v>
      </c>
      <c r="F18" s="389"/>
      <c r="G18" s="389"/>
      <c r="H18" s="389"/>
      <c r="I18" s="389">
        <v>4.5999999999999996</v>
      </c>
      <c r="J18" s="389"/>
      <c r="K18" s="223">
        <f t="shared" si="1"/>
        <v>4.5999999999999996</v>
      </c>
      <c r="L18" s="218">
        <f t="shared" si="0"/>
        <v>200</v>
      </c>
      <c r="M18" s="203">
        <f t="shared" si="2"/>
        <v>919.99999999999989</v>
      </c>
    </row>
    <row r="19" spans="1:13" ht="15.75" thickBot="1" x14ac:dyDescent="0.3">
      <c r="A19" s="218" t="s">
        <v>404</v>
      </c>
      <c r="B19" s="414" t="s">
        <v>787</v>
      </c>
      <c r="C19" s="388" t="s">
        <v>393</v>
      </c>
      <c r="D19" s="372"/>
      <c r="E19" s="372" t="s">
        <v>86</v>
      </c>
      <c r="F19" s="389"/>
      <c r="G19" s="389"/>
      <c r="H19" s="434">
        <v>84.4</v>
      </c>
      <c r="I19" s="389"/>
      <c r="J19" s="389"/>
      <c r="K19" s="223">
        <f t="shared" si="1"/>
        <v>84.4</v>
      </c>
      <c r="L19" s="218">
        <f t="shared" si="0"/>
        <v>200</v>
      </c>
      <c r="M19" s="203">
        <f t="shared" si="2"/>
        <v>16880</v>
      </c>
    </row>
    <row r="20" spans="1:13" x14ac:dyDescent="0.25">
      <c r="A20" s="218" t="s">
        <v>404</v>
      </c>
      <c r="B20" s="414" t="s">
        <v>778</v>
      </c>
      <c r="C20" s="388" t="s">
        <v>450</v>
      </c>
      <c r="D20" s="372"/>
      <c r="E20" s="372" t="s">
        <v>85</v>
      </c>
      <c r="F20" s="389"/>
      <c r="G20" s="389">
        <v>147</v>
      </c>
      <c r="H20" s="389"/>
      <c r="I20" s="389"/>
      <c r="J20" s="389"/>
      <c r="K20" s="223">
        <f t="shared" si="1"/>
        <v>147</v>
      </c>
      <c r="L20" s="218">
        <f t="shared" si="0"/>
        <v>200</v>
      </c>
      <c r="M20" s="203">
        <f t="shared" si="2"/>
        <v>29400</v>
      </c>
    </row>
    <row r="21" spans="1:13" x14ac:dyDescent="0.25">
      <c r="A21" s="218" t="s">
        <v>404</v>
      </c>
      <c r="B21" s="414" t="s">
        <v>513</v>
      </c>
      <c r="C21" s="388" t="s">
        <v>683</v>
      </c>
      <c r="D21" s="372"/>
      <c r="E21" s="372" t="s">
        <v>111</v>
      </c>
      <c r="F21" s="389"/>
      <c r="G21" s="389"/>
      <c r="H21" s="389"/>
      <c r="I21" s="389">
        <v>5.5</v>
      </c>
      <c r="J21" s="389"/>
      <c r="K21" s="223">
        <f t="shared" si="1"/>
        <v>5.5</v>
      </c>
      <c r="L21" s="218">
        <f t="shared" si="0"/>
        <v>200</v>
      </c>
      <c r="M21" s="203">
        <f t="shared" si="2"/>
        <v>1100</v>
      </c>
    </row>
    <row r="22" spans="1:13" x14ac:dyDescent="0.25">
      <c r="A22" s="218" t="s">
        <v>404</v>
      </c>
      <c r="B22" s="414" t="s">
        <v>462</v>
      </c>
      <c r="C22" s="388" t="s">
        <v>381</v>
      </c>
      <c r="D22" s="372"/>
      <c r="E22" s="372" t="s">
        <v>85</v>
      </c>
      <c r="F22" s="389"/>
      <c r="G22" s="389">
        <v>60.9</v>
      </c>
      <c r="H22" s="389"/>
      <c r="I22" s="389"/>
      <c r="J22" s="389"/>
      <c r="K22" s="223">
        <f t="shared" si="1"/>
        <v>60.9</v>
      </c>
      <c r="L22" s="218">
        <f t="shared" si="0"/>
        <v>200</v>
      </c>
      <c r="M22" s="203">
        <f t="shared" si="2"/>
        <v>12180</v>
      </c>
    </row>
    <row r="23" spans="1:13" x14ac:dyDescent="0.25">
      <c r="A23" s="218" t="s">
        <v>404</v>
      </c>
      <c r="B23" s="414" t="s">
        <v>788</v>
      </c>
      <c r="C23" s="388" t="s">
        <v>391</v>
      </c>
      <c r="D23" s="372"/>
      <c r="E23" s="372" t="s">
        <v>626</v>
      </c>
      <c r="F23" s="389"/>
      <c r="G23" s="389">
        <v>24.68</v>
      </c>
      <c r="H23" s="389"/>
      <c r="I23" s="389"/>
      <c r="J23" s="389"/>
      <c r="K23" s="223">
        <f t="shared" si="1"/>
        <v>24.68</v>
      </c>
      <c r="L23" s="218">
        <f t="shared" si="0"/>
        <v>120</v>
      </c>
      <c r="M23" s="203">
        <f t="shared" si="2"/>
        <v>2961.6</v>
      </c>
    </row>
    <row r="24" spans="1:13" x14ac:dyDescent="0.25">
      <c r="A24" s="218" t="s">
        <v>404</v>
      </c>
      <c r="B24" s="414" t="s">
        <v>725</v>
      </c>
      <c r="C24" s="388" t="s">
        <v>381</v>
      </c>
      <c r="D24" s="372"/>
      <c r="E24" s="372" t="s">
        <v>85</v>
      </c>
      <c r="F24" s="389"/>
      <c r="G24" s="389">
        <v>53.2</v>
      </c>
      <c r="H24" s="389"/>
      <c r="I24" s="389"/>
      <c r="J24" s="389"/>
      <c r="K24" s="223">
        <f t="shared" si="1"/>
        <v>53.2</v>
      </c>
      <c r="L24" s="218">
        <f t="shared" si="0"/>
        <v>200</v>
      </c>
      <c r="M24" s="203">
        <f t="shared" si="2"/>
        <v>10640</v>
      </c>
    </row>
    <row r="25" spans="1:13" x14ac:dyDescent="0.25">
      <c r="A25" s="218" t="s">
        <v>404</v>
      </c>
      <c r="B25" s="414" t="s">
        <v>367</v>
      </c>
      <c r="C25" s="388" t="s">
        <v>387</v>
      </c>
      <c r="D25" s="372"/>
      <c r="E25" s="372" t="s">
        <v>84</v>
      </c>
      <c r="F25" s="389"/>
      <c r="G25" s="389">
        <v>57.1</v>
      </c>
      <c r="H25" s="389"/>
      <c r="I25" s="389"/>
      <c r="J25" s="389"/>
      <c r="K25" s="223">
        <f t="shared" si="1"/>
        <v>57.1</v>
      </c>
      <c r="L25" s="218">
        <f t="shared" si="0"/>
        <v>200</v>
      </c>
      <c r="M25" s="203">
        <f t="shared" si="2"/>
        <v>11420</v>
      </c>
    </row>
    <row r="26" spans="1:13" x14ac:dyDescent="0.25">
      <c r="A26" s="218" t="s">
        <v>404</v>
      </c>
      <c r="B26" s="414" t="s">
        <v>789</v>
      </c>
      <c r="C26" s="388" t="s">
        <v>387</v>
      </c>
      <c r="D26" s="372"/>
      <c r="E26" s="372" t="s">
        <v>84</v>
      </c>
      <c r="F26" s="389"/>
      <c r="G26" s="389">
        <v>41.5</v>
      </c>
      <c r="H26" s="389"/>
      <c r="I26" s="389"/>
      <c r="J26" s="389"/>
      <c r="K26" s="223">
        <f t="shared" si="1"/>
        <v>41.5</v>
      </c>
      <c r="L26" s="218">
        <f t="shared" si="0"/>
        <v>200</v>
      </c>
      <c r="M26" s="203">
        <f t="shared" si="2"/>
        <v>8300</v>
      </c>
    </row>
    <row r="27" spans="1:13" x14ac:dyDescent="0.25">
      <c r="A27" s="218" t="s">
        <v>404</v>
      </c>
      <c r="B27" s="414" t="s">
        <v>790</v>
      </c>
      <c r="C27" s="388" t="s">
        <v>683</v>
      </c>
      <c r="D27" s="372"/>
      <c r="E27" s="372" t="s">
        <v>111</v>
      </c>
      <c r="F27" s="390"/>
      <c r="G27" s="390"/>
      <c r="H27" s="390"/>
      <c r="I27" s="390">
        <v>4.2</v>
      </c>
      <c r="J27" s="389"/>
      <c r="K27" s="223">
        <f t="shared" si="1"/>
        <v>4.2</v>
      </c>
      <c r="L27" s="218">
        <f t="shared" si="0"/>
        <v>200</v>
      </c>
      <c r="M27" s="203">
        <f t="shared" si="2"/>
        <v>840</v>
      </c>
    </row>
    <row r="28" spans="1:13" x14ac:dyDescent="0.25">
      <c r="A28" s="218" t="s">
        <v>404</v>
      </c>
      <c r="B28" s="414" t="s">
        <v>791</v>
      </c>
      <c r="C28" s="388" t="s">
        <v>683</v>
      </c>
      <c r="D28" s="372"/>
      <c r="E28" s="372" t="s">
        <v>111</v>
      </c>
      <c r="F28" s="389"/>
      <c r="G28" s="389"/>
      <c r="H28" s="390"/>
      <c r="I28" s="390">
        <v>4.25</v>
      </c>
      <c r="J28" s="390"/>
      <c r="K28" s="223">
        <f t="shared" si="1"/>
        <v>4.25</v>
      </c>
      <c r="L28" s="218">
        <f t="shared" si="0"/>
        <v>200</v>
      </c>
      <c r="M28" s="203">
        <f t="shared" si="2"/>
        <v>850</v>
      </c>
    </row>
    <row r="29" spans="1:13" x14ac:dyDescent="0.25">
      <c r="A29" s="218" t="s">
        <v>404</v>
      </c>
      <c r="B29" s="414" t="s">
        <v>792</v>
      </c>
      <c r="C29" s="388" t="s">
        <v>387</v>
      </c>
      <c r="D29" s="372"/>
      <c r="E29" s="372" t="s">
        <v>84</v>
      </c>
      <c r="F29" s="389"/>
      <c r="G29" s="389">
        <v>59.4</v>
      </c>
      <c r="H29" s="390"/>
      <c r="I29" s="390"/>
      <c r="J29" s="390"/>
      <c r="K29" s="223">
        <f t="shared" si="1"/>
        <v>59.4</v>
      </c>
      <c r="L29" s="218">
        <f t="shared" si="0"/>
        <v>200</v>
      </c>
      <c r="M29" s="203">
        <f t="shared" si="2"/>
        <v>11880</v>
      </c>
    </row>
    <row r="30" spans="1:13" x14ac:dyDescent="0.25">
      <c r="A30" s="218" t="s">
        <v>404</v>
      </c>
      <c r="B30" s="414" t="s">
        <v>430</v>
      </c>
      <c r="C30" s="388" t="s">
        <v>381</v>
      </c>
      <c r="D30" s="372"/>
      <c r="E30" s="372" t="s">
        <v>85</v>
      </c>
      <c r="F30" s="389"/>
      <c r="G30" s="389">
        <v>35.5</v>
      </c>
      <c r="H30" s="390"/>
      <c r="I30" s="390"/>
      <c r="J30" s="390">
        <v>28</v>
      </c>
      <c r="K30" s="223">
        <f t="shared" si="1"/>
        <v>63.5</v>
      </c>
      <c r="L30" s="218">
        <f t="shared" si="0"/>
        <v>200</v>
      </c>
      <c r="M30" s="203">
        <f t="shared" si="2"/>
        <v>12700</v>
      </c>
    </row>
    <row r="31" spans="1:13" x14ac:dyDescent="0.25">
      <c r="A31" s="218" t="s">
        <v>404</v>
      </c>
      <c r="B31" s="414" t="s">
        <v>367</v>
      </c>
      <c r="C31" s="388" t="s">
        <v>698</v>
      </c>
      <c r="D31" s="372"/>
      <c r="E31" s="372" t="s">
        <v>86</v>
      </c>
      <c r="F31" s="390"/>
      <c r="G31" s="390">
        <v>28</v>
      </c>
      <c r="H31" s="390"/>
      <c r="I31" s="390"/>
      <c r="J31" s="389"/>
      <c r="K31" s="223">
        <f t="shared" si="1"/>
        <v>28</v>
      </c>
      <c r="L31" s="218">
        <f t="shared" si="0"/>
        <v>200</v>
      </c>
      <c r="M31" s="203">
        <f t="shared" si="2"/>
        <v>5600</v>
      </c>
    </row>
    <row r="32" spans="1:13" x14ac:dyDescent="0.25">
      <c r="A32" s="218" t="s">
        <v>404</v>
      </c>
      <c r="B32" s="414" t="s">
        <v>793</v>
      </c>
      <c r="C32" s="388" t="s">
        <v>452</v>
      </c>
      <c r="D32" s="372"/>
      <c r="E32" s="372" t="s">
        <v>111</v>
      </c>
      <c r="F32" s="390"/>
      <c r="G32" s="390"/>
      <c r="H32" s="389"/>
      <c r="I32" s="390">
        <v>1.3</v>
      </c>
      <c r="J32" s="390"/>
      <c r="K32" s="223">
        <f t="shared" si="1"/>
        <v>1.3</v>
      </c>
      <c r="L32" s="218">
        <f t="shared" si="0"/>
        <v>200</v>
      </c>
      <c r="M32" s="203">
        <f t="shared" si="2"/>
        <v>260</v>
      </c>
    </row>
    <row r="33" spans="1:13" ht="15.75" thickBot="1" x14ac:dyDescent="0.3">
      <c r="A33" s="218" t="s">
        <v>404</v>
      </c>
      <c r="B33" s="414" t="s">
        <v>354</v>
      </c>
      <c r="C33" s="388" t="s">
        <v>565</v>
      </c>
      <c r="D33" s="372"/>
      <c r="E33" s="372" t="s">
        <v>111</v>
      </c>
      <c r="F33" s="390"/>
      <c r="G33" s="390"/>
      <c r="H33" s="389"/>
      <c r="I33" s="390"/>
      <c r="J33" s="390">
        <v>13.6</v>
      </c>
      <c r="K33" s="223">
        <f t="shared" si="1"/>
        <v>13.6</v>
      </c>
      <c r="L33" s="218">
        <f t="shared" si="0"/>
        <v>200</v>
      </c>
      <c r="M33" s="203">
        <f t="shared" si="2"/>
        <v>2720</v>
      </c>
    </row>
    <row r="34" spans="1:13" x14ac:dyDescent="0.25">
      <c r="A34" s="218" t="s">
        <v>404</v>
      </c>
      <c r="B34" s="414" t="s">
        <v>378</v>
      </c>
      <c r="C34" s="388" t="s">
        <v>701</v>
      </c>
      <c r="D34" s="372"/>
      <c r="E34" s="372" t="s">
        <v>86</v>
      </c>
      <c r="F34" s="389"/>
      <c r="G34" s="390"/>
      <c r="H34" s="435">
        <v>252</v>
      </c>
      <c r="I34" s="390"/>
      <c r="J34" s="390"/>
      <c r="K34" s="223">
        <f t="shared" si="1"/>
        <v>252</v>
      </c>
      <c r="L34" s="218">
        <f t="shared" si="0"/>
        <v>200</v>
      </c>
      <c r="M34" s="203">
        <f t="shared" si="2"/>
        <v>50400</v>
      </c>
    </row>
    <row r="35" spans="1:13" ht="15.75" thickBot="1" x14ac:dyDescent="0.3">
      <c r="A35" s="218" t="s">
        <v>404</v>
      </c>
      <c r="B35" s="414" t="s">
        <v>440</v>
      </c>
      <c r="C35" s="388" t="s">
        <v>551</v>
      </c>
      <c r="D35" s="372"/>
      <c r="E35" s="372" t="s">
        <v>86</v>
      </c>
      <c r="F35" s="390"/>
      <c r="G35" s="390"/>
      <c r="H35" s="436">
        <v>36.5</v>
      </c>
      <c r="I35" s="390"/>
      <c r="J35" s="389"/>
      <c r="K35" s="223">
        <f t="shared" si="1"/>
        <v>36.5</v>
      </c>
      <c r="L35" s="423">
        <v>12</v>
      </c>
      <c r="M35" s="203">
        <f t="shared" si="2"/>
        <v>438</v>
      </c>
    </row>
    <row r="36" spans="1:13" x14ac:dyDescent="0.25">
      <c r="A36" s="218" t="s">
        <v>404</v>
      </c>
      <c r="B36" s="414" t="s">
        <v>794</v>
      </c>
      <c r="C36" s="388" t="s">
        <v>698</v>
      </c>
      <c r="D36" s="372"/>
      <c r="E36" s="372" t="s">
        <v>86</v>
      </c>
      <c r="F36" s="390"/>
      <c r="G36" s="389"/>
      <c r="H36" s="390"/>
      <c r="I36" s="390"/>
      <c r="J36" s="390">
        <v>29.9</v>
      </c>
      <c r="K36" s="223">
        <f t="shared" si="1"/>
        <v>29.9</v>
      </c>
      <c r="L36" s="218">
        <f t="shared" si="0"/>
        <v>200</v>
      </c>
      <c r="M36" s="203">
        <f t="shared" si="2"/>
        <v>5980</v>
      </c>
    </row>
    <row r="37" spans="1:13" x14ac:dyDescent="0.25">
      <c r="A37" s="218" t="s">
        <v>404</v>
      </c>
      <c r="B37" s="414" t="s">
        <v>795</v>
      </c>
      <c r="C37" s="388" t="s">
        <v>452</v>
      </c>
      <c r="D37" s="372"/>
      <c r="E37" s="372" t="s">
        <v>111</v>
      </c>
      <c r="F37" s="431"/>
      <c r="G37" s="431"/>
      <c r="H37" s="431"/>
      <c r="I37" s="431">
        <v>1.4</v>
      </c>
      <c r="J37" s="431"/>
      <c r="K37" s="223">
        <f t="shared" si="1"/>
        <v>1.4</v>
      </c>
      <c r="L37" s="218">
        <f t="shared" si="0"/>
        <v>200</v>
      </c>
      <c r="M37" s="203">
        <f t="shared" si="2"/>
        <v>280</v>
      </c>
    </row>
    <row r="38" spans="1:13" x14ac:dyDescent="0.25">
      <c r="A38" s="218" t="s">
        <v>404</v>
      </c>
      <c r="B38" s="414" t="s">
        <v>796</v>
      </c>
      <c r="C38" s="388" t="s">
        <v>707</v>
      </c>
      <c r="D38" s="372"/>
      <c r="E38" s="372" t="s">
        <v>111</v>
      </c>
      <c r="F38" s="389"/>
      <c r="G38" s="390"/>
      <c r="H38" s="390"/>
      <c r="I38" s="390"/>
      <c r="J38" s="390">
        <v>13.6</v>
      </c>
      <c r="K38" s="223">
        <f t="shared" si="1"/>
        <v>13.6</v>
      </c>
      <c r="L38" s="218">
        <f t="shared" si="0"/>
        <v>200</v>
      </c>
      <c r="M38" s="203">
        <f t="shared" si="2"/>
        <v>2720</v>
      </c>
    </row>
    <row r="39" spans="1:13" ht="15.75" thickBot="1" x14ac:dyDescent="0.3">
      <c r="A39" s="218" t="s">
        <v>404</v>
      </c>
      <c r="B39" s="414" t="s">
        <v>797</v>
      </c>
      <c r="C39" s="388" t="s">
        <v>673</v>
      </c>
      <c r="D39" s="372"/>
      <c r="E39" s="372" t="s">
        <v>84</v>
      </c>
      <c r="F39" s="390"/>
      <c r="G39" s="390">
        <v>7.25</v>
      </c>
      <c r="H39" s="390"/>
      <c r="I39" s="390"/>
      <c r="J39" s="389"/>
      <c r="K39" s="223">
        <f t="shared" si="1"/>
        <v>7.25</v>
      </c>
      <c r="L39" s="218">
        <f t="shared" si="0"/>
        <v>200</v>
      </c>
      <c r="M39" s="203">
        <f t="shared" si="2"/>
        <v>1450</v>
      </c>
    </row>
    <row r="40" spans="1:13" ht="15.75" thickBot="1" x14ac:dyDescent="0.3">
      <c r="A40" s="218" t="s">
        <v>404</v>
      </c>
      <c r="B40" s="414" t="s">
        <v>798</v>
      </c>
      <c r="C40" s="388" t="s">
        <v>379</v>
      </c>
      <c r="D40" s="372"/>
      <c r="E40" s="372" t="s">
        <v>85</v>
      </c>
      <c r="F40" s="389"/>
      <c r="G40" s="389"/>
      <c r="H40" s="434">
        <v>8</v>
      </c>
      <c r="I40" s="389"/>
      <c r="J40" s="389"/>
      <c r="K40" s="223">
        <f t="shared" si="1"/>
        <v>8</v>
      </c>
      <c r="L40" s="218">
        <f t="shared" si="0"/>
        <v>200</v>
      </c>
      <c r="M40" s="203">
        <f t="shared" si="2"/>
        <v>1600</v>
      </c>
    </row>
    <row r="41" spans="1:13" x14ac:dyDescent="0.25">
      <c r="A41" s="218" t="s">
        <v>404</v>
      </c>
      <c r="B41" s="414" t="s">
        <v>799</v>
      </c>
      <c r="C41" s="388" t="s">
        <v>452</v>
      </c>
      <c r="D41" s="372"/>
      <c r="E41" s="372" t="s">
        <v>111</v>
      </c>
      <c r="F41" s="389"/>
      <c r="G41" s="389"/>
      <c r="H41" s="389"/>
      <c r="I41" s="389"/>
      <c r="J41" s="389">
        <v>1.3</v>
      </c>
      <c r="K41" s="223">
        <f t="shared" si="1"/>
        <v>1.3</v>
      </c>
      <c r="L41" s="218">
        <f t="shared" si="0"/>
        <v>200</v>
      </c>
      <c r="M41" s="203">
        <f t="shared" si="2"/>
        <v>260</v>
      </c>
    </row>
    <row r="42" spans="1:13" x14ac:dyDescent="0.25">
      <c r="A42" s="218" t="s">
        <v>404</v>
      </c>
      <c r="B42" s="414" t="s">
        <v>800</v>
      </c>
      <c r="C42" s="388" t="s">
        <v>427</v>
      </c>
      <c r="D42" s="372"/>
      <c r="E42" s="372" t="s">
        <v>85</v>
      </c>
      <c r="F42" s="389"/>
      <c r="G42" s="389">
        <v>4.8</v>
      </c>
      <c r="H42" s="389"/>
      <c r="I42" s="389"/>
      <c r="J42" s="389"/>
      <c r="K42" s="223">
        <f t="shared" si="1"/>
        <v>4.8</v>
      </c>
      <c r="L42" s="423">
        <f t="shared" si="0"/>
        <v>200</v>
      </c>
      <c r="M42" s="203">
        <f t="shared" si="2"/>
        <v>960</v>
      </c>
    </row>
    <row r="43" spans="1:13" x14ac:dyDescent="0.25">
      <c r="A43" s="218" t="s">
        <v>404</v>
      </c>
      <c r="B43" s="414" t="s">
        <v>709</v>
      </c>
      <c r="C43" s="388" t="s">
        <v>387</v>
      </c>
      <c r="D43" s="372"/>
      <c r="E43" s="372" t="s">
        <v>84</v>
      </c>
      <c r="F43" s="389"/>
      <c r="G43" s="389">
        <v>56.5</v>
      </c>
      <c r="H43" s="389"/>
      <c r="I43" s="389"/>
      <c r="J43" s="389"/>
      <c r="K43" s="223">
        <f t="shared" si="1"/>
        <v>56.5</v>
      </c>
      <c r="L43" s="218">
        <f t="shared" si="0"/>
        <v>200</v>
      </c>
      <c r="M43" s="203">
        <f t="shared" si="2"/>
        <v>11300</v>
      </c>
    </row>
    <row r="44" spans="1:13" x14ac:dyDescent="0.25">
      <c r="A44" s="218" t="s">
        <v>404</v>
      </c>
      <c r="B44" s="414" t="s">
        <v>801</v>
      </c>
      <c r="C44" s="388" t="s">
        <v>682</v>
      </c>
      <c r="D44" s="372"/>
      <c r="E44" s="372" t="s">
        <v>626</v>
      </c>
      <c r="F44" s="389"/>
      <c r="G44" s="389">
        <v>15.6</v>
      </c>
      <c r="H44" s="389"/>
      <c r="I44" s="389"/>
      <c r="J44" s="389"/>
      <c r="K44" s="223">
        <f t="shared" si="1"/>
        <v>15.6</v>
      </c>
      <c r="L44" s="218">
        <f t="shared" si="0"/>
        <v>120</v>
      </c>
      <c r="M44" s="203">
        <f t="shared" si="2"/>
        <v>1872</v>
      </c>
    </row>
    <row r="45" spans="1:13" x14ac:dyDescent="0.25">
      <c r="A45" s="218" t="s">
        <v>404</v>
      </c>
      <c r="B45" s="414" t="s">
        <v>802</v>
      </c>
      <c r="C45" s="388" t="s">
        <v>683</v>
      </c>
      <c r="D45" s="372"/>
      <c r="E45" s="372" t="s">
        <v>111</v>
      </c>
      <c r="F45" s="389"/>
      <c r="G45" s="389"/>
      <c r="H45" s="389"/>
      <c r="I45" s="389">
        <v>5.5</v>
      </c>
      <c r="J45" s="389"/>
      <c r="K45" s="223">
        <f t="shared" si="1"/>
        <v>5.5</v>
      </c>
      <c r="L45" s="218">
        <f t="shared" si="0"/>
        <v>200</v>
      </c>
      <c r="M45" s="203">
        <f t="shared" si="2"/>
        <v>1100</v>
      </c>
    </row>
    <row r="46" spans="1:13" x14ac:dyDescent="0.25">
      <c r="A46" s="218" t="s">
        <v>404</v>
      </c>
      <c r="B46" s="414" t="s">
        <v>803</v>
      </c>
      <c r="C46" s="388" t="s">
        <v>384</v>
      </c>
      <c r="D46" s="372"/>
      <c r="E46" s="372" t="s">
        <v>85</v>
      </c>
      <c r="F46" s="389"/>
      <c r="G46" s="389">
        <v>44.7</v>
      </c>
      <c r="H46" s="389"/>
      <c r="I46" s="389"/>
      <c r="J46" s="389"/>
      <c r="K46" s="223">
        <f t="shared" si="1"/>
        <v>44.7</v>
      </c>
      <c r="L46" s="218">
        <f t="shared" si="0"/>
        <v>200</v>
      </c>
      <c r="M46" s="203">
        <f t="shared" si="2"/>
        <v>8940</v>
      </c>
    </row>
    <row r="47" spans="1:13" x14ac:dyDescent="0.25">
      <c r="A47" s="218" t="s">
        <v>404</v>
      </c>
      <c r="B47" s="414" t="s">
        <v>804</v>
      </c>
      <c r="C47" s="388" t="s">
        <v>683</v>
      </c>
      <c r="D47" s="372"/>
      <c r="E47" s="372" t="s">
        <v>111</v>
      </c>
      <c r="F47" s="389"/>
      <c r="G47" s="389"/>
      <c r="H47" s="389"/>
      <c r="I47" s="389">
        <v>5.4</v>
      </c>
      <c r="J47" s="389"/>
      <c r="K47" s="223">
        <f t="shared" si="1"/>
        <v>5.4</v>
      </c>
      <c r="L47" s="218">
        <f t="shared" si="0"/>
        <v>200</v>
      </c>
      <c r="M47" s="203">
        <f t="shared" si="2"/>
        <v>1080</v>
      </c>
    </row>
    <row r="48" spans="1:13" x14ac:dyDescent="0.25">
      <c r="A48" s="218" t="s">
        <v>404</v>
      </c>
      <c r="B48" s="414" t="s">
        <v>352</v>
      </c>
      <c r="C48" s="388" t="s">
        <v>387</v>
      </c>
      <c r="D48" s="372"/>
      <c r="E48" s="372" t="s">
        <v>84</v>
      </c>
      <c r="F48" s="389"/>
      <c r="G48" s="389">
        <v>61.5</v>
      </c>
      <c r="H48" s="389"/>
      <c r="I48" s="389"/>
      <c r="J48" s="389"/>
      <c r="K48" s="223">
        <f t="shared" si="1"/>
        <v>61.5</v>
      </c>
      <c r="L48" s="218">
        <f t="shared" si="0"/>
        <v>200</v>
      </c>
      <c r="M48" s="203">
        <f t="shared" si="2"/>
        <v>12300</v>
      </c>
    </row>
    <row r="49" spans="1:13" x14ac:dyDescent="0.25">
      <c r="A49" s="218" t="s">
        <v>404</v>
      </c>
      <c r="B49" s="414" t="s">
        <v>805</v>
      </c>
      <c r="C49" s="388" t="s">
        <v>387</v>
      </c>
      <c r="D49" s="372"/>
      <c r="E49" s="372" t="s">
        <v>84</v>
      </c>
      <c r="F49" s="389"/>
      <c r="G49" s="389">
        <v>63.8</v>
      </c>
      <c r="H49" s="389"/>
      <c r="I49" s="389"/>
      <c r="J49" s="389"/>
      <c r="K49" s="223">
        <f t="shared" si="1"/>
        <v>63.8</v>
      </c>
      <c r="L49" s="218">
        <f t="shared" si="0"/>
        <v>200</v>
      </c>
      <c r="M49" s="203">
        <f t="shared" si="2"/>
        <v>12760</v>
      </c>
    </row>
    <row r="50" spans="1:13" x14ac:dyDescent="0.25">
      <c r="A50" s="218" t="s">
        <v>404</v>
      </c>
      <c r="B50" s="414" t="s">
        <v>437</v>
      </c>
      <c r="C50" s="388" t="s">
        <v>683</v>
      </c>
      <c r="D50" s="372"/>
      <c r="E50" s="372" t="s">
        <v>111</v>
      </c>
      <c r="F50" s="389"/>
      <c r="G50" s="389"/>
      <c r="H50" s="389"/>
      <c r="I50" s="389">
        <v>5.3</v>
      </c>
      <c r="J50" s="389"/>
      <c r="K50" s="223">
        <f t="shared" si="1"/>
        <v>5.3</v>
      </c>
      <c r="L50" s="218">
        <f t="shared" si="0"/>
        <v>200</v>
      </c>
      <c r="M50" s="203">
        <f t="shared" si="2"/>
        <v>1060</v>
      </c>
    </row>
    <row r="51" spans="1:13" x14ac:dyDescent="0.25">
      <c r="A51" s="218" t="s">
        <v>404</v>
      </c>
      <c r="B51" s="424" t="s">
        <v>430</v>
      </c>
      <c r="C51" s="388" t="s">
        <v>387</v>
      </c>
      <c r="D51" s="372"/>
      <c r="E51" s="372" t="s">
        <v>84</v>
      </c>
      <c r="F51" s="373"/>
      <c r="G51" s="373">
        <v>63.8</v>
      </c>
      <c r="H51" s="373"/>
      <c r="I51" s="373"/>
      <c r="J51" s="373"/>
      <c r="K51" s="223">
        <f t="shared" si="1"/>
        <v>63.8</v>
      </c>
      <c r="L51" s="218">
        <f t="shared" si="0"/>
        <v>200</v>
      </c>
      <c r="M51" s="203">
        <f t="shared" si="2"/>
        <v>12760</v>
      </c>
    </row>
    <row r="52" spans="1:13" ht="15.75" thickBot="1" x14ac:dyDescent="0.3">
      <c r="C52" s="370" t="s">
        <v>87</v>
      </c>
      <c r="D52" s="370"/>
      <c r="E52" s="370"/>
      <c r="F52" s="371">
        <f>SUM(F4:F51)</f>
        <v>5</v>
      </c>
      <c r="G52" s="371">
        <f t="shared" ref="G52:J52" si="3">SUM(G4:G51)</f>
        <v>1224.1299999999999</v>
      </c>
      <c r="H52" s="371">
        <f t="shared" si="3"/>
        <v>384.9</v>
      </c>
      <c r="I52" s="371">
        <f t="shared" si="3"/>
        <v>53.149999999999991</v>
      </c>
      <c r="J52" s="371">
        <f t="shared" si="3"/>
        <v>89.899999999999991</v>
      </c>
      <c r="K52" s="371">
        <f t="shared" si="1"/>
        <v>1757.08</v>
      </c>
    </row>
    <row r="53" spans="1:13" ht="15.75" thickTop="1" x14ac:dyDescent="0.25"/>
    <row r="56" spans="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688.05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688.05</v>
      </c>
      <c r="L500" s="169"/>
      <c r="M500" s="169">
        <f t="shared" ref="M500:M507" si="35">SUMPRODUCT(--($E$4:$E$498=C500),--($D$4:$D$498=""),$M$4:$M$498)</f>
        <v>137610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62.38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62.38</v>
      </c>
      <c r="L501" s="169"/>
      <c r="M501" s="169">
        <f t="shared" si="35"/>
        <v>7485.6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5</v>
      </c>
      <c r="G502" s="169">
        <f t="shared" si="30"/>
        <v>445.7</v>
      </c>
      <c r="H502" s="169">
        <f t="shared" si="31"/>
        <v>12</v>
      </c>
      <c r="I502" s="169">
        <f t="shared" si="32"/>
        <v>0</v>
      </c>
      <c r="J502" s="169">
        <f t="shared" si="33"/>
        <v>28</v>
      </c>
      <c r="K502" s="169">
        <f t="shared" si="34"/>
        <v>490.7</v>
      </c>
      <c r="L502" s="169"/>
      <c r="M502" s="169">
        <f t="shared" si="35"/>
        <v>98140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53.149999999999991</v>
      </c>
      <c r="J503" s="169">
        <f t="shared" si="33"/>
        <v>32</v>
      </c>
      <c r="K503" s="169">
        <f t="shared" si="34"/>
        <v>85.149999999999991</v>
      </c>
      <c r="L503" s="169"/>
      <c r="M503" s="169">
        <f t="shared" si="35"/>
        <v>17030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28</v>
      </c>
      <c r="H504" s="169">
        <f t="shared" si="31"/>
        <v>372.9</v>
      </c>
      <c r="I504" s="169">
        <f t="shared" si="32"/>
        <v>0</v>
      </c>
      <c r="J504" s="169">
        <f t="shared" si="33"/>
        <v>29.9</v>
      </c>
      <c r="K504" s="169">
        <f t="shared" si="34"/>
        <v>430.79999999999995</v>
      </c>
      <c r="L504" s="169"/>
      <c r="M504" s="169">
        <f t="shared" si="35"/>
        <v>79298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5</v>
      </c>
      <c r="G515" s="170">
        <f t="shared" ref="G515:K515" si="37">SUM(G500:G514)</f>
        <v>1224.1299999999999</v>
      </c>
      <c r="H515" s="170">
        <f t="shared" si="37"/>
        <v>384.9</v>
      </c>
      <c r="I515" s="170">
        <f t="shared" si="37"/>
        <v>53.149999999999991</v>
      </c>
      <c r="J515" s="170">
        <f t="shared" si="37"/>
        <v>89.9</v>
      </c>
      <c r="K515" s="170">
        <f t="shared" si="37"/>
        <v>1757.08</v>
      </c>
      <c r="L515" s="170"/>
      <c r="M515" s="170">
        <f>SUM(M499:M514)</f>
        <v>339563.6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oRCvmkJTCLrsGvW9LR8zLSJD6dsmryur5eiKfqeeKWMrClyBMm1fU/4HMwlQkHqrTtyfEuOryApkqLoAhNQI9w==" saltValue="aZTsTCpSLv8UxEqZaSVGu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F07512"/>
  </sheetPr>
  <dimension ref="A1:O124"/>
  <sheetViews>
    <sheetView showGridLines="0" showZeros="0" topLeftCell="A48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4,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Lorentz</v>
      </c>
      <c r="C4" s="441"/>
      <c r="D4" s="441"/>
      <c r="E4" s="441"/>
      <c r="F4" s="437" t="s">
        <v>65</v>
      </c>
      <c r="G4" s="437"/>
      <c r="H4" s="69">
        <v>4</v>
      </c>
    </row>
    <row r="5" spans="1:11" ht="15" x14ac:dyDescent="0.25">
      <c r="A5" s="101" t="s">
        <v>60</v>
      </c>
      <c r="B5" s="440" t="str">
        <f>VLOOKUP(H4,verzamelblad!A5:E54,4)</f>
        <v>Van Vollenhovekade 17</v>
      </c>
      <c r="C5" s="440"/>
      <c r="D5" s="440"/>
      <c r="E5" s="440"/>
      <c r="F5" s="438" t="s">
        <v>66</v>
      </c>
      <c r="G5" s="438"/>
      <c r="H5" s="238" t="str">
        <f>CONCATENATE(H4,"a")</f>
        <v>4a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856258</v>
      </c>
      <c r="E19" s="94"/>
      <c r="F19" s="95" t="s">
        <v>191</v>
      </c>
      <c r="G19" s="158">
        <f ca="1">D100/E9</f>
        <v>4281.29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'4a'!K503</f>
        <v>183.87999999999994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'4a'!G515-'4a'!G504</f>
        <v>3337.4599999999987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3337.4599999999987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3337.4599999999987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'4a'!F515</f>
        <v>124.74999999999999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769.58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769.58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1094.0999999999999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453.10489499999983</v>
      </c>
      <c r="F81" s="109">
        <f>VLOOKUP($H$4,verzamelblad!$A$5:$EK$54,10,0)</f>
        <v>4</v>
      </c>
      <c r="G81" s="108"/>
      <c r="H81" s="108"/>
      <c r="I81" s="261">
        <f ca="1">SUM(E81*F81)</f>
        <v>1812.4195799999993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460592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26280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240106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36776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92504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856258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4iKLsuKoWuU36rBe9mG3bKZCP1yMEoV8rOwPVSgk3um9dFsQ4ytzNPbrUo4XCE9ZAUdAaRY0V/Ngbd/13twPmg==" saltValue="oda6R6hpWdy4Eu2dTCprlg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1">
    <tabColor rgb="FF9F9289"/>
  </sheetPr>
  <dimension ref="A1:M553"/>
  <sheetViews>
    <sheetView topLeftCell="A49" zoomScaleNormal="100" workbookViewId="0">
      <selection activeCell="I56" sqref="I56"/>
    </sheetView>
  </sheetViews>
  <sheetFormatPr defaultRowHeight="15" x14ac:dyDescent="0.25"/>
  <cols>
    <col min="1" max="1" width="6" style="218" customWidth="1"/>
    <col min="2" max="2" width="5.7109375" style="218" customWidth="1"/>
    <col min="3" max="3" width="25.14062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8" width="9.5703125" style="203" customWidth="1"/>
    <col min="9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4</v>
      </c>
      <c r="B1" s="212" t="s">
        <v>61</v>
      </c>
      <c r="C1" s="213"/>
      <c r="D1" s="214" t="str">
        <f>VLOOKUP(A1,verzamelblad!A5:E54,3)</f>
        <v>OBS Lorentz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Van Vollenhovekade 17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406</v>
      </c>
      <c r="I3" s="221" t="s">
        <v>102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B4" s="402">
        <v>1</v>
      </c>
      <c r="C4" s="388" t="s">
        <v>379</v>
      </c>
      <c r="D4" s="372"/>
      <c r="E4" s="372" t="s">
        <v>85</v>
      </c>
      <c r="F4" s="389">
        <v>17.8</v>
      </c>
      <c r="G4" s="389"/>
      <c r="H4" s="389"/>
      <c r="I4" s="389"/>
      <c r="J4" s="389"/>
      <c r="K4" s="223">
        <f>SUM(F4:J4)</f>
        <v>17.8</v>
      </c>
      <c r="L4" s="218">
        <f t="shared" ref="L4:L67" si="0">IF(E4="",0,IF(E4="H",0,VLOOKUP(E4,$F$539:$G$553,2)))</f>
        <v>200</v>
      </c>
      <c r="M4" s="203">
        <f>SUM(K4*L4)</f>
        <v>3560</v>
      </c>
    </row>
    <row r="5" spans="1:13" x14ac:dyDescent="0.25">
      <c r="B5" s="402">
        <v>2</v>
      </c>
      <c r="C5" s="388" t="s">
        <v>694</v>
      </c>
      <c r="D5" s="372"/>
      <c r="E5" s="372" t="s">
        <v>85</v>
      </c>
      <c r="F5" s="389"/>
      <c r="G5" s="389">
        <v>70.400000000000006</v>
      </c>
      <c r="H5" s="389"/>
      <c r="I5" s="389"/>
      <c r="J5" s="389">
        <v>11</v>
      </c>
      <c r="K5" s="223">
        <f t="shared" ref="K5:K68" si="1">SUM(F5:J5)</f>
        <v>81.400000000000006</v>
      </c>
      <c r="L5" s="218">
        <f t="shared" si="0"/>
        <v>200</v>
      </c>
      <c r="M5" s="203">
        <f t="shared" ref="M5:M68" si="2">SUM(K5*L5)</f>
        <v>16280.000000000002</v>
      </c>
    </row>
    <row r="6" spans="1:13" x14ac:dyDescent="0.25">
      <c r="B6" s="402">
        <v>3</v>
      </c>
      <c r="C6" s="388" t="s">
        <v>381</v>
      </c>
      <c r="D6" s="372"/>
      <c r="E6" s="372" t="s">
        <v>85</v>
      </c>
      <c r="F6" s="389"/>
      <c r="G6" s="389">
        <v>10.65</v>
      </c>
      <c r="H6" s="389"/>
      <c r="I6" s="389"/>
      <c r="J6" s="389"/>
      <c r="K6" s="223">
        <f t="shared" si="1"/>
        <v>10.65</v>
      </c>
      <c r="L6" s="218">
        <f t="shared" si="0"/>
        <v>200</v>
      </c>
      <c r="M6" s="203">
        <f t="shared" si="2"/>
        <v>2130</v>
      </c>
    </row>
    <row r="7" spans="1:13" x14ac:dyDescent="0.25">
      <c r="B7" s="402">
        <v>4</v>
      </c>
      <c r="C7" s="388" t="s">
        <v>452</v>
      </c>
      <c r="D7" s="372"/>
      <c r="E7" s="372" t="s">
        <v>111</v>
      </c>
      <c r="F7" s="389"/>
      <c r="G7" s="389"/>
      <c r="H7" s="389">
        <v>1.85</v>
      </c>
      <c r="I7" s="389"/>
      <c r="J7" s="389"/>
      <c r="K7" s="223">
        <f t="shared" si="1"/>
        <v>1.85</v>
      </c>
      <c r="L7" s="218">
        <f t="shared" si="0"/>
        <v>200</v>
      </c>
      <c r="M7" s="203">
        <f t="shared" si="2"/>
        <v>370</v>
      </c>
    </row>
    <row r="8" spans="1:13" x14ac:dyDescent="0.25">
      <c r="B8" s="402">
        <v>5</v>
      </c>
      <c r="C8" s="388" t="s">
        <v>391</v>
      </c>
      <c r="D8" s="372"/>
      <c r="E8" s="372" t="s">
        <v>626</v>
      </c>
      <c r="F8" s="389"/>
      <c r="G8" s="389">
        <v>30.2</v>
      </c>
      <c r="H8" s="389"/>
      <c r="I8" s="389"/>
      <c r="J8" s="389"/>
      <c r="K8" s="223">
        <f t="shared" si="1"/>
        <v>30.2</v>
      </c>
      <c r="L8" s="218">
        <f t="shared" si="0"/>
        <v>120</v>
      </c>
      <c r="M8" s="203">
        <f t="shared" si="2"/>
        <v>3624</v>
      </c>
    </row>
    <row r="9" spans="1:13" x14ac:dyDescent="0.25">
      <c r="B9" s="402">
        <v>6</v>
      </c>
      <c r="C9" s="388" t="s">
        <v>391</v>
      </c>
      <c r="D9" s="372"/>
      <c r="E9" s="372" t="s">
        <v>626</v>
      </c>
      <c r="F9" s="389"/>
      <c r="G9" s="389">
        <v>31.15</v>
      </c>
      <c r="H9" s="389"/>
      <c r="I9" s="389"/>
      <c r="J9" s="389"/>
      <c r="K9" s="223">
        <f t="shared" si="1"/>
        <v>31.15</v>
      </c>
      <c r="L9" s="218">
        <f t="shared" si="0"/>
        <v>120</v>
      </c>
      <c r="M9" s="203">
        <f t="shared" si="2"/>
        <v>3738</v>
      </c>
    </row>
    <row r="10" spans="1:13" ht="15.75" thickBot="1" x14ac:dyDescent="0.3">
      <c r="B10" s="402">
        <v>7</v>
      </c>
      <c r="C10" s="388" t="s">
        <v>391</v>
      </c>
      <c r="D10" s="372"/>
      <c r="E10" s="372" t="s">
        <v>626</v>
      </c>
      <c r="F10" s="389"/>
      <c r="G10" s="389">
        <v>6.65</v>
      </c>
      <c r="H10" s="389"/>
      <c r="I10" s="389"/>
      <c r="J10" s="389"/>
      <c r="K10" s="223">
        <f t="shared" si="1"/>
        <v>6.65</v>
      </c>
      <c r="L10" s="218">
        <f t="shared" si="0"/>
        <v>120</v>
      </c>
      <c r="M10" s="203">
        <f t="shared" si="2"/>
        <v>798</v>
      </c>
    </row>
    <row r="11" spans="1:13" ht="15.75" thickBot="1" x14ac:dyDescent="0.3">
      <c r="B11" s="402">
        <v>8</v>
      </c>
      <c r="C11" s="388" t="s">
        <v>695</v>
      </c>
      <c r="D11" s="372"/>
      <c r="E11" s="372" t="s">
        <v>86</v>
      </c>
      <c r="F11" s="389"/>
      <c r="G11" s="389"/>
      <c r="H11" s="434">
        <v>84.38</v>
      </c>
      <c r="I11" s="389"/>
      <c r="J11" s="389"/>
      <c r="K11" s="223">
        <f t="shared" si="1"/>
        <v>84.38</v>
      </c>
      <c r="L11" s="218">
        <f t="shared" si="0"/>
        <v>200</v>
      </c>
      <c r="M11" s="203">
        <f t="shared" si="2"/>
        <v>16876</v>
      </c>
    </row>
    <row r="12" spans="1:13" x14ac:dyDescent="0.25">
      <c r="B12" s="402">
        <v>9</v>
      </c>
      <c r="C12" s="388" t="s">
        <v>551</v>
      </c>
      <c r="D12" s="372"/>
      <c r="E12" s="372" t="s">
        <v>86</v>
      </c>
      <c r="F12" s="389"/>
      <c r="G12" s="389">
        <v>10.3</v>
      </c>
      <c r="H12" s="389"/>
      <c r="I12" s="389"/>
      <c r="J12" s="389"/>
      <c r="K12" s="223">
        <f t="shared" si="1"/>
        <v>10.3</v>
      </c>
      <c r="L12" s="218">
        <v>12</v>
      </c>
      <c r="M12" s="203">
        <f t="shared" si="2"/>
        <v>123.60000000000001</v>
      </c>
    </row>
    <row r="13" spans="1:13" ht="15.75" thickBot="1" x14ac:dyDescent="0.3">
      <c r="B13" s="402">
        <v>10</v>
      </c>
      <c r="C13" s="388" t="s">
        <v>450</v>
      </c>
      <c r="D13" s="372"/>
      <c r="E13" s="372" t="s">
        <v>85</v>
      </c>
      <c r="F13" s="389"/>
      <c r="G13" s="389">
        <v>98.5</v>
      </c>
      <c r="H13" s="389"/>
      <c r="I13" s="389"/>
      <c r="J13" s="389"/>
      <c r="K13" s="223">
        <f t="shared" si="1"/>
        <v>98.5</v>
      </c>
      <c r="L13" s="218">
        <f t="shared" si="0"/>
        <v>200</v>
      </c>
      <c r="M13" s="203">
        <f t="shared" si="2"/>
        <v>19700</v>
      </c>
    </row>
    <row r="14" spans="1:13" ht="15.75" thickBot="1" x14ac:dyDescent="0.3">
      <c r="B14" s="402">
        <v>11</v>
      </c>
      <c r="C14" s="388" t="s">
        <v>393</v>
      </c>
      <c r="D14" s="372"/>
      <c r="E14" s="372" t="s">
        <v>86</v>
      </c>
      <c r="F14" s="389"/>
      <c r="G14" s="389"/>
      <c r="H14" s="434">
        <v>84.38</v>
      </c>
      <c r="I14" s="389"/>
      <c r="J14" s="389"/>
      <c r="K14" s="223">
        <f t="shared" si="1"/>
        <v>84.38</v>
      </c>
      <c r="L14" s="218">
        <f t="shared" si="0"/>
        <v>200</v>
      </c>
      <c r="M14" s="203">
        <f t="shared" si="2"/>
        <v>16876</v>
      </c>
    </row>
    <row r="15" spans="1:13" x14ac:dyDescent="0.25">
      <c r="B15" s="402">
        <v>12</v>
      </c>
      <c r="C15" s="388" t="s">
        <v>381</v>
      </c>
      <c r="D15" s="372"/>
      <c r="E15" s="372" t="s">
        <v>85</v>
      </c>
      <c r="F15" s="389"/>
      <c r="G15" s="389">
        <v>19.5</v>
      </c>
      <c r="H15" s="389"/>
      <c r="I15" s="389"/>
      <c r="J15" s="389"/>
      <c r="K15" s="223">
        <f t="shared" si="1"/>
        <v>19.5</v>
      </c>
      <c r="L15" s="218">
        <f t="shared" si="0"/>
        <v>200</v>
      </c>
      <c r="M15" s="203">
        <f t="shared" si="2"/>
        <v>3900</v>
      </c>
    </row>
    <row r="16" spans="1:13" x14ac:dyDescent="0.25">
      <c r="B16" s="403">
        <v>13</v>
      </c>
      <c r="C16" s="388" t="s">
        <v>381</v>
      </c>
      <c r="D16" s="372"/>
      <c r="E16" s="372" t="s">
        <v>85</v>
      </c>
      <c r="F16" s="389"/>
      <c r="G16" s="389">
        <v>20.65</v>
      </c>
      <c r="H16" s="389"/>
      <c r="I16" s="389"/>
      <c r="J16" s="389"/>
      <c r="K16" s="223">
        <f t="shared" si="1"/>
        <v>20.65</v>
      </c>
      <c r="L16" s="218">
        <f t="shared" si="0"/>
        <v>200</v>
      </c>
      <c r="M16" s="203">
        <f t="shared" si="2"/>
        <v>4130</v>
      </c>
    </row>
    <row r="17" spans="2:13" x14ac:dyDescent="0.25">
      <c r="B17" s="403">
        <v>14</v>
      </c>
      <c r="C17" s="388" t="s">
        <v>394</v>
      </c>
      <c r="D17" s="372"/>
      <c r="E17" s="372" t="s">
        <v>111</v>
      </c>
      <c r="F17" s="389"/>
      <c r="G17" s="389"/>
      <c r="H17" s="389">
        <v>3.85</v>
      </c>
      <c r="I17" s="389"/>
      <c r="J17" s="389"/>
      <c r="K17" s="223">
        <f t="shared" si="1"/>
        <v>3.85</v>
      </c>
      <c r="L17" s="218">
        <f t="shared" si="0"/>
        <v>200</v>
      </c>
      <c r="M17" s="203">
        <f t="shared" si="2"/>
        <v>770</v>
      </c>
    </row>
    <row r="18" spans="2:13" x14ac:dyDescent="0.25">
      <c r="B18" s="403">
        <v>15</v>
      </c>
      <c r="C18" s="388" t="s">
        <v>391</v>
      </c>
      <c r="D18" s="372"/>
      <c r="E18" s="372" t="s">
        <v>626</v>
      </c>
      <c r="F18" s="389"/>
      <c r="G18" s="389">
        <v>18.45</v>
      </c>
      <c r="H18" s="389"/>
      <c r="I18" s="389"/>
      <c r="J18" s="389"/>
      <c r="K18" s="223">
        <f t="shared" si="1"/>
        <v>18.45</v>
      </c>
      <c r="L18" s="218">
        <f t="shared" si="0"/>
        <v>120</v>
      </c>
      <c r="M18" s="203">
        <f t="shared" si="2"/>
        <v>2214</v>
      </c>
    </row>
    <row r="19" spans="2:13" x14ac:dyDescent="0.25">
      <c r="B19" s="403">
        <v>16</v>
      </c>
      <c r="C19" s="388" t="s">
        <v>683</v>
      </c>
      <c r="D19" s="372"/>
      <c r="E19" s="372" t="s">
        <v>111</v>
      </c>
      <c r="F19" s="389"/>
      <c r="G19" s="389"/>
      <c r="H19" s="389">
        <v>5.8</v>
      </c>
      <c r="I19" s="389"/>
      <c r="J19" s="389"/>
      <c r="K19" s="223">
        <f t="shared" si="1"/>
        <v>5.8</v>
      </c>
      <c r="L19" s="218">
        <f t="shared" si="0"/>
        <v>200</v>
      </c>
      <c r="M19" s="203">
        <f t="shared" si="2"/>
        <v>1160</v>
      </c>
    </row>
    <row r="20" spans="2:13" x14ac:dyDescent="0.25">
      <c r="B20" s="403">
        <v>17</v>
      </c>
      <c r="C20" s="388" t="s">
        <v>381</v>
      </c>
      <c r="D20" s="372"/>
      <c r="E20" s="372" t="s">
        <v>85</v>
      </c>
      <c r="F20" s="389"/>
      <c r="G20" s="389">
        <v>81.349999999999994</v>
      </c>
      <c r="H20" s="389"/>
      <c r="I20" s="389"/>
      <c r="J20" s="389"/>
      <c r="K20" s="223">
        <f t="shared" si="1"/>
        <v>81.349999999999994</v>
      </c>
      <c r="L20" s="218">
        <f t="shared" si="0"/>
        <v>200</v>
      </c>
      <c r="M20" s="203">
        <f t="shared" si="2"/>
        <v>16269.999999999998</v>
      </c>
    </row>
    <row r="21" spans="2:13" x14ac:dyDescent="0.25">
      <c r="B21" s="403">
        <v>18</v>
      </c>
      <c r="C21" s="388" t="s">
        <v>683</v>
      </c>
      <c r="D21" s="372"/>
      <c r="E21" s="372" t="s">
        <v>111</v>
      </c>
      <c r="F21" s="389"/>
      <c r="G21" s="389"/>
      <c r="H21" s="389">
        <v>5.8</v>
      </c>
      <c r="I21" s="389"/>
      <c r="J21" s="389"/>
      <c r="K21" s="223">
        <f t="shared" si="1"/>
        <v>5.8</v>
      </c>
      <c r="L21" s="218">
        <f t="shared" si="0"/>
        <v>200</v>
      </c>
      <c r="M21" s="203">
        <f t="shared" si="2"/>
        <v>1160</v>
      </c>
    </row>
    <row r="22" spans="2:13" x14ac:dyDescent="0.25">
      <c r="B22" s="403">
        <v>19</v>
      </c>
      <c r="C22" s="388" t="s">
        <v>696</v>
      </c>
      <c r="D22" s="372"/>
      <c r="E22" s="372" t="s">
        <v>85</v>
      </c>
      <c r="F22" s="389">
        <v>7.05</v>
      </c>
      <c r="G22" s="389"/>
      <c r="H22" s="389"/>
      <c r="I22" s="389"/>
      <c r="J22" s="389">
        <v>6.2</v>
      </c>
      <c r="K22" s="223">
        <f t="shared" si="1"/>
        <v>13.25</v>
      </c>
      <c r="L22" s="218">
        <f t="shared" si="0"/>
        <v>200</v>
      </c>
      <c r="M22" s="203">
        <f t="shared" si="2"/>
        <v>2650</v>
      </c>
    </row>
    <row r="23" spans="2:13" x14ac:dyDescent="0.25">
      <c r="B23" s="403">
        <v>20</v>
      </c>
      <c r="C23" s="388" t="s">
        <v>387</v>
      </c>
      <c r="D23" s="372"/>
      <c r="E23" s="372" t="s">
        <v>84</v>
      </c>
      <c r="F23" s="389"/>
      <c r="G23" s="389">
        <v>51.85</v>
      </c>
      <c r="H23" s="389"/>
      <c r="I23" s="389"/>
      <c r="J23" s="389"/>
      <c r="K23" s="223">
        <f t="shared" si="1"/>
        <v>51.85</v>
      </c>
      <c r="L23" s="218">
        <f t="shared" si="0"/>
        <v>200</v>
      </c>
      <c r="M23" s="203">
        <f t="shared" si="2"/>
        <v>10370</v>
      </c>
    </row>
    <row r="24" spans="2:13" x14ac:dyDescent="0.25">
      <c r="B24" s="403">
        <v>21</v>
      </c>
      <c r="C24" s="388" t="s">
        <v>387</v>
      </c>
      <c r="D24" s="372"/>
      <c r="E24" s="372" t="s">
        <v>84</v>
      </c>
      <c r="F24" s="389"/>
      <c r="G24" s="389">
        <v>51.85</v>
      </c>
      <c r="H24" s="389"/>
      <c r="I24" s="389"/>
      <c r="J24" s="389"/>
      <c r="K24" s="223">
        <f t="shared" si="1"/>
        <v>51.85</v>
      </c>
      <c r="L24" s="218">
        <f t="shared" si="0"/>
        <v>200</v>
      </c>
      <c r="M24" s="203">
        <f t="shared" si="2"/>
        <v>10370</v>
      </c>
    </row>
    <row r="25" spans="2:13" x14ac:dyDescent="0.25">
      <c r="B25" s="403">
        <v>22</v>
      </c>
      <c r="C25" s="388" t="s">
        <v>387</v>
      </c>
      <c r="D25" s="372"/>
      <c r="E25" s="372" t="s">
        <v>84</v>
      </c>
      <c r="F25" s="389"/>
      <c r="G25" s="389">
        <v>51.85</v>
      </c>
      <c r="H25" s="389"/>
      <c r="I25" s="389"/>
      <c r="J25" s="389"/>
      <c r="K25" s="223">
        <f t="shared" si="1"/>
        <v>51.85</v>
      </c>
      <c r="L25" s="218">
        <f t="shared" si="0"/>
        <v>200</v>
      </c>
      <c r="M25" s="203">
        <f t="shared" si="2"/>
        <v>10370</v>
      </c>
    </row>
    <row r="26" spans="2:13" x14ac:dyDescent="0.25">
      <c r="B26" s="403">
        <v>23</v>
      </c>
      <c r="C26" s="388" t="s">
        <v>387</v>
      </c>
      <c r="D26" s="372"/>
      <c r="E26" s="372" t="s">
        <v>84</v>
      </c>
      <c r="F26" s="389"/>
      <c r="G26" s="389">
        <v>51.85</v>
      </c>
      <c r="H26" s="389"/>
      <c r="I26" s="389"/>
      <c r="J26" s="389"/>
      <c r="K26" s="223">
        <f t="shared" si="1"/>
        <v>51.85</v>
      </c>
      <c r="L26" s="218">
        <f t="shared" si="0"/>
        <v>200</v>
      </c>
      <c r="M26" s="203">
        <f t="shared" si="2"/>
        <v>10370</v>
      </c>
    </row>
    <row r="27" spans="2:13" x14ac:dyDescent="0.25">
      <c r="B27" s="403">
        <v>24</v>
      </c>
      <c r="C27" s="388" t="s">
        <v>381</v>
      </c>
      <c r="D27" s="372"/>
      <c r="E27" s="372" t="s">
        <v>85</v>
      </c>
      <c r="F27" s="390">
        <v>42.9</v>
      </c>
      <c r="G27" s="390"/>
      <c r="H27" s="390"/>
      <c r="I27" s="390"/>
      <c r="J27" s="389"/>
      <c r="K27" s="223">
        <f t="shared" si="1"/>
        <v>42.9</v>
      </c>
      <c r="L27" s="218">
        <f t="shared" si="0"/>
        <v>200</v>
      </c>
      <c r="M27" s="203">
        <f t="shared" si="2"/>
        <v>8580</v>
      </c>
    </row>
    <row r="28" spans="2:13" x14ac:dyDescent="0.25">
      <c r="B28" s="403">
        <v>25</v>
      </c>
      <c r="C28" s="388" t="s">
        <v>384</v>
      </c>
      <c r="D28" s="372"/>
      <c r="E28" s="372" t="s">
        <v>85</v>
      </c>
      <c r="F28" s="389"/>
      <c r="G28" s="389">
        <v>81.349999999999994</v>
      </c>
      <c r="H28" s="390"/>
      <c r="I28" s="390"/>
      <c r="J28" s="390"/>
      <c r="K28" s="223">
        <f t="shared" si="1"/>
        <v>81.349999999999994</v>
      </c>
      <c r="L28" s="218">
        <f t="shared" si="0"/>
        <v>200</v>
      </c>
      <c r="M28" s="203">
        <f t="shared" si="2"/>
        <v>16269.999999999998</v>
      </c>
    </row>
    <row r="29" spans="2:13" x14ac:dyDescent="0.25">
      <c r="B29" s="403">
        <v>26</v>
      </c>
      <c r="C29" s="388" t="s">
        <v>697</v>
      </c>
      <c r="D29" s="372"/>
      <c r="E29" s="372" t="s">
        <v>85</v>
      </c>
      <c r="F29" s="389">
        <v>7.05</v>
      </c>
      <c r="G29" s="389"/>
      <c r="H29" s="390"/>
      <c r="I29" s="390"/>
      <c r="J29" s="390">
        <v>6.2</v>
      </c>
      <c r="K29" s="223">
        <f t="shared" si="1"/>
        <v>13.25</v>
      </c>
      <c r="L29" s="218">
        <f t="shared" si="0"/>
        <v>200</v>
      </c>
      <c r="M29" s="203">
        <f t="shared" si="2"/>
        <v>2650</v>
      </c>
    </row>
    <row r="30" spans="2:13" x14ac:dyDescent="0.25">
      <c r="B30" s="403">
        <v>27</v>
      </c>
      <c r="C30" s="388" t="s">
        <v>387</v>
      </c>
      <c r="D30" s="372"/>
      <c r="E30" s="372" t="s">
        <v>84</v>
      </c>
      <c r="F30" s="389"/>
      <c r="G30" s="389">
        <v>51.85</v>
      </c>
      <c r="H30" s="390"/>
      <c r="I30" s="390"/>
      <c r="J30" s="390"/>
      <c r="K30" s="223">
        <f t="shared" si="1"/>
        <v>51.85</v>
      </c>
      <c r="L30" s="218">
        <f t="shared" si="0"/>
        <v>200</v>
      </c>
      <c r="M30" s="203">
        <f t="shared" si="2"/>
        <v>10370</v>
      </c>
    </row>
    <row r="31" spans="2:13" x14ac:dyDescent="0.25">
      <c r="B31" s="419">
        <v>28</v>
      </c>
      <c r="C31" s="388" t="s">
        <v>387</v>
      </c>
      <c r="D31" s="372"/>
      <c r="E31" s="372" t="s">
        <v>84</v>
      </c>
      <c r="F31" s="390"/>
      <c r="G31" s="390">
        <v>51.85</v>
      </c>
      <c r="H31" s="390"/>
      <c r="I31" s="390"/>
      <c r="J31" s="389"/>
      <c r="K31" s="223">
        <f t="shared" si="1"/>
        <v>51.85</v>
      </c>
      <c r="L31" s="218">
        <f t="shared" si="0"/>
        <v>200</v>
      </c>
      <c r="M31" s="203">
        <f t="shared" si="2"/>
        <v>10370</v>
      </c>
    </row>
    <row r="32" spans="2:13" x14ac:dyDescent="0.25">
      <c r="B32" s="419">
        <v>29</v>
      </c>
      <c r="C32" s="388" t="s">
        <v>387</v>
      </c>
      <c r="D32" s="372"/>
      <c r="E32" s="372" t="s">
        <v>84</v>
      </c>
      <c r="F32" s="390"/>
      <c r="G32" s="390">
        <v>51.85</v>
      </c>
      <c r="H32" s="389"/>
      <c r="I32" s="390"/>
      <c r="J32" s="390"/>
      <c r="K32" s="223">
        <f t="shared" si="1"/>
        <v>51.85</v>
      </c>
      <c r="L32" s="218">
        <f t="shared" si="0"/>
        <v>200</v>
      </c>
      <c r="M32" s="203">
        <f t="shared" si="2"/>
        <v>10370</v>
      </c>
    </row>
    <row r="33" spans="2:13" x14ac:dyDescent="0.25">
      <c r="B33" s="419">
        <v>30</v>
      </c>
      <c r="C33" s="388" t="s">
        <v>387</v>
      </c>
      <c r="D33" s="372"/>
      <c r="E33" s="372" t="s">
        <v>84</v>
      </c>
      <c r="F33" s="390"/>
      <c r="G33" s="390">
        <v>51.85</v>
      </c>
      <c r="H33" s="389"/>
      <c r="I33" s="390"/>
      <c r="J33" s="390"/>
      <c r="K33" s="223">
        <f t="shared" si="1"/>
        <v>51.85</v>
      </c>
      <c r="L33" s="218">
        <f t="shared" si="0"/>
        <v>200</v>
      </c>
      <c r="M33" s="203">
        <f t="shared" si="2"/>
        <v>10370</v>
      </c>
    </row>
    <row r="34" spans="2:13" x14ac:dyDescent="0.25">
      <c r="B34" s="419">
        <v>31</v>
      </c>
      <c r="C34" s="388" t="s">
        <v>381</v>
      </c>
      <c r="D34" s="372"/>
      <c r="E34" s="372" t="s">
        <v>85</v>
      </c>
      <c r="F34" s="389">
        <v>42.9</v>
      </c>
      <c r="G34" s="390"/>
      <c r="H34" s="390"/>
      <c r="I34" s="390"/>
      <c r="J34" s="390"/>
      <c r="K34" s="223">
        <f t="shared" si="1"/>
        <v>42.9</v>
      </c>
      <c r="L34" s="218">
        <f t="shared" si="0"/>
        <v>200</v>
      </c>
      <c r="M34" s="203">
        <f t="shared" si="2"/>
        <v>8580</v>
      </c>
    </row>
    <row r="35" spans="2:13" x14ac:dyDescent="0.25">
      <c r="B35" s="419">
        <v>32</v>
      </c>
      <c r="C35" s="388" t="s">
        <v>696</v>
      </c>
      <c r="D35" s="372"/>
      <c r="E35" s="372" t="s">
        <v>85</v>
      </c>
      <c r="F35" s="390">
        <v>7.05</v>
      </c>
      <c r="G35" s="390"/>
      <c r="H35" s="390"/>
      <c r="I35" s="390"/>
      <c r="J35" s="389">
        <v>6.2</v>
      </c>
      <c r="K35" s="223">
        <f t="shared" si="1"/>
        <v>13.25</v>
      </c>
      <c r="L35" s="218">
        <f t="shared" si="0"/>
        <v>200</v>
      </c>
      <c r="M35" s="203">
        <f t="shared" si="2"/>
        <v>2650</v>
      </c>
    </row>
    <row r="36" spans="2:13" x14ac:dyDescent="0.25">
      <c r="B36" s="419">
        <v>33</v>
      </c>
      <c r="C36" s="388" t="s">
        <v>387</v>
      </c>
      <c r="D36" s="372"/>
      <c r="E36" s="372" t="s">
        <v>84</v>
      </c>
      <c r="F36" s="390"/>
      <c r="G36" s="389">
        <v>51.85</v>
      </c>
      <c r="H36" s="390"/>
      <c r="I36" s="390"/>
      <c r="J36" s="390"/>
      <c r="K36" s="223">
        <f t="shared" si="1"/>
        <v>51.85</v>
      </c>
      <c r="L36" s="218">
        <f t="shared" si="0"/>
        <v>200</v>
      </c>
      <c r="M36" s="203">
        <f t="shared" si="2"/>
        <v>10370</v>
      </c>
    </row>
    <row r="37" spans="2:13" x14ac:dyDescent="0.25">
      <c r="B37" s="419">
        <v>34</v>
      </c>
      <c r="C37" s="388" t="s">
        <v>387</v>
      </c>
      <c r="D37" s="372"/>
      <c r="E37" s="372" t="s">
        <v>84</v>
      </c>
      <c r="F37" s="431"/>
      <c r="G37" s="431">
        <v>51.85</v>
      </c>
      <c r="H37" s="431"/>
      <c r="I37" s="431"/>
      <c r="J37" s="431"/>
      <c r="K37" s="223">
        <f t="shared" si="1"/>
        <v>51.85</v>
      </c>
      <c r="L37" s="218">
        <f t="shared" si="0"/>
        <v>200</v>
      </c>
      <c r="M37" s="203">
        <f t="shared" si="2"/>
        <v>10370</v>
      </c>
    </row>
    <row r="38" spans="2:13" x14ac:dyDescent="0.25">
      <c r="B38" s="419">
        <v>35</v>
      </c>
      <c r="C38" s="388" t="s">
        <v>387</v>
      </c>
      <c r="D38" s="372"/>
      <c r="E38" s="372" t="s">
        <v>84</v>
      </c>
      <c r="F38" s="389"/>
      <c r="G38" s="390">
        <v>51.85</v>
      </c>
      <c r="H38" s="390"/>
      <c r="I38" s="390"/>
      <c r="J38" s="390"/>
      <c r="K38" s="223">
        <f t="shared" si="1"/>
        <v>51.85</v>
      </c>
      <c r="L38" s="218">
        <f t="shared" si="0"/>
        <v>200</v>
      </c>
      <c r="M38" s="203">
        <f t="shared" si="2"/>
        <v>10370</v>
      </c>
    </row>
    <row r="39" spans="2:13" x14ac:dyDescent="0.25">
      <c r="B39" s="419">
        <v>36</v>
      </c>
      <c r="C39" s="388" t="s">
        <v>387</v>
      </c>
      <c r="D39" s="372"/>
      <c r="E39" s="372" t="s">
        <v>84</v>
      </c>
      <c r="F39" s="390"/>
      <c r="G39" s="390">
        <v>51.85</v>
      </c>
      <c r="H39" s="390"/>
      <c r="I39" s="390"/>
      <c r="J39" s="389"/>
      <c r="K39" s="223">
        <f t="shared" si="1"/>
        <v>51.85</v>
      </c>
      <c r="L39" s="218">
        <f t="shared" si="0"/>
        <v>200</v>
      </c>
      <c r="M39" s="203">
        <f t="shared" si="2"/>
        <v>10370</v>
      </c>
    </row>
    <row r="40" spans="2:13" x14ac:dyDescent="0.25">
      <c r="B40" s="419">
        <v>37</v>
      </c>
      <c r="C40" s="388" t="s">
        <v>495</v>
      </c>
      <c r="D40" s="372"/>
      <c r="E40" s="372" t="s">
        <v>85</v>
      </c>
      <c r="F40" s="389"/>
      <c r="G40" s="389">
        <v>9.3000000000000007</v>
      </c>
      <c r="H40" s="389"/>
      <c r="I40" s="389"/>
      <c r="J40" s="389"/>
      <c r="K40" s="223">
        <f t="shared" si="1"/>
        <v>9.3000000000000007</v>
      </c>
      <c r="L40" s="218">
        <f t="shared" si="0"/>
        <v>200</v>
      </c>
      <c r="M40" s="203">
        <f t="shared" si="2"/>
        <v>1860.0000000000002</v>
      </c>
    </row>
    <row r="41" spans="2:13" x14ac:dyDescent="0.25">
      <c r="B41" s="419">
        <v>38</v>
      </c>
      <c r="C41" s="388" t="s">
        <v>391</v>
      </c>
      <c r="D41" s="372"/>
      <c r="E41" s="372" t="s">
        <v>626</v>
      </c>
      <c r="F41" s="389"/>
      <c r="G41" s="389">
        <v>12.65</v>
      </c>
      <c r="H41" s="389"/>
      <c r="I41" s="389"/>
      <c r="J41" s="389"/>
      <c r="K41" s="223">
        <f t="shared" si="1"/>
        <v>12.65</v>
      </c>
      <c r="L41" s="218">
        <f t="shared" si="0"/>
        <v>120</v>
      </c>
      <c r="M41" s="203">
        <f t="shared" si="2"/>
        <v>1518</v>
      </c>
    </row>
    <row r="42" spans="2:13" x14ac:dyDescent="0.25">
      <c r="B42" s="419">
        <v>39</v>
      </c>
      <c r="C42" s="388" t="s">
        <v>683</v>
      </c>
      <c r="D42" s="372"/>
      <c r="E42" s="372" t="s">
        <v>111</v>
      </c>
      <c r="F42" s="389"/>
      <c r="G42" s="389"/>
      <c r="H42" s="389">
        <v>5.8</v>
      </c>
      <c r="I42" s="389"/>
      <c r="J42" s="389"/>
      <c r="K42" s="223">
        <f t="shared" si="1"/>
        <v>5.8</v>
      </c>
      <c r="L42" s="218">
        <f t="shared" si="0"/>
        <v>200</v>
      </c>
      <c r="M42" s="203">
        <f t="shared" si="2"/>
        <v>1160</v>
      </c>
    </row>
    <row r="43" spans="2:13" x14ac:dyDescent="0.25">
      <c r="B43" s="419">
        <v>40</v>
      </c>
      <c r="C43" s="388" t="s">
        <v>683</v>
      </c>
      <c r="D43" s="372"/>
      <c r="E43" s="372" t="s">
        <v>111</v>
      </c>
      <c r="F43" s="389"/>
      <c r="G43" s="389"/>
      <c r="H43" s="389">
        <v>5.8</v>
      </c>
      <c r="I43" s="389"/>
      <c r="J43" s="389"/>
      <c r="K43" s="223">
        <f t="shared" si="1"/>
        <v>5.8</v>
      </c>
      <c r="L43" s="218">
        <f t="shared" si="0"/>
        <v>200</v>
      </c>
      <c r="M43" s="203">
        <f t="shared" si="2"/>
        <v>1160</v>
      </c>
    </row>
    <row r="44" spans="2:13" x14ac:dyDescent="0.25">
      <c r="B44" s="419">
        <v>41</v>
      </c>
      <c r="C44" s="388" t="s">
        <v>694</v>
      </c>
      <c r="D44" s="372"/>
      <c r="E44" s="372" t="s">
        <v>85</v>
      </c>
      <c r="F44" s="389"/>
      <c r="G44" s="389">
        <v>1.75</v>
      </c>
      <c r="H44" s="389"/>
      <c r="I44" s="389"/>
      <c r="J44" s="389">
        <v>6.2</v>
      </c>
      <c r="K44" s="223">
        <f t="shared" si="1"/>
        <v>7.95</v>
      </c>
      <c r="L44" s="218">
        <f t="shared" si="0"/>
        <v>200</v>
      </c>
      <c r="M44" s="203">
        <f t="shared" si="2"/>
        <v>1590</v>
      </c>
    </row>
    <row r="45" spans="2:13" x14ac:dyDescent="0.25">
      <c r="B45" s="419">
        <v>42</v>
      </c>
      <c r="C45" s="388" t="s">
        <v>683</v>
      </c>
      <c r="D45" s="372"/>
      <c r="E45" s="372" t="s">
        <v>111</v>
      </c>
      <c r="F45" s="389"/>
      <c r="G45" s="389"/>
      <c r="H45" s="389">
        <v>3.55</v>
      </c>
      <c r="I45" s="389"/>
      <c r="J45" s="389"/>
      <c r="K45" s="223">
        <f t="shared" si="1"/>
        <v>3.55</v>
      </c>
      <c r="L45" s="218">
        <f t="shared" si="0"/>
        <v>200</v>
      </c>
      <c r="M45" s="203">
        <f t="shared" si="2"/>
        <v>710</v>
      </c>
    </row>
    <row r="46" spans="2:13" x14ac:dyDescent="0.25">
      <c r="B46" s="419">
        <v>43</v>
      </c>
      <c r="C46" s="388" t="s">
        <v>698</v>
      </c>
      <c r="D46" s="372"/>
      <c r="E46" s="372" t="s">
        <v>86</v>
      </c>
      <c r="F46" s="389"/>
      <c r="G46" s="389"/>
      <c r="H46" s="389">
        <v>19.75</v>
      </c>
      <c r="I46" s="389"/>
      <c r="J46" s="389"/>
      <c r="K46" s="223">
        <f t="shared" si="1"/>
        <v>19.75</v>
      </c>
      <c r="L46" s="218">
        <f t="shared" si="0"/>
        <v>200</v>
      </c>
      <c r="M46" s="203">
        <f t="shared" si="2"/>
        <v>3950</v>
      </c>
    </row>
    <row r="47" spans="2:13" x14ac:dyDescent="0.25">
      <c r="B47" s="419">
        <v>44</v>
      </c>
      <c r="C47" s="388" t="s">
        <v>699</v>
      </c>
      <c r="D47" s="372"/>
      <c r="E47" s="372" t="s">
        <v>111</v>
      </c>
      <c r="F47" s="389"/>
      <c r="G47" s="389"/>
      <c r="H47" s="389">
        <v>4.2</v>
      </c>
      <c r="I47" s="389"/>
      <c r="J47" s="389"/>
      <c r="K47" s="223">
        <f t="shared" si="1"/>
        <v>4.2</v>
      </c>
      <c r="L47" s="218">
        <f t="shared" si="0"/>
        <v>200</v>
      </c>
      <c r="M47" s="203">
        <f t="shared" si="2"/>
        <v>840</v>
      </c>
    </row>
    <row r="48" spans="2:13" x14ac:dyDescent="0.25">
      <c r="B48" s="419">
        <v>45</v>
      </c>
      <c r="C48" s="388" t="s">
        <v>662</v>
      </c>
      <c r="D48" s="372"/>
      <c r="E48" s="372" t="s">
        <v>85</v>
      </c>
      <c r="F48" s="389"/>
      <c r="G48" s="389"/>
      <c r="H48" s="389">
        <v>5.88</v>
      </c>
      <c r="I48" s="389"/>
      <c r="J48" s="389"/>
      <c r="K48" s="223">
        <f t="shared" si="1"/>
        <v>5.88</v>
      </c>
      <c r="L48" s="218">
        <f t="shared" si="0"/>
        <v>200</v>
      </c>
      <c r="M48" s="203">
        <f t="shared" si="2"/>
        <v>1176</v>
      </c>
    </row>
    <row r="49" spans="2:13" x14ac:dyDescent="0.25">
      <c r="B49" s="419">
        <v>46</v>
      </c>
      <c r="C49" s="388" t="s">
        <v>673</v>
      </c>
      <c r="D49" s="372"/>
      <c r="E49" s="372" t="s">
        <v>84</v>
      </c>
      <c r="F49" s="389"/>
      <c r="G49" s="389"/>
      <c r="H49" s="389">
        <v>6.75</v>
      </c>
      <c r="I49" s="389"/>
      <c r="J49" s="389"/>
      <c r="K49" s="223">
        <f t="shared" si="1"/>
        <v>6.75</v>
      </c>
      <c r="L49" s="218">
        <f t="shared" si="0"/>
        <v>200</v>
      </c>
      <c r="M49" s="203">
        <f t="shared" si="2"/>
        <v>1350</v>
      </c>
    </row>
    <row r="50" spans="2:13" x14ac:dyDescent="0.25">
      <c r="B50" s="419">
        <v>47</v>
      </c>
      <c r="C50" s="388" t="s">
        <v>700</v>
      </c>
      <c r="D50" s="372"/>
      <c r="E50" s="372" t="s">
        <v>111</v>
      </c>
      <c r="F50" s="389"/>
      <c r="G50" s="389"/>
      <c r="H50" s="389">
        <v>0.8</v>
      </c>
      <c r="I50" s="389"/>
      <c r="J50" s="389"/>
      <c r="K50" s="223">
        <f t="shared" si="1"/>
        <v>0.8</v>
      </c>
      <c r="L50" s="218">
        <f t="shared" si="0"/>
        <v>200</v>
      </c>
      <c r="M50" s="203">
        <f t="shared" si="2"/>
        <v>160</v>
      </c>
    </row>
    <row r="51" spans="2:13" x14ac:dyDescent="0.25">
      <c r="B51" s="420">
        <v>48</v>
      </c>
      <c r="C51" s="388" t="s">
        <v>698</v>
      </c>
      <c r="D51" s="372"/>
      <c r="E51" s="372" t="s">
        <v>86</v>
      </c>
      <c r="F51" s="373"/>
      <c r="G51" s="373"/>
      <c r="H51" s="373">
        <v>19.75</v>
      </c>
      <c r="I51" s="373"/>
      <c r="J51" s="373"/>
      <c r="K51" s="223">
        <f t="shared" si="1"/>
        <v>19.75</v>
      </c>
      <c r="L51" s="218">
        <f t="shared" si="0"/>
        <v>200</v>
      </c>
      <c r="M51" s="203">
        <f t="shared" si="2"/>
        <v>3950</v>
      </c>
    </row>
    <row r="52" spans="2:13" x14ac:dyDescent="0.25">
      <c r="B52" s="420">
        <v>49</v>
      </c>
      <c r="C52" s="379" t="s">
        <v>700</v>
      </c>
      <c r="D52" s="372"/>
      <c r="E52" s="372" t="s">
        <v>111</v>
      </c>
      <c r="F52" s="354"/>
      <c r="G52" s="354"/>
      <c r="H52" s="373">
        <v>4.2</v>
      </c>
      <c r="I52" s="354"/>
      <c r="J52" s="354"/>
      <c r="K52" s="223">
        <f t="shared" si="1"/>
        <v>4.2</v>
      </c>
      <c r="L52" s="218">
        <f t="shared" si="0"/>
        <v>200</v>
      </c>
      <c r="M52" s="203">
        <f t="shared" si="2"/>
        <v>840</v>
      </c>
    </row>
    <row r="53" spans="2:13" ht="15.75" thickBot="1" x14ac:dyDescent="0.3">
      <c r="B53" s="420">
        <v>50</v>
      </c>
      <c r="C53" s="379" t="s">
        <v>683</v>
      </c>
      <c r="D53" s="372"/>
      <c r="E53" s="372" t="s">
        <v>111</v>
      </c>
      <c r="F53" s="354"/>
      <c r="G53" s="354"/>
      <c r="H53" s="373">
        <v>3.55</v>
      </c>
      <c r="I53" s="354"/>
      <c r="J53" s="354"/>
      <c r="K53" s="223">
        <f t="shared" si="1"/>
        <v>3.55</v>
      </c>
      <c r="L53" s="218">
        <f t="shared" si="0"/>
        <v>200</v>
      </c>
      <c r="M53" s="203">
        <f t="shared" si="2"/>
        <v>710</v>
      </c>
    </row>
    <row r="54" spans="2:13" x14ac:dyDescent="0.25">
      <c r="B54" s="420">
        <v>51</v>
      </c>
      <c r="C54" s="379" t="s">
        <v>701</v>
      </c>
      <c r="D54" s="372"/>
      <c r="E54" s="372" t="s">
        <v>86</v>
      </c>
      <c r="F54" s="354"/>
      <c r="G54" s="354"/>
      <c r="H54" s="421">
        <v>251.65</v>
      </c>
      <c r="I54" s="354"/>
      <c r="J54" s="354"/>
      <c r="K54" s="223">
        <f t="shared" si="1"/>
        <v>251.65</v>
      </c>
      <c r="L54" s="218">
        <f t="shared" si="0"/>
        <v>200</v>
      </c>
      <c r="M54" s="203">
        <f t="shared" si="2"/>
        <v>50330</v>
      </c>
    </row>
    <row r="55" spans="2:13" ht="15.75" thickBot="1" x14ac:dyDescent="0.3">
      <c r="B55" s="420">
        <v>52</v>
      </c>
      <c r="C55" s="379" t="s">
        <v>551</v>
      </c>
      <c r="D55" s="372"/>
      <c r="E55" s="372" t="s">
        <v>86</v>
      </c>
      <c r="F55" s="354"/>
      <c r="G55" s="354"/>
      <c r="H55" s="422">
        <v>33.200000000000003</v>
      </c>
      <c r="I55" s="354"/>
      <c r="J55" s="354"/>
      <c r="K55" s="223">
        <f t="shared" si="1"/>
        <v>33.200000000000003</v>
      </c>
      <c r="L55" s="218">
        <v>12</v>
      </c>
      <c r="M55" s="203">
        <f t="shared" si="2"/>
        <v>398.40000000000003</v>
      </c>
    </row>
    <row r="56" spans="2:13" x14ac:dyDescent="0.25">
      <c r="B56" s="420">
        <v>53</v>
      </c>
      <c r="C56" s="379" t="s">
        <v>456</v>
      </c>
      <c r="D56" s="372"/>
      <c r="E56" s="372" t="s">
        <v>85</v>
      </c>
      <c r="F56" s="354"/>
      <c r="G56" s="354">
        <v>1.5</v>
      </c>
      <c r="H56" s="373">
        <v>1.5</v>
      </c>
      <c r="I56" s="354"/>
      <c r="J56" s="354"/>
      <c r="K56" s="223">
        <f t="shared" si="1"/>
        <v>3</v>
      </c>
      <c r="L56" s="218">
        <f t="shared" si="0"/>
        <v>200</v>
      </c>
      <c r="M56" s="203">
        <f t="shared" si="2"/>
        <v>600</v>
      </c>
    </row>
    <row r="57" spans="2:13" x14ac:dyDescent="0.25">
      <c r="B57" s="420">
        <v>54</v>
      </c>
      <c r="C57" s="379" t="s">
        <v>683</v>
      </c>
      <c r="D57" s="372"/>
      <c r="E57" s="372" t="s">
        <v>111</v>
      </c>
      <c r="F57" s="354"/>
      <c r="G57" s="354"/>
      <c r="H57" s="373">
        <v>8.65</v>
      </c>
      <c r="I57" s="354"/>
      <c r="J57" s="354"/>
      <c r="K57" s="223">
        <f t="shared" si="1"/>
        <v>8.65</v>
      </c>
      <c r="L57" s="218">
        <f t="shared" si="0"/>
        <v>200</v>
      </c>
      <c r="M57" s="203">
        <f t="shared" si="2"/>
        <v>1730</v>
      </c>
    </row>
    <row r="58" spans="2:13" x14ac:dyDescent="0.25">
      <c r="B58" s="420">
        <v>55</v>
      </c>
      <c r="C58" s="379" t="s">
        <v>683</v>
      </c>
      <c r="D58" s="372"/>
      <c r="E58" s="372" t="s">
        <v>111</v>
      </c>
      <c r="F58" s="354"/>
      <c r="G58" s="354"/>
      <c r="H58" s="373">
        <v>5.8</v>
      </c>
      <c r="I58" s="354"/>
      <c r="J58" s="354"/>
      <c r="K58" s="223">
        <f t="shared" si="1"/>
        <v>5.8</v>
      </c>
      <c r="L58" s="218">
        <f t="shared" si="0"/>
        <v>200</v>
      </c>
      <c r="M58" s="203">
        <f t="shared" si="2"/>
        <v>1160</v>
      </c>
    </row>
    <row r="59" spans="2:13" x14ac:dyDescent="0.25">
      <c r="B59" s="420">
        <v>56</v>
      </c>
      <c r="C59" s="379" t="s">
        <v>644</v>
      </c>
      <c r="D59" s="372"/>
      <c r="E59" s="372" t="s">
        <v>111</v>
      </c>
      <c r="F59" s="354"/>
      <c r="G59" s="354"/>
      <c r="H59" s="373">
        <v>2.15</v>
      </c>
      <c r="I59" s="354"/>
      <c r="J59" s="354"/>
      <c r="K59" s="223">
        <f t="shared" si="1"/>
        <v>2.15</v>
      </c>
      <c r="L59" s="218">
        <f t="shared" si="0"/>
        <v>200</v>
      </c>
      <c r="M59" s="203">
        <f t="shared" si="2"/>
        <v>430</v>
      </c>
    </row>
    <row r="60" spans="2:13" x14ac:dyDescent="0.25">
      <c r="B60" s="420">
        <v>57</v>
      </c>
      <c r="C60" s="379" t="s">
        <v>683</v>
      </c>
      <c r="D60" s="372"/>
      <c r="E60" s="372" t="s">
        <v>111</v>
      </c>
      <c r="F60" s="354"/>
      <c r="G60" s="354"/>
      <c r="H60" s="373">
        <v>5.8</v>
      </c>
      <c r="I60" s="354"/>
      <c r="J60" s="354"/>
      <c r="K60" s="223">
        <f t="shared" si="1"/>
        <v>5.8</v>
      </c>
      <c r="L60" s="218">
        <f t="shared" si="0"/>
        <v>200</v>
      </c>
      <c r="M60" s="203">
        <f t="shared" si="2"/>
        <v>1160</v>
      </c>
    </row>
    <row r="61" spans="2:13" x14ac:dyDescent="0.25">
      <c r="B61" s="420">
        <v>58</v>
      </c>
      <c r="C61" s="379" t="s">
        <v>683</v>
      </c>
      <c r="D61" s="372"/>
      <c r="E61" s="372" t="s">
        <v>111</v>
      </c>
      <c r="F61" s="354"/>
      <c r="G61" s="354"/>
      <c r="H61" s="373">
        <v>5.8</v>
      </c>
      <c r="I61" s="354"/>
      <c r="J61" s="354"/>
      <c r="K61" s="223">
        <f t="shared" si="1"/>
        <v>5.8</v>
      </c>
      <c r="L61" s="218">
        <f t="shared" si="0"/>
        <v>200</v>
      </c>
      <c r="M61" s="203">
        <f t="shared" si="2"/>
        <v>1160</v>
      </c>
    </row>
    <row r="62" spans="2:13" x14ac:dyDescent="0.25">
      <c r="B62" s="420">
        <v>59</v>
      </c>
      <c r="C62" s="379" t="s">
        <v>683</v>
      </c>
      <c r="D62" s="372"/>
      <c r="E62" s="372" t="s">
        <v>111</v>
      </c>
      <c r="F62" s="354"/>
      <c r="G62" s="354"/>
      <c r="H62" s="373">
        <v>5.8</v>
      </c>
      <c r="I62" s="354"/>
      <c r="J62" s="354"/>
      <c r="K62" s="223">
        <f t="shared" si="1"/>
        <v>5.8</v>
      </c>
      <c r="L62" s="218">
        <f t="shared" si="0"/>
        <v>200</v>
      </c>
      <c r="M62" s="203">
        <f t="shared" si="2"/>
        <v>1160</v>
      </c>
    </row>
    <row r="63" spans="2:13" x14ac:dyDescent="0.25">
      <c r="B63" s="382" t="s">
        <v>634</v>
      </c>
      <c r="C63" s="379" t="s">
        <v>381</v>
      </c>
      <c r="D63" s="372"/>
      <c r="E63" s="372" t="s">
        <v>85</v>
      </c>
      <c r="F63" s="354"/>
      <c r="G63" s="354">
        <v>41.15</v>
      </c>
      <c r="H63" s="354"/>
      <c r="I63" s="354"/>
      <c r="J63" s="354"/>
      <c r="K63" s="223">
        <f t="shared" si="1"/>
        <v>41.15</v>
      </c>
      <c r="L63" s="218">
        <f t="shared" si="0"/>
        <v>200</v>
      </c>
      <c r="M63" s="203">
        <f t="shared" si="2"/>
        <v>8230</v>
      </c>
    </row>
    <row r="64" spans="2:13" x14ac:dyDescent="0.25">
      <c r="B64" s="420" t="s">
        <v>398</v>
      </c>
      <c r="C64" s="379" t="s">
        <v>381</v>
      </c>
      <c r="D64" s="372"/>
      <c r="E64" s="372" t="s">
        <v>85</v>
      </c>
      <c r="F64" s="354"/>
      <c r="G64" s="354">
        <v>88.7</v>
      </c>
      <c r="H64" s="354"/>
      <c r="I64" s="354"/>
      <c r="J64" s="354"/>
      <c r="K64" s="223">
        <f t="shared" si="1"/>
        <v>88.7</v>
      </c>
      <c r="L64" s="218">
        <f t="shared" si="0"/>
        <v>200</v>
      </c>
      <c r="M64" s="203">
        <f t="shared" si="2"/>
        <v>17740</v>
      </c>
    </row>
    <row r="65" spans="2:13" x14ac:dyDescent="0.25">
      <c r="B65" s="420" t="s">
        <v>402</v>
      </c>
      <c r="C65" s="379" t="s">
        <v>392</v>
      </c>
      <c r="D65" s="372"/>
      <c r="E65" s="372" t="s">
        <v>85</v>
      </c>
      <c r="F65" s="354"/>
      <c r="G65" s="354"/>
      <c r="H65" s="354"/>
      <c r="I65" s="354"/>
      <c r="J65" s="354">
        <v>12.4</v>
      </c>
      <c r="K65" s="223">
        <f t="shared" si="1"/>
        <v>12.4</v>
      </c>
      <c r="L65" s="218">
        <f t="shared" si="0"/>
        <v>200</v>
      </c>
      <c r="M65" s="203">
        <f t="shared" si="2"/>
        <v>2480</v>
      </c>
    </row>
    <row r="66" spans="2:13" x14ac:dyDescent="0.25">
      <c r="B66" s="420" t="s">
        <v>401</v>
      </c>
      <c r="C66" s="379" t="s">
        <v>391</v>
      </c>
      <c r="D66" s="372"/>
      <c r="E66" s="372" t="s">
        <v>626</v>
      </c>
      <c r="F66" s="354"/>
      <c r="G66" s="354">
        <v>26.85</v>
      </c>
      <c r="H66" s="354"/>
      <c r="I66" s="354"/>
      <c r="J66" s="354"/>
      <c r="K66" s="223">
        <f t="shared" si="1"/>
        <v>26.85</v>
      </c>
      <c r="L66" s="218">
        <f t="shared" si="0"/>
        <v>120</v>
      </c>
      <c r="M66" s="203">
        <f t="shared" si="2"/>
        <v>3222</v>
      </c>
    </row>
    <row r="67" spans="2:13" x14ac:dyDescent="0.25">
      <c r="B67" s="420" t="s">
        <v>399</v>
      </c>
      <c r="C67" s="379" t="s">
        <v>391</v>
      </c>
      <c r="D67" s="372"/>
      <c r="E67" s="372" t="s">
        <v>626</v>
      </c>
      <c r="F67" s="354"/>
      <c r="G67" s="354">
        <v>26.1</v>
      </c>
      <c r="H67" s="354"/>
      <c r="I67" s="354"/>
      <c r="J67" s="354"/>
      <c r="K67" s="223">
        <f t="shared" si="1"/>
        <v>26.1</v>
      </c>
      <c r="L67" s="218">
        <f t="shared" si="0"/>
        <v>120</v>
      </c>
      <c r="M67" s="203">
        <f t="shared" si="2"/>
        <v>3132</v>
      </c>
    </row>
    <row r="68" spans="2:13" x14ac:dyDescent="0.25">
      <c r="B68" s="420" t="s">
        <v>400</v>
      </c>
      <c r="C68" s="379" t="s">
        <v>702</v>
      </c>
      <c r="D68" s="372"/>
      <c r="E68" s="372" t="s">
        <v>626</v>
      </c>
      <c r="F68" s="354"/>
      <c r="G68" s="354">
        <v>7.1</v>
      </c>
      <c r="H68" s="354"/>
      <c r="I68" s="354"/>
      <c r="J68" s="354"/>
      <c r="K68" s="223">
        <f t="shared" si="1"/>
        <v>7.1</v>
      </c>
      <c r="L68" s="218">
        <f t="shared" ref="L68:L131" si="3">IF(E68="",0,IF(E68="H",0,VLOOKUP(E68,$F$539:$G$553,2)))</f>
        <v>120</v>
      </c>
      <c r="M68" s="203">
        <f t="shared" si="2"/>
        <v>852</v>
      </c>
    </row>
    <row r="69" spans="2:13" x14ac:dyDescent="0.25">
      <c r="B69" s="420" t="s">
        <v>609</v>
      </c>
      <c r="C69" s="379" t="s">
        <v>387</v>
      </c>
      <c r="D69" s="372"/>
      <c r="E69" s="372" t="s">
        <v>84</v>
      </c>
      <c r="F69" s="354"/>
      <c r="G69" s="354">
        <v>51.85</v>
      </c>
      <c r="H69" s="354"/>
      <c r="I69" s="354"/>
      <c r="J69" s="354"/>
      <c r="K69" s="223">
        <f t="shared" ref="K69:K132" si="4">SUM(F69:J69)</f>
        <v>51.85</v>
      </c>
      <c r="L69" s="218">
        <f t="shared" si="3"/>
        <v>200</v>
      </c>
      <c r="M69" s="203">
        <f t="shared" ref="M69:M132" si="5">SUM(K69*L69)</f>
        <v>10370</v>
      </c>
    </row>
    <row r="70" spans="2:13" x14ac:dyDescent="0.25">
      <c r="B70" s="420" t="s">
        <v>607</v>
      </c>
      <c r="C70" s="379" t="s">
        <v>387</v>
      </c>
      <c r="D70" s="372"/>
      <c r="E70" s="372" t="s">
        <v>84</v>
      </c>
      <c r="F70" s="354"/>
      <c r="G70" s="354">
        <v>51.85</v>
      </c>
      <c r="H70" s="354"/>
      <c r="I70" s="354"/>
      <c r="J70" s="354"/>
      <c r="K70" s="223">
        <f t="shared" si="4"/>
        <v>51.85</v>
      </c>
      <c r="L70" s="218">
        <f t="shared" si="3"/>
        <v>200</v>
      </c>
      <c r="M70" s="203">
        <f t="shared" si="5"/>
        <v>10370</v>
      </c>
    </row>
    <row r="71" spans="2:13" x14ac:dyDescent="0.25">
      <c r="B71" s="420" t="s">
        <v>608</v>
      </c>
      <c r="C71" s="379" t="s">
        <v>387</v>
      </c>
      <c r="D71" s="372"/>
      <c r="E71" s="372" t="s">
        <v>84</v>
      </c>
      <c r="F71" s="354"/>
      <c r="G71" s="354">
        <v>51.85</v>
      </c>
      <c r="H71" s="354"/>
      <c r="I71" s="354"/>
      <c r="J71" s="354"/>
      <c r="K71" s="223">
        <f t="shared" si="4"/>
        <v>51.85</v>
      </c>
      <c r="L71" s="218">
        <f t="shared" si="3"/>
        <v>200</v>
      </c>
      <c r="M71" s="203">
        <f t="shared" si="5"/>
        <v>10370</v>
      </c>
    </row>
    <row r="72" spans="2:13" x14ac:dyDescent="0.25">
      <c r="B72" s="420" t="s">
        <v>445</v>
      </c>
      <c r="C72" s="379" t="s">
        <v>381</v>
      </c>
      <c r="D72" s="372"/>
      <c r="E72" s="372" t="s">
        <v>85</v>
      </c>
      <c r="F72" s="354"/>
      <c r="G72" s="354">
        <v>67.349999999999994</v>
      </c>
      <c r="H72" s="354"/>
      <c r="I72" s="354"/>
      <c r="J72" s="354"/>
      <c r="K72" s="223">
        <f t="shared" si="4"/>
        <v>67.349999999999994</v>
      </c>
      <c r="L72" s="218">
        <f t="shared" si="3"/>
        <v>200</v>
      </c>
      <c r="M72" s="203">
        <f t="shared" si="5"/>
        <v>13469.999999999998</v>
      </c>
    </row>
    <row r="73" spans="2:13" x14ac:dyDescent="0.25">
      <c r="B73" s="420" t="s">
        <v>449</v>
      </c>
      <c r="C73" s="379" t="s">
        <v>387</v>
      </c>
      <c r="D73" s="372"/>
      <c r="E73" s="372" t="s">
        <v>84</v>
      </c>
      <c r="F73" s="354"/>
      <c r="G73" s="354">
        <v>51.85</v>
      </c>
      <c r="H73" s="354"/>
      <c r="I73" s="354"/>
      <c r="J73" s="354"/>
      <c r="K73" s="223">
        <f t="shared" si="4"/>
        <v>51.85</v>
      </c>
      <c r="L73" s="218">
        <f t="shared" si="3"/>
        <v>200</v>
      </c>
      <c r="M73" s="203">
        <f t="shared" si="5"/>
        <v>10370</v>
      </c>
    </row>
    <row r="74" spans="2:13" x14ac:dyDescent="0.25">
      <c r="B74" s="420" t="s">
        <v>606</v>
      </c>
      <c r="C74" s="379" t="s">
        <v>387</v>
      </c>
      <c r="D74" s="372"/>
      <c r="E74" s="372" t="s">
        <v>84</v>
      </c>
      <c r="F74" s="354"/>
      <c r="G74" s="354">
        <v>51.85</v>
      </c>
      <c r="H74" s="354"/>
      <c r="I74" s="354"/>
      <c r="J74" s="354"/>
      <c r="K74" s="223">
        <f t="shared" si="4"/>
        <v>51.85</v>
      </c>
      <c r="L74" s="218">
        <f t="shared" si="3"/>
        <v>200</v>
      </c>
      <c r="M74" s="203">
        <f t="shared" si="5"/>
        <v>10370</v>
      </c>
    </row>
    <row r="75" spans="2:13" x14ac:dyDescent="0.25">
      <c r="B75" s="420" t="s">
        <v>637</v>
      </c>
      <c r="C75" s="379" t="s">
        <v>387</v>
      </c>
      <c r="D75" s="372"/>
      <c r="E75" s="372" t="s">
        <v>84</v>
      </c>
      <c r="F75" s="354"/>
      <c r="G75" s="354">
        <v>51.85</v>
      </c>
      <c r="H75" s="354"/>
      <c r="I75" s="354"/>
      <c r="J75" s="354"/>
      <c r="K75" s="223">
        <f t="shared" si="4"/>
        <v>51.85</v>
      </c>
      <c r="L75" s="218">
        <f t="shared" si="3"/>
        <v>200</v>
      </c>
      <c r="M75" s="203">
        <f t="shared" si="5"/>
        <v>10370</v>
      </c>
    </row>
    <row r="76" spans="2:13" x14ac:dyDescent="0.25">
      <c r="B76" s="420" t="s">
        <v>605</v>
      </c>
      <c r="C76" s="379" t="s">
        <v>703</v>
      </c>
      <c r="D76" s="372"/>
      <c r="E76" s="372" t="s">
        <v>84</v>
      </c>
      <c r="F76" s="354"/>
      <c r="G76" s="354">
        <v>95.16</v>
      </c>
      <c r="H76" s="354"/>
      <c r="I76" s="354"/>
      <c r="J76" s="354"/>
      <c r="K76" s="223">
        <f t="shared" si="4"/>
        <v>95.16</v>
      </c>
      <c r="L76" s="218">
        <f t="shared" si="3"/>
        <v>200</v>
      </c>
      <c r="M76" s="203">
        <f t="shared" si="5"/>
        <v>19032</v>
      </c>
    </row>
    <row r="77" spans="2:13" x14ac:dyDescent="0.25">
      <c r="B77" s="420" t="s">
        <v>446</v>
      </c>
      <c r="C77" s="379" t="s">
        <v>704</v>
      </c>
      <c r="D77" s="372"/>
      <c r="E77" s="372" t="s">
        <v>85</v>
      </c>
      <c r="F77" s="354"/>
      <c r="G77" s="354">
        <v>35</v>
      </c>
      <c r="H77" s="354"/>
      <c r="I77" s="354"/>
      <c r="J77" s="354">
        <v>6.8</v>
      </c>
      <c r="K77" s="223">
        <f t="shared" si="4"/>
        <v>41.8</v>
      </c>
      <c r="L77" s="218">
        <f t="shared" si="3"/>
        <v>200</v>
      </c>
      <c r="M77" s="203">
        <f t="shared" si="5"/>
        <v>8360</v>
      </c>
    </row>
    <row r="78" spans="2:13" x14ac:dyDescent="0.25">
      <c r="B78" s="420" t="s">
        <v>447</v>
      </c>
      <c r="C78" s="379" t="s">
        <v>381</v>
      </c>
      <c r="D78" s="372"/>
      <c r="E78" s="372" t="s">
        <v>85</v>
      </c>
      <c r="F78" s="354"/>
      <c r="G78" s="354">
        <v>67.349999999999994</v>
      </c>
      <c r="H78" s="354"/>
      <c r="I78" s="354"/>
      <c r="J78" s="354"/>
      <c r="K78" s="223">
        <f t="shared" si="4"/>
        <v>67.349999999999994</v>
      </c>
      <c r="L78" s="218">
        <f t="shared" si="3"/>
        <v>200</v>
      </c>
      <c r="M78" s="203">
        <f t="shared" si="5"/>
        <v>13469.999999999998</v>
      </c>
    </row>
    <row r="79" spans="2:13" x14ac:dyDescent="0.25">
      <c r="B79" s="420" t="s">
        <v>448</v>
      </c>
      <c r="C79" s="379" t="s">
        <v>387</v>
      </c>
      <c r="D79" s="372"/>
      <c r="E79" s="372" t="s">
        <v>84</v>
      </c>
      <c r="F79" s="354"/>
      <c r="G79" s="354">
        <v>51.85</v>
      </c>
      <c r="H79" s="354"/>
      <c r="I79" s="354"/>
      <c r="J79" s="354"/>
      <c r="K79" s="223">
        <f t="shared" si="4"/>
        <v>51.85</v>
      </c>
      <c r="L79" s="218">
        <f t="shared" si="3"/>
        <v>200</v>
      </c>
      <c r="M79" s="203">
        <f t="shared" si="5"/>
        <v>10370</v>
      </c>
    </row>
    <row r="80" spans="2:13" x14ac:dyDescent="0.25">
      <c r="B80" s="420" t="s">
        <v>603</v>
      </c>
      <c r="C80" s="379" t="s">
        <v>387</v>
      </c>
      <c r="D80" s="372"/>
      <c r="E80" s="372" t="s">
        <v>84</v>
      </c>
      <c r="F80" s="354"/>
      <c r="G80" s="354">
        <v>51.85</v>
      </c>
      <c r="H80" s="354"/>
      <c r="I80" s="354"/>
      <c r="J80" s="354"/>
      <c r="K80" s="223">
        <f t="shared" si="4"/>
        <v>51.85</v>
      </c>
      <c r="L80" s="218">
        <f t="shared" si="3"/>
        <v>200</v>
      </c>
      <c r="M80" s="203">
        <f t="shared" si="5"/>
        <v>10370</v>
      </c>
    </row>
    <row r="81" spans="2:13" x14ac:dyDescent="0.25">
      <c r="B81" s="420" t="s">
        <v>679</v>
      </c>
      <c r="C81" s="379" t="s">
        <v>387</v>
      </c>
      <c r="D81" s="372"/>
      <c r="E81" s="372" t="s">
        <v>84</v>
      </c>
      <c r="F81" s="354"/>
      <c r="G81" s="354">
        <v>51.85</v>
      </c>
      <c r="H81" s="354"/>
      <c r="I81" s="354"/>
      <c r="J81" s="354"/>
      <c r="K81" s="223">
        <f t="shared" si="4"/>
        <v>51.85</v>
      </c>
      <c r="L81" s="218">
        <f t="shared" si="3"/>
        <v>200</v>
      </c>
      <c r="M81" s="203">
        <f t="shared" si="5"/>
        <v>10370</v>
      </c>
    </row>
    <row r="82" spans="2:13" x14ac:dyDescent="0.25">
      <c r="B82" s="420" t="s">
        <v>653</v>
      </c>
      <c r="C82" s="379" t="s">
        <v>387</v>
      </c>
      <c r="D82" s="372"/>
      <c r="E82" s="372" t="s">
        <v>84</v>
      </c>
      <c r="F82" s="354"/>
      <c r="G82" s="354">
        <v>51.85</v>
      </c>
      <c r="H82" s="354"/>
      <c r="I82" s="354"/>
      <c r="J82" s="354"/>
      <c r="K82" s="223">
        <f t="shared" si="4"/>
        <v>51.85</v>
      </c>
      <c r="L82" s="218">
        <f t="shared" si="3"/>
        <v>200</v>
      </c>
      <c r="M82" s="203">
        <f t="shared" si="5"/>
        <v>10370</v>
      </c>
    </row>
    <row r="83" spans="2:13" x14ac:dyDescent="0.25">
      <c r="B83" s="420" t="s">
        <v>652</v>
      </c>
      <c r="C83" s="379" t="s">
        <v>704</v>
      </c>
      <c r="D83" s="372"/>
      <c r="E83" s="372" t="s">
        <v>85</v>
      </c>
      <c r="F83" s="354"/>
      <c r="G83" s="354">
        <v>67.349999999999994</v>
      </c>
      <c r="H83" s="354"/>
      <c r="I83" s="354"/>
      <c r="J83" s="354">
        <v>6.8</v>
      </c>
      <c r="K83" s="223">
        <f t="shared" si="4"/>
        <v>74.149999999999991</v>
      </c>
      <c r="L83" s="218">
        <f t="shared" si="3"/>
        <v>200</v>
      </c>
      <c r="M83" s="203">
        <f t="shared" si="5"/>
        <v>14829.999999999998</v>
      </c>
    </row>
    <row r="84" spans="2:13" x14ac:dyDescent="0.25">
      <c r="B84" s="420" t="s">
        <v>587</v>
      </c>
      <c r="C84" s="379" t="s">
        <v>387</v>
      </c>
      <c r="D84" s="372"/>
      <c r="E84" s="372" t="s">
        <v>84</v>
      </c>
      <c r="F84" s="354"/>
      <c r="G84" s="354">
        <v>51.85</v>
      </c>
      <c r="H84" s="354"/>
      <c r="I84" s="354"/>
      <c r="J84" s="354"/>
      <c r="K84" s="223">
        <f t="shared" si="4"/>
        <v>51.85</v>
      </c>
      <c r="L84" s="218">
        <f t="shared" si="3"/>
        <v>200</v>
      </c>
      <c r="M84" s="203">
        <f t="shared" si="5"/>
        <v>10370</v>
      </c>
    </row>
    <row r="85" spans="2:13" x14ac:dyDescent="0.25">
      <c r="B85" s="420" t="s">
        <v>583</v>
      </c>
      <c r="C85" s="379" t="s">
        <v>387</v>
      </c>
      <c r="D85" s="372"/>
      <c r="E85" s="372" t="s">
        <v>84</v>
      </c>
      <c r="F85" s="354"/>
      <c r="G85" s="354">
        <v>51.85</v>
      </c>
      <c r="H85" s="354"/>
      <c r="I85" s="354"/>
      <c r="J85" s="354"/>
      <c r="K85" s="223">
        <f t="shared" si="4"/>
        <v>51.85</v>
      </c>
      <c r="L85" s="218">
        <f t="shared" si="3"/>
        <v>200</v>
      </c>
      <c r="M85" s="203">
        <f t="shared" si="5"/>
        <v>10370</v>
      </c>
    </row>
    <row r="86" spans="2:13" x14ac:dyDescent="0.25">
      <c r="B86" s="420" t="s">
        <v>655</v>
      </c>
      <c r="C86" s="379" t="s">
        <v>387</v>
      </c>
      <c r="D86" s="372"/>
      <c r="E86" s="372" t="s">
        <v>84</v>
      </c>
      <c r="F86" s="354"/>
      <c r="G86" s="354">
        <v>51.85</v>
      </c>
      <c r="H86" s="354"/>
      <c r="I86" s="354"/>
      <c r="J86" s="354"/>
      <c r="K86" s="223">
        <f t="shared" si="4"/>
        <v>51.85</v>
      </c>
      <c r="L86" s="218">
        <f t="shared" si="3"/>
        <v>200</v>
      </c>
      <c r="M86" s="203">
        <f t="shared" si="5"/>
        <v>10370</v>
      </c>
    </row>
    <row r="87" spans="2:13" x14ac:dyDescent="0.25">
      <c r="B87" s="420" t="s">
        <v>584</v>
      </c>
      <c r="C87" s="379" t="s">
        <v>387</v>
      </c>
      <c r="D87" s="372"/>
      <c r="E87" s="372" t="s">
        <v>84</v>
      </c>
      <c r="F87" s="354"/>
      <c r="G87" s="354">
        <v>51.85</v>
      </c>
      <c r="H87" s="354"/>
      <c r="I87" s="354"/>
      <c r="J87" s="354"/>
      <c r="K87" s="223">
        <f t="shared" si="4"/>
        <v>51.85</v>
      </c>
      <c r="L87" s="218">
        <f t="shared" si="3"/>
        <v>200</v>
      </c>
      <c r="M87" s="203">
        <f t="shared" si="5"/>
        <v>10370</v>
      </c>
    </row>
    <row r="88" spans="2:13" x14ac:dyDescent="0.25">
      <c r="B88" s="420" t="s">
        <v>656</v>
      </c>
      <c r="C88" s="379" t="s">
        <v>391</v>
      </c>
      <c r="D88" s="372"/>
      <c r="E88" s="372" t="s">
        <v>626</v>
      </c>
      <c r="F88" s="354"/>
      <c r="G88" s="354">
        <v>24.15</v>
      </c>
      <c r="H88" s="354"/>
      <c r="I88" s="354"/>
      <c r="J88" s="354"/>
      <c r="K88" s="223">
        <f t="shared" si="4"/>
        <v>24.15</v>
      </c>
      <c r="L88" s="218">
        <f t="shared" si="3"/>
        <v>120</v>
      </c>
      <c r="M88" s="203">
        <f t="shared" si="5"/>
        <v>2898</v>
      </c>
    </row>
    <row r="89" spans="2:13" x14ac:dyDescent="0.25">
      <c r="B89" s="420" t="s">
        <v>586</v>
      </c>
      <c r="C89" s="379" t="s">
        <v>683</v>
      </c>
      <c r="D89" s="372"/>
      <c r="E89" s="372" t="s">
        <v>111</v>
      </c>
      <c r="F89" s="354"/>
      <c r="G89" s="354"/>
      <c r="H89" s="354">
        <v>5.8</v>
      </c>
      <c r="I89" s="354"/>
      <c r="J89" s="354"/>
      <c r="K89" s="223">
        <f t="shared" si="4"/>
        <v>5.8</v>
      </c>
      <c r="L89" s="218">
        <f t="shared" si="3"/>
        <v>200</v>
      </c>
      <c r="M89" s="203">
        <f t="shared" si="5"/>
        <v>1160</v>
      </c>
    </row>
    <row r="90" spans="2:13" x14ac:dyDescent="0.25">
      <c r="B90" s="420" t="s">
        <v>585</v>
      </c>
      <c r="C90" s="379" t="s">
        <v>683</v>
      </c>
      <c r="D90" s="372"/>
      <c r="E90" s="372" t="s">
        <v>111</v>
      </c>
      <c r="F90" s="354"/>
      <c r="G90" s="354"/>
      <c r="H90" s="354">
        <v>5.8</v>
      </c>
      <c r="I90" s="354"/>
      <c r="J90" s="354"/>
      <c r="K90" s="223">
        <f t="shared" si="4"/>
        <v>5.8</v>
      </c>
      <c r="L90" s="218">
        <f t="shared" si="3"/>
        <v>200</v>
      </c>
      <c r="M90" s="203">
        <f t="shared" si="5"/>
        <v>1160</v>
      </c>
    </row>
    <row r="91" spans="2:13" x14ac:dyDescent="0.25">
      <c r="B91" s="420" t="s">
        <v>582</v>
      </c>
      <c r="C91" s="379" t="s">
        <v>683</v>
      </c>
      <c r="D91" s="372"/>
      <c r="E91" s="372" t="s">
        <v>111</v>
      </c>
      <c r="F91" s="354"/>
      <c r="G91" s="354"/>
      <c r="H91" s="354">
        <v>5.8</v>
      </c>
      <c r="I91" s="354"/>
      <c r="J91" s="354"/>
      <c r="K91" s="223">
        <f t="shared" si="4"/>
        <v>5.8</v>
      </c>
      <c r="L91" s="218">
        <f t="shared" si="3"/>
        <v>200</v>
      </c>
      <c r="M91" s="203">
        <f t="shared" si="5"/>
        <v>1160</v>
      </c>
    </row>
    <row r="92" spans="2:13" x14ac:dyDescent="0.25">
      <c r="B92" s="420" t="s">
        <v>591</v>
      </c>
      <c r="C92" s="379" t="s">
        <v>683</v>
      </c>
      <c r="D92" s="372"/>
      <c r="E92" s="372" t="s">
        <v>111</v>
      </c>
      <c r="F92" s="354"/>
      <c r="G92" s="354"/>
      <c r="H92" s="354">
        <v>5.8</v>
      </c>
      <c r="I92" s="354"/>
      <c r="J92" s="354"/>
      <c r="K92" s="223">
        <f t="shared" si="4"/>
        <v>5.8</v>
      </c>
      <c r="L92" s="218">
        <f t="shared" si="3"/>
        <v>200</v>
      </c>
      <c r="M92" s="203">
        <f t="shared" si="5"/>
        <v>1160</v>
      </c>
    </row>
    <row r="93" spans="2:13" x14ac:dyDescent="0.25">
      <c r="B93" s="420" t="s">
        <v>657</v>
      </c>
      <c r="C93" s="379" t="s">
        <v>683</v>
      </c>
      <c r="D93" s="372"/>
      <c r="E93" s="372" t="s">
        <v>111</v>
      </c>
      <c r="F93" s="354"/>
      <c r="G93" s="354"/>
      <c r="H93" s="354">
        <v>5.8</v>
      </c>
      <c r="I93" s="354"/>
      <c r="J93" s="354"/>
      <c r="K93" s="223">
        <f t="shared" si="4"/>
        <v>5.8</v>
      </c>
      <c r="L93" s="218">
        <f t="shared" si="3"/>
        <v>200</v>
      </c>
      <c r="M93" s="203">
        <f t="shared" si="5"/>
        <v>1160</v>
      </c>
    </row>
    <row r="94" spans="2:13" x14ac:dyDescent="0.25">
      <c r="B94" s="420" t="s">
        <v>593</v>
      </c>
      <c r="C94" s="379" t="s">
        <v>683</v>
      </c>
      <c r="D94" s="372"/>
      <c r="E94" s="372" t="s">
        <v>111</v>
      </c>
      <c r="F94" s="354"/>
      <c r="G94" s="354"/>
      <c r="H94" s="354">
        <v>5.15</v>
      </c>
      <c r="I94" s="354"/>
      <c r="J94" s="354"/>
      <c r="K94" s="223">
        <f t="shared" si="4"/>
        <v>5.15</v>
      </c>
      <c r="L94" s="218">
        <f t="shared" si="3"/>
        <v>200</v>
      </c>
      <c r="M94" s="203">
        <f t="shared" si="5"/>
        <v>1030</v>
      </c>
    </row>
    <row r="95" spans="2:13" x14ac:dyDescent="0.25">
      <c r="B95" s="420" t="s">
        <v>594</v>
      </c>
      <c r="C95" s="379" t="s">
        <v>683</v>
      </c>
      <c r="D95" s="372"/>
      <c r="E95" s="372" t="s">
        <v>111</v>
      </c>
      <c r="F95" s="354"/>
      <c r="G95" s="354"/>
      <c r="H95" s="354">
        <v>1.85</v>
      </c>
      <c r="I95" s="354"/>
      <c r="J95" s="354"/>
      <c r="K95" s="223">
        <f t="shared" si="4"/>
        <v>1.85</v>
      </c>
      <c r="L95" s="218">
        <f t="shared" si="3"/>
        <v>200</v>
      </c>
      <c r="M95" s="203">
        <f t="shared" si="5"/>
        <v>370</v>
      </c>
    </row>
    <row r="96" spans="2:13" x14ac:dyDescent="0.25">
      <c r="B96" s="420" t="s">
        <v>651</v>
      </c>
      <c r="C96" s="379" t="s">
        <v>683</v>
      </c>
      <c r="D96" s="372"/>
      <c r="E96" s="372" t="s">
        <v>111</v>
      </c>
      <c r="F96" s="354"/>
      <c r="G96" s="354"/>
      <c r="H96" s="354">
        <v>1.85</v>
      </c>
      <c r="I96" s="354"/>
      <c r="J96" s="354"/>
      <c r="K96" s="223">
        <f t="shared" si="4"/>
        <v>1.85</v>
      </c>
      <c r="L96" s="218">
        <f t="shared" si="3"/>
        <v>200</v>
      </c>
      <c r="M96" s="203">
        <f t="shared" si="5"/>
        <v>370</v>
      </c>
    </row>
    <row r="97" spans="2:13" x14ac:dyDescent="0.25">
      <c r="B97" s="420" t="s">
        <v>596</v>
      </c>
      <c r="C97" s="379" t="s">
        <v>687</v>
      </c>
      <c r="D97" s="372"/>
      <c r="E97" s="372" t="s">
        <v>84</v>
      </c>
      <c r="F97" s="354"/>
      <c r="G97" s="354"/>
      <c r="H97" s="354"/>
      <c r="I97" s="354">
        <v>230.75</v>
      </c>
      <c r="J97" s="354"/>
      <c r="K97" s="223">
        <f t="shared" si="4"/>
        <v>230.75</v>
      </c>
      <c r="L97" s="218">
        <f t="shared" si="3"/>
        <v>200</v>
      </c>
      <c r="M97" s="203">
        <f t="shared" si="5"/>
        <v>46150</v>
      </c>
    </row>
    <row r="98" spans="2:13" x14ac:dyDescent="0.25">
      <c r="B98" s="420" t="s">
        <v>599</v>
      </c>
      <c r="C98" s="379" t="s">
        <v>683</v>
      </c>
      <c r="D98" s="372"/>
      <c r="E98" s="372" t="s">
        <v>111</v>
      </c>
      <c r="F98" s="354"/>
      <c r="G98" s="354"/>
      <c r="H98" s="354">
        <v>1.85</v>
      </c>
      <c r="I98" s="354"/>
      <c r="J98" s="354"/>
      <c r="K98" s="223">
        <f t="shared" si="4"/>
        <v>1.85</v>
      </c>
      <c r="L98" s="218">
        <f t="shared" si="3"/>
        <v>200</v>
      </c>
      <c r="M98" s="203">
        <f t="shared" si="5"/>
        <v>370</v>
      </c>
    </row>
    <row r="99" spans="2:13" x14ac:dyDescent="0.25">
      <c r="B99" s="420" t="s">
        <v>764</v>
      </c>
      <c r="C99" s="379" t="s">
        <v>683</v>
      </c>
      <c r="D99" s="372"/>
      <c r="E99" s="372" t="s">
        <v>111</v>
      </c>
      <c r="F99" s="354"/>
      <c r="G99" s="354"/>
      <c r="H99" s="354">
        <v>5.8</v>
      </c>
      <c r="I99" s="354"/>
      <c r="J99" s="354"/>
      <c r="K99" s="223">
        <f t="shared" si="4"/>
        <v>5.8</v>
      </c>
      <c r="L99" s="218">
        <f t="shared" si="3"/>
        <v>200</v>
      </c>
      <c r="M99" s="203">
        <f t="shared" si="5"/>
        <v>1160</v>
      </c>
    </row>
    <row r="100" spans="2:13" x14ac:dyDescent="0.25">
      <c r="B100" s="420" t="s">
        <v>601</v>
      </c>
      <c r="C100" s="379" t="s">
        <v>683</v>
      </c>
      <c r="D100" s="372"/>
      <c r="E100" s="372" t="s">
        <v>111</v>
      </c>
      <c r="F100" s="354"/>
      <c r="G100" s="354"/>
      <c r="H100" s="354">
        <v>1.85</v>
      </c>
      <c r="I100" s="354"/>
      <c r="J100" s="354"/>
      <c r="K100" s="223">
        <f t="shared" si="4"/>
        <v>1.85</v>
      </c>
      <c r="L100" s="218">
        <f t="shared" si="3"/>
        <v>200</v>
      </c>
      <c r="M100" s="203">
        <f t="shared" si="5"/>
        <v>370</v>
      </c>
    </row>
    <row r="101" spans="2:13" x14ac:dyDescent="0.25">
      <c r="B101" s="420" t="s">
        <v>602</v>
      </c>
      <c r="C101" s="379" t="s">
        <v>683</v>
      </c>
      <c r="D101" s="372"/>
      <c r="E101" s="372" t="s">
        <v>111</v>
      </c>
      <c r="F101" s="354"/>
      <c r="G101" s="354"/>
      <c r="H101" s="354">
        <v>5.8</v>
      </c>
      <c r="I101" s="354"/>
      <c r="J101" s="354"/>
      <c r="K101" s="223">
        <f t="shared" si="4"/>
        <v>5.8</v>
      </c>
      <c r="L101" s="218">
        <f t="shared" si="3"/>
        <v>200</v>
      </c>
      <c r="M101" s="203">
        <f t="shared" si="5"/>
        <v>1160</v>
      </c>
    </row>
    <row r="102" spans="2:13" x14ac:dyDescent="0.25">
      <c r="B102" s="420" t="s">
        <v>765</v>
      </c>
      <c r="C102" s="379" t="s">
        <v>683</v>
      </c>
      <c r="D102" s="372"/>
      <c r="E102" s="372" t="s">
        <v>111</v>
      </c>
      <c r="F102" s="354"/>
      <c r="G102" s="354">
        <v>5.8</v>
      </c>
      <c r="H102" s="354"/>
      <c r="I102" s="354"/>
      <c r="J102" s="354"/>
      <c r="K102" s="223">
        <f t="shared" si="4"/>
        <v>5.8</v>
      </c>
      <c r="L102" s="218">
        <f t="shared" si="3"/>
        <v>200</v>
      </c>
      <c r="M102" s="203">
        <f t="shared" si="5"/>
        <v>1160</v>
      </c>
    </row>
    <row r="103" spans="2:13" x14ac:dyDescent="0.25">
      <c r="B103" s="420" t="s">
        <v>755</v>
      </c>
      <c r="C103" s="379" t="s">
        <v>381</v>
      </c>
      <c r="D103" s="372"/>
      <c r="E103" s="372" t="s">
        <v>85</v>
      </c>
      <c r="F103" s="354"/>
      <c r="G103" s="354">
        <v>88.7</v>
      </c>
      <c r="H103" s="354"/>
      <c r="I103" s="354"/>
      <c r="J103" s="354"/>
      <c r="K103" s="223">
        <f t="shared" si="4"/>
        <v>88.7</v>
      </c>
      <c r="L103" s="218">
        <f t="shared" si="3"/>
        <v>200</v>
      </c>
      <c r="M103" s="203">
        <f t="shared" si="5"/>
        <v>17740</v>
      </c>
    </row>
    <row r="104" spans="2:13" x14ac:dyDescent="0.25">
      <c r="B104" s="420" t="s">
        <v>754</v>
      </c>
      <c r="C104" s="379" t="s">
        <v>387</v>
      </c>
      <c r="D104" s="372"/>
      <c r="E104" s="372" t="s">
        <v>84</v>
      </c>
      <c r="F104" s="354"/>
      <c r="G104" s="354">
        <v>51.85</v>
      </c>
      <c r="H104" s="354"/>
      <c r="I104" s="354"/>
      <c r="J104" s="354"/>
      <c r="K104" s="223">
        <f t="shared" si="4"/>
        <v>51.85</v>
      </c>
      <c r="L104" s="218">
        <f t="shared" si="3"/>
        <v>200</v>
      </c>
      <c r="M104" s="203">
        <f t="shared" si="5"/>
        <v>10370</v>
      </c>
    </row>
    <row r="105" spans="2:13" x14ac:dyDescent="0.25">
      <c r="B105" s="420" t="s">
        <v>753</v>
      </c>
      <c r="C105" s="379" t="s">
        <v>387</v>
      </c>
      <c r="D105" s="372"/>
      <c r="E105" s="372" t="s">
        <v>84</v>
      </c>
      <c r="F105" s="354"/>
      <c r="G105" s="354">
        <v>51.85</v>
      </c>
      <c r="H105" s="354"/>
      <c r="I105" s="354"/>
      <c r="J105" s="354"/>
      <c r="K105" s="223">
        <f t="shared" si="4"/>
        <v>51.85</v>
      </c>
      <c r="L105" s="218">
        <f t="shared" si="3"/>
        <v>200</v>
      </c>
      <c r="M105" s="203">
        <f t="shared" si="5"/>
        <v>10370</v>
      </c>
    </row>
    <row r="106" spans="2:13" x14ac:dyDescent="0.25">
      <c r="B106" s="420" t="s">
        <v>752</v>
      </c>
      <c r="C106" s="379" t="s">
        <v>387</v>
      </c>
      <c r="D106" s="372"/>
      <c r="E106" s="372" t="s">
        <v>84</v>
      </c>
      <c r="F106" s="354"/>
      <c r="G106" s="354">
        <v>51.85</v>
      </c>
      <c r="H106" s="354"/>
      <c r="I106" s="354"/>
      <c r="J106" s="354"/>
      <c r="K106" s="223">
        <f t="shared" si="4"/>
        <v>51.85</v>
      </c>
      <c r="L106" s="218">
        <f t="shared" si="3"/>
        <v>200</v>
      </c>
      <c r="M106" s="203">
        <f t="shared" si="5"/>
        <v>10370</v>
      </c>
    </row>
    <row r="107" spans="2:13" x14ac:dyDescent="0.25">
      <c r="B107" s="420" t="s">
        <v>756</v>
      </c>
      <c r="C107" s="379" t="s">
        <v>387</v>
      </c>
      <c r="D107" s="372"/>
      <c r="E107" s="372" t="s">
        <v>84</v>
      </c>
      <c r="F107" s="354"/>
      <c r="G107" s="354">
        <v>51.85</v>
      </c>
      <c r="H107" s="354"/>
      <c r="I107" s="354"/>
      <c r="J107" s="354"/>
      <c r="K107" s="223">
        <f t="shared" si="4"/>
        <v>51.85</v>
      </c>
      <c r="L107" s="218">
        <f t="shared" si="3"/>
        <v>200</v>
      </c>
      <c r="M107" s="203">
        <f t="shared" si="5"/>
        <v>10370</v>
      </c>
    </row>
    <row r="108" spans="2:13" x14ac:dyDescent="0.25">
      <c r="B108" s="420" t="s">
        <v>705</v>
      </c>
      <c r="C108" s="379" t="s">
        <v>683</v>
      </c>
      <c r="D108" s="372"/>
      <c r="E108" s="372" t="s">
        <v>111</v>
      </c>
      <c r="F108" s="354"/>
      <c r="G108" s="354"/>
      <c r="H108" s="354">
        <v>5.13</v>
      </c>
      <c r="I108" s="354"/>
      <c r="J108" s="354"/>
      <c r="K108" s="223">
        <f t="shared" si="4"/>
        <v>5.13</v>
      </c>
      <c r="L108" s="218">
        <f t="shared" si="3"/>
        <v>200</v>
      </c>
      <c r="M108" s="203">
        <f t="shared" si="5"/>
        <v>1026</v>
      </c>
    </row>
    <row r="109" spans="2:13" x14ac:dyDescent="0.25">
      <c r="B109" s="420" t="s">
        <v>766</v>
      </c>
      <c r="C109" s="379" t="s">
        <v>683</v>
      </c>
      <c r="D109" s="372"/>
      <c r="E109" s="372" t="s">
        <v>111</v>
      </c>
      <c r="F109" s="354"/>
      <c r="G109" s="354">
        <v>5.8</v>
      </c>
      <c r="H109" s="354"/>
      <c r="I109" s="354"/>
      <c r="J109" s="354"/>
      <c r="K109" s="223">
        <f t="shared" si="4"/>
        <v>5.8</v>
      </c>
      <c r="L109" s="218">
        <f t="shared" si="3"/>
        <v>200</v>
      </c>
      <c r="M109" s="203">
        <f t="shared" si="5"/>
        <v>1160</v>
      </c>
    </row>
    <row r="110" spans="2:13" x14ac:dyDescent="0.25">
      <c r="B110" s="420" t="s">
        <v>767</v>
      </c>
      <c r="C110" s="379" t="s">
        <v>381</v>
      </c>
      <c r="D110" s="372"/>
      <c r="E110" s="372" t="s">
        <v>85</v>
      </c>
      <c r="F110" s="354"/>
      <c r="G110" s="354">
        <v>87.6</v>
      </c>
      <c r="H110" s="354"/>
      <c r="I110" s="354"/>
      <c r="J110" s="354"/>
      <c r="K110" s="223">
        <f t="shared" si="4"/>
        <v>87.6</v>
      </c>
      <c r="L110" s="218">
        <f t="shared" si="3"/>
        <v>200</v>
      </c>
      <c r="M110" s="203">
        <f t="shared" si="5"/>
        <v>17520</v>
      </c>
    </row>
    <row r="111" spans="2:13" x14ac:dyDescent="0.25">
      <c r="B111" s="420" t="s">
        <v>768</v>
      </c>
      <c r="C111" s="379" t="s">
        <v>683</v>
      </c>
      <c r="D111" s="372"/>
      <c r="E111" s="372" t="s">
        <v>111</v>
      </c>
      <c r="F111" s="354"/>
      <c r="G111" s="354">
        <v>5.8</v>
      </c>
      <c r="H111" s="354"/>
      <c r="I111" s="354"/>
      <c r="J111" s="354"/>
      <c r="K111" s="223">
        <f t="shared" si="4"/>
        <v>5.8</v>
      </c>
      <c r="L111" s="218">
        <f t="shared" si="3"/>
        <v>200</v>
      </c>
      <c r="M111" s="203">
        <f t="shared" si="5"/>
        <v>1160</v>
      </c>
    </row>
    <row r="112" spans="2:13" x14ac:dyDescent="0.25">
      <c r="B112" s="420" t="s">
        <v>484</v>
      </c>
      <c r="C112" s="379" t="s">
        <v>683</v>
      </c>
      <c r="D112" s="372"/>
      <c r="E112" s="372" t="s">
        <v>111</v>
      </c>
      <c r="F112" s="354"/>
      <c r="G112" s="354">
        <v>5.8</v>
      </c>
      <c r="H112" s="354"/>
      <c r="I112" s="354"/>
      <c r="J112" s="354"/>
      <c r="K112" s="223">
        <f t="shared" si="4"/>
        <v>5.8</v>
      </c>
      <c r="L112" s="218">
        <f t="shared" si="3"/>
        <v>200</v>
      </c>
      <c r="M112" s="203">
        <f t="shared" si="5"/>
        <v>1160</v>
      </c>
    </row>
    <row r="113" spans="2:13" x14ac:dyDescent="0.25">
      <c r="B113" s="420" t="s">
        <v>485</v>
      </c>
      <c r="C113" s="379" t="s">
        <v>683</v>
      </c>
      <c r="D113" s="372"/>
      <c r="E113" s="372" t="s">
        <v>111</v>
      </c>
      <c r="F113" s="354"/>
      <c r="G113" s="354">
        <v>5.8</v>
      </c>
      <c r="H113" s="354"/>
      <c r="I113" s="354"/>
      <c r="J113" s="354"/>
      <c r="K113" s="223">
        <f t="shared" si="4"/>
        <v>5.8</v>
      </c>
      <c r="L113" s="218">
        <f t="shared" si="3"/>
        <v>200</v>
      </c>
      <c r="M113" s="203">
        <f t="shared" si="5"/>
        <v>1160</v>
      </c>
    </row>
    <row r="114" spans="2:13" x14ac:dyDescent="0.25">
      <c r="B114" s="420" t="s">
        <v>486</v>
      </c>
      <c r="C114" s="379" t="s">
        <v>683</v>
      </c>
      <c r="D114" s="372"/>
      <c r="E114" s="372" t="s">
        <v>111</v>
      </c>
      <c r="F114" s="354"/>
      <c r="G114" s="354">
        <v>5.8</v>
      </c>
      <c r="H114" s="354"/>
      <c r="I114" s="354"/>
      <c r="J114" s="354"/>
      <c r="K114" s="223">
        <f t="shared" si="4"/>
        <v>5.8</v>
      </c>
      <c r="L114" s="218">
        <f t="shared" si="3"/>
        <v>200</v>
      </c>
      <c r="M114" s="203">
        <f t="shared" si="5"/>
        <v>1160</v>
      </c>
    </row>
    <row r="115" spans="2:13" x14ac:dyDescent="0.25">
      <c r="B115" s="420" t="s">
        <v>488</v>
      </c>
      <c r="C115" s="379" t="s">
        <v>683</v>
      </c>
      <c r="D115" s="372"/>
      <c r="E115" s="372" t="s">
        <v>111</v>
      </c>
      <c r="F115" s="354"/>
      <c r="G115" s="354">
        <v>5.8</v>
      </c>
      <c r="H115" s="354"/>
      <c r="I115" s="354"/>
      <c r="J115" s="354"/>
      <c r="K115" s="223">
        <f t="shared" si="4"/>
        <v>5.8</v>
      </c>
      <c r="L115" s="218">
        <f t="shared" si="3"/>
        <v>200</v>
      </c>
      <c r="M115" s="203">
        <f t="shared" si="5"/>
        <v>1160</v>
      </c>
    </row>
    <row r="116" spans="2:13" x14ac:dyDescent="0.25">
      <c r="B116" s="420" t="s">
        <v>489</v>
      </c>
      <c r="C116" s="379" t="s">
        <v>381</v>
      </c>
      <c r="D116" s="372"/>
      <c r="E116" s="372" t="s">
        <v>85</v>
      </c>
      <c r="F116" s="354"/>
      <c r="G116" s="354">
        <v>68.45</v>
      </c>
      <c r="H116" s="354"/>
      <c r="I116" s="354"/>
      <c r="J116" s="354"/>
      <c r="K116" s="223">
        <f t="shared" si="4"/>
        <v>68.45</v>
      </c>
      <c r="L116" s="218">
        <f t="shared" si="3"/>
        <v>200</v>
      </c>
      <c r="M116" s="203">
        <f t="shared" si="5"/>
        <v>13690</v>
      </c>
    </row>
    <row r="117" spans="2:13" x14ac:dyDescent="0.25">
      <c r="B117" s="420" t="s">
        <v>490</v>
      </c>
      <c r="C117" s="379" t="s">
        <v>683</v>
      </c>
      <c r="D117" s="372"/>
      <c r="E117" s="372" t="s">
        <v>111</v>
      </c>
      <c r="F117" s="354"/>
      <c r="G117" s="354">
        <v>5.8</v>
      </c>
      <c r="H117" s="354"/>
      <c r="I117" s="354"/>
      <c r="J117" s="354"/>
      <c r="K117" s="223">
        <f t="shared" si="4"/>
        <v>5.8</v>
      </c>
      <c r="L117" s="218">
        <f t="shared" si="3"/>
        <v>200</v>
      </c>
      <c r="M117" s="203">
        <f t="shared" si="5"/>
        <v>1160</v>
      </c>
    </row>
    <row r="118" spans="2:13" x14ac:dyDescent="0.25">
      <c r="B118" s="420" t="s">
        <v>491</v>
      </c>
      <c r="C118" s="379" t="s">
        <v>391</v>
      </c>
      <c r="D118" s="372"/>
      <c r="E118" s="372" t="s">
        <v>626</v>
      </c>
      <c r="F118" s="354"/>
      <c r="G118" s="354">
        <v>9.6</v>
      </c>
      <c r="H118" s="354"/>
      <c r="I118" s="354"/>
      <c r="J118" s="354"/>
      <c r="K118" s="223">
        <f t="shared" si="4"/>
        <v>9.6</v>
      </c>
      <c r="L118" s="218">
        <f t="shared" si="3"/>
        <v>120</v>
      </c>
      <c r="M118" s="203">
        <f t="shared" si="5"/>
        <v>1152</v>
      </c>
    </row>
    <row r="119" spans="2:13" x14ac:dyDescent="0.25">
      <c r="B119" s="420" t="s">
        <v>492</v>
      </c>
      <c r="C119" s="379" t="s">
        <v>391</v>
      </c>
      <c r="D119" s="372"/>
      <c r="E119" s="372" t="s">
        <v>626</v>
      </c>
      <c r="F119" s="354"/>
      <c r="G119" s="354">
        <v>26.1</v>
      </c>
      <c r="H119" s="354"/>
      <c r="I119" s="354"/>
      <c r="J119" s="354"/>
      <c r="K119" s="223">
        <f t="shared" si="4"/>
        <v>26.1</v>
      </c>
      <c r="L119" s="218">
        <f t="shared" si="3"/>
        <v>120</v>
      </c>
      <c r="M119" s="203">
        <f t="shared" si="5"/>
        <v>3132</v>
      </c>
    </row>
    <row r="120" spans="2:13" x14ac:dyDescent="0.25">
      <c r="B120" s="420" t="s">
        <v>769</v>
      </c>
      <c r="C120" s="379" t="s">
        <v>387</v>
      </c>
      <c r="D120" s="372"/>
      <c r="E120" s="372" t="s">
        <v>84</v>
      </c>
      <c r="F120" s="354"/>
      <c r="G120" s="354">
        <v>51.85</v>
      </c>
      <c r="H120" s="354"/>
      <c r="I120" s="354"/>
      <c r="J120" s="354"/>
      <c r="K120" s="223">
        <f t="shared" si="4"/>
        <v>51.85</v>
      </c>
      <c r="L120" s="218">
        <f t="shared" si="3"/>
        <v>200</v>
      </c>
      <c r="M120" s="203">
        <f t="shared" si="5"/>
        <v>10370</v>
      </c>
    </row>
    <row r="121" spans="2:13" x14ac:dyDescent="0.25">
      <c r="B121" s="420" t="s">
        <v>770</v>
      </c>
      <c r="C121" s="379" t="s">
        <v>387</v>
      </c>
      <c r="D121" s="372"/>
      <c r="E121" s="372" t="s">
        <v>84</v>
      </c>
      <c r="F121" s="354"/>
      <c r="G121" s="354">
        <v>51.85</v>
      </c>
      <c r="H121" s="354"/>
      <c r="I121" s="354"/>
      <c r="J121" s="354"/>
      <c r="K121" s="223">
        <f t="shared" si="4"/>
        <v>51.85</v>
      </c>
      <c r="L121" s="218">
        <f t="shared" si="3"/>
        <v>200</v>
      </c>
      <c r="M121" s="203">
        <f t="shared" si="5"/>
        <v>10370</v>
      </c>
    </row>
    <row r="122" spans="2:13" x14ac:dyDescent="0.25">
      <c r="B122" s="420" t="s">
        <v>771</v>
      </c>
      <c r="C122" s="379" t="s">
        <v>387</v>
      </c>
      <c r="D122" s="372"/>
      <c r="E122" s="372" t="s">
        <v>84</v>
      </c>
      <c r="F122" s="354"/>
      <c r="G122" s="354">
        <v>51.85</v>
      </c>
      <c r="H122" s="354"/>
      <c r="I122" s="354"/>
      <c r="J122" s="354"/>
      <c r="K122" s="223">
        <f t="shared" si="4"/>
        <v>51.85</v>
      </c>
      <c r="L122" s="218">
        <f t="shared" si="3"/>
        <v>200</v>
      </c>
      <c r="M122" s="203">
        <f t="shared" si="5"/>
        <v>10370</v>
      </c>
    </row>
    <row r="123" spans="2:13" x14ac:dyDescent="0.25">
      <c r="B123" s="420" t="s">
        <v>772</v>
      </c>
      <c r="C123" s="379" t="s">
        <v>387</v>
      </c>
      <c r="D123" s="372"/>
      <c r="E123" s="372" t="s">
        <v>84</v>
      </c>
      <c r="F123" s="354"/>
      <c r="G123" s="354">
        <v>51.85</v>
      </c>
      <c r="H123" s="354"/>
      <c r="I123" s="354"/>
      <c r="J123" s="354"/>
      <c r="K123" s="223">
        <f t="shared" si="4"/>
        <v>51.85</v>
      </c>
      <c r="L123" s="218">
        <f t="shared" si="3"/>
        <v>200</v>
      </c>
      <c r="M123" s="203">
        <f t="shared" si="5"/>
        <v>10370</v>
      </c>
    </row>
    <row r="124" spans="2:13" x14ac:dyDescent="0.25">
      <c r="B124" s="420" t="s">
        <v>773</v>
      </c>
      <c r="C124" s="379" t="s">
        <v>387</v>
      </c>
      <c r="D124" s="372"/>
      <c r="E124" s="372" t="s">
        <v>84</v>
      </c>
      <c r="F124" s="354"/>
      <c r="G124" s="354">
        <v>51.85</v>
      </c>
      <c r="H124" s="354"/>
      <c r="I124" s="354"/>
      <c r="J124" s="354"/>
      <c r="K124" s="223">
        <f t="shared" si="4"/>
        <v>51.85</v>
      </c>
      <c r="L124" s="218">
        <f t="shared" si="3"/>
        <v>200</v>
      </c>
      <c r="M124" s="203">
        <f t="shared" si="5"/>
        <v>10370</v>
      </c>
    </row>
    <row r="125" spans="2:13" x14ac:dyDescent="0.25">
      <c r="B125" s="420" t="s">
        <v>774</v>
      </c>
      <c r="C125" s="379" t="s">
        <v>387</v>
      </c>
      <c r="D125" s="372"/>
      <c r="E125" s="372" t="s">
        <v>84</v>
      </c>
      <c r="F125" s="354"/>
      <c r="G125" s="354">
        <v>51.85</v>
      </c>
      <c r="H125" s="354"/>
      <c r="I125" s="354"/>
      <c r="J125" s="354"/>
      <c r="K125" s="223">
        <f t="shared" si="4"/>
        <v>51.85</v>
      </c>
      <c r="L125" s="218">
        <f t="shared" si="3"/>
        <v>200</v>
      </c>
      <c r="M125" s="203">
        <f t="shared" si="5"/>
        <v>10370</v>
      </c>
    </row>
    <row r="126" spans="2:13" x14ac:dyDescent="0.25">
      <c r="B126" s="420" t="s">
        <v>775</v>
      </c>
      <c r="C126" s="379" t="s">
        <v>387</v>
      </c>
      <c r="D126" s="372"/>
      <c r="E126" s="372" t="s">
        <v>84</v>
      </c>
      <c r="F126" s="354"/>
      <c r="G126" s="354">
        <v>51.85</v>
      </c>
      <c r="H126" s="354"/>
      <c r="I126" s="354"/>
      <c r="J126" s="354"/>
      <c r="K126" s="223">
        <f t="shared" si="4"/>
        <v>51.85</v>
      </c>
      <c r="L126" s="218">
        <f t="shared" si="3"/>
        <v>200</v>
      </c>
      <c r="M126" s="203">
        <f t="shared" si="5"/>
        <v>10370</v>
      </c>
    </row>
    <row r="127" spans="2:13" x14ac:dyDescent="0.25">
      <c r="B127" s="420" t="s">
        <v>776</v>
      </c>
      <c r="C127" s="379" t="s">
        <v>387</v>
      </c>
      <c r="D127" s="372"/>
      <c r="E127" s="372" t="s">
        <v>84</v>
      </c>
      <c r="F127" s="354"/>
      <c r="G127" s="354">
        <v>51.85</v>
      </c>
      <c r="H127" s="354"/>
      <c r="I127" s="354"/>
      <c r="J127" s="354"/>
      <c r="K127" s="223">
        <f t="shared" si="4"/>
        <v>51.85</v>
      </c>
      <c r="L127" s="218">
        <f t="shared" si="3"/>
        <v>200</v>
      </c>
      <c r="M127" s="203">
        <f t="shared" si="5"/>
        <v>10370</v>
      </c>
    </row>
    <row r="128" spans="2:13" ht="15.75" thickBot="1" x14ac:dyDescent="0.3">
      <c r="C128" s="370" t="s">
        <v>87</v>
      </c>
      <c r="D128" s="370"/>
      <c r="E128" s="370"/>
      <c r="F128" s="371">
        <f>SUM(F4:F127)</f>
        <v>124.74999999999999</v>
      </c>
      <c r="G128" s="371">
        <f t="shared" ref="G128:J128" si="6">SUM(G4:G127)</f>
        <v>3347.7599999999984</v>
      </c>
      <c r="H128" s="371">
        <f t="shared" si="6"/>
        <v>644.71999999999957</v>
      </c>
      <c r="I128" s="371">
        <f t="shared" si="6"/>
        <v>230.75</v>
      </c>
      <c r="J128" s="371">
        <f t="shared" si="6"/>
        <v>61.79999999999999</v>
      </c>
      <c r="K128" s="371">
        <f t="shared" si="4"/>
        <v>4409.7799999999979</v>
      </c>
    </row>
    <row r="129" spans="11:13" ht="15.75" thickTop="1" x14ac:dyDescent="0.25"/>
    <row r="131" spans="11:13" hidden="1" x14ac:dyDescent="0.25">
      <c r="K131" s="223">
        <f t="shared" si="4"/>
        <v>0</v>
      </c>
      <c r="L131" s="218">
        <f t="shared" si="3"/>
        <v>0</v>
      </c>
      <c r="M131" s="203">
        <f t="shared" si="5"/>
        <v>0</v>
      </c>
    </row>
    <row r="132" spans="11:13" hidden="1" x14ac:dyDescent="0.25">
      <c r="K132" s="223">
        <f t="shared" si="4"/>
        <v>0</v>
      </c>
      <c r="L132" s="218">
        <f t="shared" ref="L132:L195" si="7">IF(E132="",0,IF(E132="H",0,VLOOKUP(E132,$F$539:$G$553,2)))</f>
        <v>0</v>
      </c>
      <c r="M132" s="203">
        <f t="shared" si="5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2065.4599999999987</v>
      </c>
      <c r="H500" s="169">
        <f t="shared" ref="H500:H514" si="31">SUMPRODUCT(--($E$4:$E$498=C500),--($D$4:$D$498=""),$H$4:$H$498)</f>
        <v>6.75</v>
      </c>
      <c r="I500" s="169">
        <f t="shared" ref="I500:I514" si="32">SUMPRODUCT(--($E$4:$E$498=C500),--($D$4:$D$498=""),$I$4:$I$498)</f>
        <v>230.75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2302.9599999999987</v>
      </c>
      <c r="L500" s="169"/>
      <c r="M500" s="169">
        <f t="shared" ref="M500:M507" si="35">SUMPRODUCT(--($E$4:$E$498=C500),--($D$4:$D$498=""),$M$4:$M$498)</f>
        <v>460592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219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219</v>
      </c>
      <c r="L501" s="169"/>
      <c r="M501" s="169">
        <f t="shared" si="35"/>
        <v>26280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124.74999999999999</v>
      </c>
      <c r="G502" s="169">
        <f t="shared" si="30"/>
        <v>1006.6000000000001</v>
      </c>
      <c r="H502" s="169">
        <f t="shared" si="31"/>
        <v>7.38</v>
      </c>
      <c r="I502" s="169">
        <f t="shared" si="32"/>
        <v>0</v>
      </c>
      <c r="J502" s="169">
        <f t="shared" si="33"/>
        <v>61.79999999999999</v>
      </c>
      <c r="K502" s="169">
        <f t="shared" si="34"/>
        <v>1200.5300000000002</v>
      </c>
      <c r="L502" s="169"/>
      <c r="M502" s="169">
        <f t="shared" si="35"/>
        <v>240106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46.399999999999991</v>
      </c>
      <c r="H503" s="169">
        <f t="shared" si="31"/>
        <v>137.47999999999996</v>
      </c>
      <c r="I503" s="169">
        <f t="shared" si="32"/>
        <v>0</v>
      </c>
      <c r="J503" s="169">
        <f t="shared" si="33"/>
        <v>0</v>
      </c>
      <c r="K503" s="169">
        <f t="shared" si="34"/>
        <v>183.87999999999994</v>
      </c>
      <c r="L503" s="169"/>
      <c r="M503" s="169">
        <f t="shared" si="35"/>
        <v>36776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10.3</v>
      </c>
      <c r="H504" s="169">
        <f t="shared" si="31"/>
        <v>493.10999999999996</v>
      </c>
      <c r="I504" s="169">
        <f t="shared" si="32"/>
        <v>0</v>
      </c>
      <c r="J504" s="169">
        <f t="shared" si="33"/>
        <v>0</v>
      </c>
      <c r="K504" s="169">
        <f t="shared" si="34"/>
        <v>503.40999999999997</v>
      </c>
      <c r="L504" s="169"/>
      <c r="M504" s="169">
        <f t="shared" si="35"/>
        <v>92504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124.74999999999999</v>
      </c>
      <c r="G515" s="170">
        <f t="shared" ref="G515:K515" si="37">SUM(G500:G514)</f>
        <v>3347.7599999999989</v>
      </c>
      <c r="H515" s="170">
        <f t="shared" si="37"/>
        <v>644.71999999999991</v>
      </c>
      <c r="I515" s="170">
        <f t="shared" si="37"/>
        <v>230.75</v>
      </c>
      <c r="J515" s="170">
        <f t="shared" si="37"/>
        <v>61.79999999999999</v>
      </c>
      <c r="K515" s="170">
        <f t="shared" si="37"/>
        <v>4409.7799999999988</v>
      </c>
      <c r="L515" s="170"/>
      <c r="M515" s="170">
        <f>SUM(M499:M514)</f>
        <v>856258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9+m5fsAfNe2+gpGEmAzVl06tRoKva97R6fQNF/7JsSnWQA31+ddCm23h0TNqbxRlLyniv8cV145A+pikhhla5w==" saltValue="GCOddhC6LGt/6msbG3u4Sg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>
    <tabColor rgb="FFF07512"/>
  </sheetPr>
  <dimension ref="A1:O124"/>
  <sheetViews>
    <sheetView showGridLines="0" showZeros="0" topLeftCell="A33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5,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Lucas van Leyden</v>
      </c>
      <c r="C4" s="441"/>
      <c r="D4" s="441"/>
      <c r="E4" s="441"/>
      <c r="F4" s="437" t="s">
        <v>65</v>
      </c>
      <c r="G4" s="437"/>
      <c r="H4" s="69">
        <v>5</v>
      </c>
    </row>
    <row r="5" spans="1:11" ht="15" x14ac:dyDescent="0.25">
      <c r="A5" s="101" t="s">
        <v>60</v>
      </c>
      <c r="B5" s="440" t="str">
        <f>VLOOKUP(H4,verzamelblad!A5:E54,4)</f>
        <v>vliet 20</v>
      </c>
      <c r="C5" s="440"/>
      <c r="D5" s="440"/>
      <c r="E5" s="440"/>
      <c r="F5" s="438" t="s">
        <v>66</v>
      </c>
      <c r="G5" s="438"/>
      <c r="H5" s="238" t="str">
        <f>CONCATENATE(H4,"a")</f>
        <v>5a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222036</v>
      </c>
      <c r="E19" s="94"/>
      <c r="F19" s="95" t="s">
        <v>191</v>
      </c>
      <c r="G19" s="158">
        <f ca="1">D100/E9</f>
        <v>1110.18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'5a'!K503</f>
        <v>57.099999999999994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'5a'!G515-'5a'!G504</f>
        <v>967.29999999999984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967.29999999999984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967.29999999999984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'5a'!F515</f>
        <v>26.5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275.3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275.3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148.69999999999999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116.56987499999997</v>
      </c>
      <c r="F81" s="109">
        <f>VLOOKUP($H$4,verzamelblad!$A$5:$EK$54,10,0)</f>
        <v>4</v>
      </c>
      <c r="G81" s="108"/>
      <c r="H81" s="108"/>
      <c r="I81" s="261">
        <f ca="1">SUM(E81*F81)</f>
        <v>466.27949999999987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134520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7296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52080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11420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16720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222036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M7TcvqEFhZV9dhO/M9pD8ZWchZDTKpn9y9jWLqaPmWHXJz/J+AwqZgKNQySKnsarAKNlEy0NRh6TV3+zsWu3Rg==" saltValue="EsQi7NBKksy5H9gmTybtJ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>
    <tabColor rgb="FF9F9289"/>
  </sheetPr>
  <dimension ref="A1:M553"/>
  <sheetViews>
    <sheetView zoomScaleNormal="100" workbookViewId="0">
      <selection activeCell="C5" sqref="C5"/>
    </sheetView>
  </sheetViews>
  <sheetFormatPr defaultRowHeight="15" x14ac:dyDescent="0.25"/>
  <cols>
    <col min="1" max="1" width="6" style="218" customWidth="1"/>
    <col min="2" max="2" width="7.570312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8" width="10.42578125" style="203" customWidth="1"/>
    <col min="9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5</v>
      </c>
      <c r="B1" s="212" t="s">
        <v>61</v>
      </c>
      <c r="C1" s="213"/>
      <c r="D1" s="214" t="str">
        <f>VLOOKUP(A1,verzamelblad!A5:E54,3)</f>
        <v>OBS Lucas van Leyden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vliet 20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747</v>
      </c>
      <c r="I3" s="221" t="s">
        <v>102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397" t="s">
        <v>367</v>
      </c>
      <c r="C4" s="388" t="s">
        <v>737</v>
      </c>
      <c r="D4" s="372"/>
      <c r="E4" s="372" t="s">
        <v>85</v>
      </c>
      <c r="F4" s="425">
        <v>9.1</v>
      </c>
      <c r="G4" s="425"/>
      <c r="H4" s="425"/>
      <c r="I4" s="425"/>
      <c r="J4" s="425"/>
      <c r="K4" s="223">
        <f>SUM(F4:J4)</f>
        <v>9.1</v>
      </c>
      <c r="L4" s="218">
        <f t="shared" ref="L4:L67" si="0">IF(E4="",0,IF(E4="H",0,VLOOKUP(E4,$F$539:$G$553,2)))</f>
        <v>200</v>
      </c>
      <c r="M4" s="203">
        <f>SUM(K4*L4)</f>
        <v>1820</v>
      </c>
    </row>
    <row r="5" spans="1:13" x14ac:dyDescent="0.25">
      <c r="A5" s="218" t="s">
        <v>404</v>
      </c>
      <c r="B5" s="397" t="s">
        <v>363</v>
      </c>
      <c r="C5" s="388" t="s">
        <v>450</v>
      </c>
      <c r="D5" s="372"/>
      <c r="E5" s="372" t="s">
        <v>85</v>
      </c>
      <c r="F5" s="425"/>
      <c r="G5" s="425">
        <v>108.1</v>
      </c>
      <c r="H5" s="425"/>
      <c r="I5" s="425"/>
      <c r="J5" s="425"/>
      <c r="K5" s="223">
        <f t="shared" ref="K5:K68" si="1">SUM(F5:J5)</f>
        <v>108.1</v>
      </c>
      <c r="L5" s="218">
        <f t="shared" si="0"/>
        <v>200</v>
      </c>
      <c r="M5" s="203">
        <f t="shared" ref="M5:M68" si="2">SUM(K5*L5)</f>
        <v>21620</v>
      </c>
    </row>
    <row r="6" spans="1:13" x14ac:dyDescent="0.25">
      <c r="A6" s="218" t="s">
        <v>404</v>
      </c>
      <c r="B6" s="397" t="s">
        <v>720</v>
      </c>
      <c r="C6" s="388" t="s">
        <v>392</v>
      </c>
      <c r="D6" s="372"/>
      <c r="E6" s="372" t="s">
        <v>85</v>
      </c>
      <c r="F6" s="425"/>
      <c r="G6" s="425">
        <v>6</v>
      </c>
      <c r="H6" s="425"/>
      <c r="I6" s="425"/>
      <c r="J6" s="425"/>
      <c r="K6" s="223">
        <f t="shared" si="1"/>
        <v>6</v>
      </c>
      <c r="L6" s="218">
        <f t="shared" si="0"/>
        <v>200</v>
      </c>
      <c r="M6" s="203">
        <f t="shared" si="2"/>
        <v>1200</v>
      </c>
    </row>
    <row r="7" spans="1:13" x14ac:dyDescent="0.25">
      <c r="A7" s="218" t="s">
        <v>404</v>
      </c>
      <c r="B7" s="397" t="s">
        <v>462</v>
      </c>
      <c r="C7" s="388" t="s">
        <v>380</v>
      </c>
      <c r="D7" s="372"/>
      <c r="E7" s="372" t="s">
        <v>626</v>
      </c>
      <c r="F7" s="425"/>
      <c r="G7" s="425">
        <v>7.5</v>
      </c>
      <c r="H7" s="425"/>
      <c r="I7" s="425"/>
      <c r="J7" s="425"/>
      <c r="K7" s="223">
        <f t="shared" si="1"/>
        <v>7.5</v>
      </c>
      <c r="L7" s="218">
        <f t="shared" si="0"/>
        <v>120</v>
      </c>
      <c r="M7" s="203">
        <f t="shared" si="2"/>
        <v>900</v>
      </c>
    </row>
    <row r="8" spans="1:13" x14ac:dyDescent="0.25">
      <c r="A8" s="218" t="s">
        <v>404</v>
      </c>
      <c r="B8" s="397" t="s">
        <v>349</v>
      </c>
      <c r="C8" s="388" t="s">
        <v>387</v>
      </c>
      <c r="D8" s="372"/>
      <c r="E8" s="372" t="s">
        <v>84</v>
      </c>
      <c r="F8" s="425"/>
      <c r="G8" s="425">
        <v>55.6</v>
      </c>
      <c r="H8" s="425"/>
      <c r="I8" s="425"/>
      <c r="J8" s="425"/>
      <c r="K8" s="223">
        <f t="shared" si="1"/>
        <v>55.6</v>
      </c>
      <c r="L8" s="218">
        <f t="shared" si="0"/>
        <v>200</v>
      </c>
      <c r="M8" s="203">
        <f t="shared" si="2"/>
        <v>11120</v>
      </c>
    </row>
    <row r="9" spans="1:13" x14ac:dyDescent="0.25">
      <c r="A9" s="218" t="s">
        <v>404</v>
      </c>
      <c r="B9" s="397" t="s">
        <v>373</v>
      </c>
      <c r="C9" s="388" t="s">
        <v>452</v>
      </c>
      <c r="D9" s="372"/>
      <c r="E9" s="372" t="s">
        <v>111</v>
      </c>
      <c r="F9" s="425"/>
      <c r="G9" s="425"/>
      <c r="H9" s="425"/>
      <c r="I9" s="425"/>
      <c r="J9" s="425">
        <v>1.3</v>
      </c>
      <c r="K9" s="223">
        <f t="shared" si="1"/>
        <v>1.3</v>
      </c>
      <c r="L9" s="218">
        <f t="shared" si="0"/>
        <v>200</v>
      </c>
      <c r="M9" s="203">
        <f t="shared" si="2"/>
        <v>260</v>
      </c>
    </row>
    <row r="10" spans="1:13" x14ac:dyDescent="0.25">
      <c r="A10" s="218" t="s">
        <v>404</v>
      </c>
      <c r="B10" s="397" t="s">
        <v>358</v>
      </c>
      <c r="C10" s="388" t="s">
        <v>381</v>
      </c>
      <c r="D10" s="372"/>
      <c r="E10" s="372" t="s">
        <v>85</v>
      </c>
      <c r="F10" s="425"/>
      <c r="G10" s="425">
        <v>10.9</v>
      </c>
      <c r="H10" s="425"/>
      <c r="I10" s="425"/>
      <c r="J10" s="425"/>
      <c r="K10" s="223">
        <f t="shared" si="1"/>
        <v>10.9</v>
      </c>
      <c r="L10" s="218">
        <f t="shared" si="0"/>
        <v>200</v>
      </c>
      <c r="M10" s="203">
        <f t="shared" si="2"/>
        <v>2180</v>
      </c>
    </row>
    <row r="11" spans="1:13" x14ac:dyDescent="0.25">
      <c r="A11" s="218" t="s">
        <v>404</v>
      </c>
      <c r="B11" s="397" t="s">
        <v>359</v>
      </c>
      <c r="C11" s="388" t="s">
        <v>382</v>
      </c>
      <c r="D11" s="372"/>
      <c r="E11" s="372" t="s">
        <v>111</v>
      </c>
      <c r="F11" s="425"/>
      <c r="G11" s="425"/>
      <c r="H11" s="425"/>
      <c r="I11" s="425"/>
      <c r="J11" s="425">
        <v>9.6999999999999993</v>
      </c>
      <c r="K11" s="223">
        <f t="shared" si="1"/>
        <v>9.6999999999999993</v>
      </c>
      <c r="L11" s="218">
        <f t="shared" si="0"/>
        <v>200</v>
      </c>
      <c r="M11" s="203">
        <f t="shared" si="2"/>
        <v>1939.9999999999998</v>
      </c>
    </row>
    <row r="12" spans="1:13" x14ac:dyDescent="0.25">
      <c r="A12" s="218" t="s">
        <v>404</v>
      </c>
      <c r="B12" s="397" t="s">
        <v>355</v>
      </c>
      <c r="C12" s="388" t="s">
        <v>382</v>
      </c>
      <c r="D12" s="372"/>
      <c r="E12" s="372" t="s">
        <v>111</v>
      </c>
      <c r="F12" s="425"/>
      <c r="G12" s="425"/>
      <c r="H12" s="425"/>
      <c r="I12" s="425"/>
      <c r="J12" s="425">
        <v>9.6999999999999993</v>
      </c>
      <c r="K12" s="223">
        <f t="shared" si="1"/>
        <v>9.6999999999999993</v>
      </c>
      <c r="L12" s="218">
        <f t="shared" si="0"/>
        <v>200</v>
      </c>
      <c r="M12" s="203">
        <f t="shared" si="2"/>
        <v>1939.9999999999998</v>
      </c>
    </row>
    <row r="13" spans="1:13" x14ac:dyDescent="0.25">
      <c r="A13" s="218" t="s">
        <v>404</v>
      </c>
      <c r="B13" s="397" t="s">
        <v>360</v>
      </c>
      <c r="C13" s="388" t="s">
        <v>387</v>
      </c>
      <c r="D13" s="372"/>
      <c r="E13" s="372" t="s">
        <v>84</v>
      </c>
      <c r="F13" s="425"/>
      <c r="G13" s="425">
        <v>55.3</v>
      </c>
      <c r="H13" s="425"/>
      <c r="I13" s="425"/>
      <c r="J13" s="425"/>
      <c r="K13" s="223">
        <f t="shared" si="1"/>
        <v>55.3</v>
      </c>
      <c r="L13" s="218">
        <f t="shared" si="0"/>
        <v>200</v>
      </c>
      <c r="M13" s="203">
        <f t="shared" si="2"/>
        <v>11060</v>
      </c>
    </row>
    <row r="14" spans="1:13" x14ac:dyDescent="0.25">
      <c r="A14" s="218" t="s">
        <v>404</v>
      </c>
      <c r="B14" s="397" t="s">
        <v>362</v>
      </c>
      <c r="C14" s="388" t="s">
        <v>379</v>
      </c>
      <c r="D14" s="372"/>
      <c r="E14" s="372" t="s">
        <v>85</v>
      </c>
      <c r="F14" s="425">
        <v>14</v>
      </c>
      <c r="G14" s="425"/>
      <c r="H14" s="425"/>
      <c r="I14" s="425"/>
      <c r="J14" s="425"/>
      <c r="K14" s="223">
        <f t="shared" si="1"/>
        <v>14</v>
      </c>
      <c r="L14" s="218">
        <f t="shared" si="0"/>
        <v>200</v>
      </c>
      <c r="M14" s="203">
        <f t="shared" si="2"/>
        <v>2800</v>
      </c>
    </row>
    <row r="15" spans="1:13" x14ac:dyDescent="0.25">
      <c r="A15" s="218" t="s">
        <v>404</v>
      </c>
      <c r="B15" s="397" t="s">
        <v>361</v>
      </c>
      <c r="C15" s="388" t="s">
        <v>386</v>
      </c>
      <c r="D15" s="372"/>
      <c r="E15" s="372" t="s">
        <v>626</v>
      </c>
      <c r="F15" s="425"/>
      <c r="G15" s="425">
        <v>17</v>
      </c>
      <c r="H15" s="425"/>
      <c r="I15" s="425"/>
      <c r="J15" s="425"/>
      <c r="K15" s="223">
        <f t="shared" si="1"/>
        <v>17</v>
      </c>
      <c r="L15" s="218">
        <f t="shared" si="0"/>
        <v>120</v>
      </c>
      <c r="M15" s="203">
        <f t="shared" si="2"/>
        <v>2040</v>
      </c>
    </row>
    <row r="16" spans="1:13" x14ac:dyDescent="0.25">
      <c r="A16" s="218" t="s">
        <v>404</v>
      </c>
      <c r="B16" s="397" t="s">
        <v>365</v>
      </c>
      <c r="C16" s="388" t="s">
        <v>391</v>
      </c>
      <c r="D16" s="372"/>
      <c r="E16" s="372" t="s">
        <v>626</v>
      </c>
      <c r="F16" s="425"/>
      <c r="G16" s="425">
        <v>13</v>
      </c>
      <c r="H16" s="425"/>
      <c r="I16" s="425"/>
      <c r="J16" s="425"/>
      <c r="K16" s="223">
        <f t="shared" si="1"/>
        <v>13</v>
      </c>
      <c r="L16" s="218">
        <f t="shared" si="0"/>
        <v>120</v>
      </c>
      <c r="M16" s="203">
        <f t="shared" si="2"/>
        <v>1560</v>
      </c>
    </row>
    <row r="17" spans="1:13" x14ac:dyDescent="0.25">
      <c r="A17" s="218" t="s">
        <v>404</v>
      </c>
      <c r="B17" s="397" t="s">
        <v>377</v>
      </c>
      <c r="C17" s="388" t="s">
        <v>393</v>
      </c>
      <c r="D17" s="372"/>
      <c r="E17" s="372" t="s">
        <v>86</v>
      </c>
      <c r="F17" s="425"/>
      <c r="G17" s="425"/>
      <c r="H17" s="425">
        <v>83.6</v>
      </c>
      <c r="I17" s="425"/>
      <c r="J17" s="425"/>
      <c r="K17" s="223">
        <f t="shared" si="1"/>
        <v>83.6</v>
      </c>
      <c r="L17" s="218">
        <f t="shared" si="0"/>
        <v>200</v>
      </c>
      <c r="M17" s="203">
        <f t="shared" si="2"/>
        <v>16720</v>
      </c>
    </row>
    <row r="18" spans="1:13" x14ac:dyDescent="0.25">
      <c r="A18" s="218" t="s">
        <v>404</v>
      </c>
      <c r="B18" s="397" t="s">
        <v>356</v>
      </c>
      <c r="C18" s="388" t="s">
        <v>381</v>
      </c>
      <c r="D18" s="372"/>
      <c r="E18" s="372" t="s">
        <v>85</v>
      </c>
      <c r="F18" s="425"/>
      <c r="G18" s="425">
        <v>10.3</v>
      </c>
      <c r="H18" s="425"/>
      <c r="I18" s="425"/>
      <c r="J18" s="425"/>
      <c r="K18" s="223">
        <f t="shared" si="1"/>
        <v>10.3</v>
      </c>
      <c r="L18" s="218">
        <f t="shared" si="0"/>
        <v>200</v>
      </c>
      <c r="M18" s="203">
        <f t="shared" si="2"/>
        <v>2060</v>
      </c>
    </row>
    <row r="19" spans="1:13" x14ac:dyDescent="0.25">
      <c r="A19" s="218" t="s">
        <v>404</v>
      </c>
      <c r="B19" s="397" t="s">
        <v>369</v>
      </c>
      <c r="C19" s="388" t="s">
        <v>452</v>
      </c>
      <c r="D19" s="372"/>
      <c r="E19" s="372" t="s">
        <v>111</v>
      </c>
      <c r="F19" s="425"/>
      <c r="G19" s="425"/>
      <c r="H19" s="425"/>
      <c r="I19" s="425"/>
      <c r="J19" s="425">
        <v>3.7</v>
      </c>
      <c r="K19" s="223">
        <f t="shared" si="1"/>
        <v>3.7</v>
      </c>
      <c r="L19" s="218">
        <f t="shared" si="0"/>
        <v>200</v>
      </c>
      <c r="M19" s="203">
        <f t="shared" si="2"/>
        <v>740</v>
      </c>
    </row>
    <row r="20" spans="1:13" x14ac:dyDescent="0.25">
      <c r="A20" s="218" t="s">
        <v>404</v>
      </c>
      <c r="B20" s="397" t="s">
        <v>357</v>
      </c>
      <c r="C20" s="388" t="s">
        <v>387</v>
      </c>
      <c r="D20" s="372"/>
      <c r="E20" s="372" t="s">
        <v>84</v>
      </c>
      <c r="F20" s="425"/>
      <c r="G20" s="425">
        <v>53.3</v>
      </c>
      <c r="H20" s="425"/>
      <c r="I20" s="425"/>
      <c r="J20" s="425"/>
      <c r="K20" s="223">
        <f t="shared" si="1"/>
        <v>53.3</v>
      </c>
      <c r="L20" s="218">
        <f t="shared" si="0"/>
        <v>200</v>
      </c>
      <c r="M20" s="203">
        <f t="shared" si="2"/>
        <v>10660</v>
      </c>
    </row>
    <row r="21" spans="1:13" x14ac:dyDescent="0.25">
      <c r="A21" s="218" t="s">
        <v>396</v>
      </c>
      <c r="B21" s="397" t="s">
        <v>608</v>
      </c>
      <c r="C21" s="388" t="s">
        <v>384</v>
      </c>
      <c r="D21" s="372"/>
      <c r="E21" s="372" t="s">
        <v>85</v>
      </c>
      <c r="F21" s="425"/>
      <c r="G21" s="425">
        <v>69.2</v>
      </c>
      <c r="H21" s="425"/>
      <c r="I21" s="425"/>
      <c r="J21" s="425"/>
      <c r="K21" s="223">
        <f t="shared" si="1"/>
        <v>69.2</v>
      </c>
      <c r="L21" s="218">
        <f t="shared" si="0"/>
        <v>200</v>
      </c>
      <c r="M21" s="203">
        <f t="shared" si="2"/>
        <v>13840</v>
      </c>
    </row>
    <row r="22" spans="1:13" x14ac:dyDescent="0.25">
      <c r="A22" s="218" t="s">
        <v>396</v>
      </c>
      <c r="B22" s="397" t="s">
        <v>749</v>
      </c>
      <c r="C22" s="388" t="s">
        <v>392</v>
      </c>
      <c r="D22" s="372"/>
      <c r="E22" s="372" t="s">
        <v>85</v>
      </c>
      <c r="F22" s="425"/>
      <c r="G22" s="425">
        <v>6</v>
      </c>
      <c r="H22" s="425"/>
      <c r="I22" s="425"/>
      <c r="J22" s="425"/>
      <c r="K22" s="223">
        <f t="shared" si="1"/>
        <v>6</v>
      </c>
      <c r="L22" s="218">
        <f t="shared" si="0"/>
        <v>200</v>
      </c>
      <c r="M22" s="203">
        <f t="shared" si="2"/>
        <v>1200</v>
      </c>
    </row>
    <row r="23" spans="1:13" x14ac:dyDescent="0.25">
      <c r="A23" s="218" t="s">
        <v>396</v>
      </c>
      <c r="B23" s="397" t="s">
        <v>445</v>
      </c>
      <c r="C23" s="388" t="s">
        <v>750</v>
      </c>
      <c r="D23" s="372"/>
      <c r="E23" s="372" t="s">
        <v>84</v>
      </c>
      <c r="F23" s="425"/>
      <c r="G23" s="425">
        <v>17.600000000000001</v>
      </c>
      <c r="H23" s="425"/>
      <c r="I23" s="425"/>
      <c r="J23" s="425"/>
      <c r="K23" s="223">
        <f t="shared" si="1"/>
        <v>17.600000000000001</v>
      </c>
      <c r="L23" s="218">
        <f t="shared" si="0"/>
        <v>200</v>
      </c>
      <c r="M23" s="203">
        <f t="shared" si="2"/>
        <v>3520.0000000000005</v>
      </c>
    </row>
    <row r="24" spans="1:13" x14ac:dyDescent="0.25">
      <c r="A24" s="218" t="s">
        <v>396</v>
      </c>
      <c r="B24" s="397" t="s">
        <v>634</v>
      </c>
      <c r="C24" s="388" t="s">
        <v>387</v>
      </c>
      <c r="D24" s="372"/>
      <c r="E24" s="372" t="s">
        <v>84</v>
      </c>
      <c r="F24" s="425"/>
      <c r="G24" s="425">
        <v>57.4</v>
      </c>
      <c r="H24" s="425"/>
      <c r="I24" s="425"/>
      <c r="J24" s="425"/>
      <c r="K24" s="223">
        <f t="shared" si="1"/>
        <v>57.4</v>
      </c>
      <c r="L24" s="218">
        <f t="shared" si="0"/>
        <v>200</v>
      </c>
      <c r="M24" s="203">
        <f t="shared" si="2"/>
        <v>11480</v>
      </c>
    </row>
    <row r="25" spans="1:13" x14ac:dyDescent="0.25">
      <c r="A25" s="218" t="s">
        <v>396</v>
      </c>
      <c r="B25" s="397" t="s">
        <v>402</v>
      </c>
      <c r="C25" s="388" t="s">
        <v>381</v>
      </c>
      <c r="D25" s="372"/>
      <c r="E25" s="372" t="s">
        <v>85</v>
      </c>
      <c r="F25" s="425"/>
      <c r="G25" s="425">
        <v>7.9</v>
      </c>
      <c r="H25" s="425"/>
      <c r="I25" s="425"/>
      <c r="J25" s="425"/>
      <c r="K25" s="223">
        <f t="shared" si="1"/>
        <v>7.9</v>
      </c>
      <c r="L25" s="218">
        <f t="shared" si="0"/>
        <v>200</v>
      </c>
      <c r="M25" s="203">
        <f t="shared" si="2"/>
        <v>1580</v>
      </c>
    </row>
    <row r="26" spans="1:13" x14ac:dyDescent="0.25">
      <c r="A26" s="218" t="s">
        <v>396</v>
      </c>
      <c r="B26" s="397" t="s">
        <v>398</v>
      </c>
      <c r="C26" s="388" t="s">
        <v>382</v>
      </c>
      <c r="D26" s="372"/>
      <c r="E26" s="372" t="s">
        <v>111</v>
      </c>
      <c r="F26" s="425"/>
      <c r="G26" s="425"/>
      <c r="H26" s="425"/>
      <c r="I26" s="425"/>
      <c r="J26" s="425">
        <v>9.6999999999999993</v>
      </c>
      <c r="K26" s="223">
        <f t="shared" si="1"/>
        <v>9.6999999999999993</v>
      </c>
      <c r="L26" s="218">
        <f t="shared" si="0"/>
        <v>200</v>
      </c>
      <c r="M26" s="203">
        <f t="shared" si="2"/>
        <v>1939.9999999999998</v>
      </c>
    </row>
    <row r="27" spans="1:13" x14ac:dyDescent="0.25">
      <c r="A27" s="218" t="s">
        <v>396</v>
      </c>
      <c r="B27" s="397" t="s">
        <v>652</v>
      </c>
      <c r="C27" s="388" t="s">
        <v>452</v>
      </c>
      <c r="D27" s="372"/>
      <c r="E27" s="372" t="s">
        <v>111</v>
      </c>
      <c r="F27" s="425"/>
      <c r="G27" s="425"/>
      <c r="H27" s="425"/>
      <c r="I27" s="425"/>
      <c r="J27" s="425">
        <v>1.1000000000000001</v>
      </c>
      <c r="K27" s="223">
        <f t="shared" si="1"/>
        <v>1.1000000000000001</v>
      </c>
      <c r="L27" s="218">
        <f t="shared" si="0"/>
        <v>200</v>
      </c>
      <c r="M27" s="203">
        <f t="shared" si="2"/>
        <v>220.00000000000003</v>
      </c>
    </row>
    <row r="28" spans="1:13" x14ac:dyDescent="0.25">
      <c r="A28" s="218" t="s">
        <v>396</v>
      </c>
      <c r="B28" s="397" t="s">
        <v>401</v>
      </c>
      <c r="C28" s="388" t="s">
        <v>387</v>
      </c>
      <c r="D28" s="372"/>
      <c r="E28" s="372" t="s">
        <v>84</v>
      </c>
      <c r="F28" s="426"/>
      <c r="G28" s="426">
        <v>50.3</v>
      </c>
      <c r="H28" s="426"/>
      <c r="I28" s="426"/>
      <c r="J28" s="425"/>
      <c r="K28" s="223">
        <f t="shared" si="1"/>
        <v>50.3</v>
      </c>
      <c r="L28" s="218">
        <f t="shared" si="0"/>
        <v>200</v>
      </c>
      <c r="M28" s="203">
        <f t="shared" si="2"/>
        <v>10060</v>
      </c>
    </row>
    <row r="29" spans="1:13" x14ac:dyDescent="0.25">
      <c r="A29" s="218" t="s">
        <v>396</v>
      </c>
      <c r="B29" s="397" t="s">
        <v>399</v>
      </c>
      <c r="C29" s="388" t="s">
        <v>379</v>
      </c>
      <c r="D29" s="372"/>
      <c r="E29" s="372" t="s">
        <v>85</v>
      </c>
      <c r="F29" s="425">
        <v>3.4</v>
      </c>
      <c r="G29" s="425"/>
      <c r="H29" s="426"/>
      <c r="I29" s="426"/>
      <c r="J29" s="426"/>
      <c r="K29" s="223">
        <f t="shared" si="1"/>
        <v>3.4</v>
      </c>
      <c r="L29" s="218">
        <f t="shared" si="0"/>
        <v>200</v>
      </c>
      <c r="M29" s="203">
        <f t="shared" si="2"/>
        <v>680</v>
      </c>
    </row>
    <row r="30" spans="1:13" x14ac:dyDescent="0.25">
      <c r="A30" s="218" t="s">
        <v>396</v>
      </c>
      <c r="B30" s="397" t="s">
        <v>400</v>
      </c>
      <c r="C30" s="388" t="s">
        <v>388</v>
      </c>
      <c r="D30" s="372"/>
      <c r="E30" s="372" t="s">
        <v>626</v>
      </c>
      <c r="F30" s="425"/>
      <c r="G30" s="425">
        <v>14.6</v>
      </c>
      <c r="H30" s="426"/>
      <c r="I30" s="426"/>
      <c r="J30" s="426"/>
      <c r="K30" s="223">
        <f t="shared" si="1"/>
        <v>14.6</v>
      </c>
      <c r="L30" s="218">
        <f t="shared" si="0"/>
        <v>120</v>
      </c>
      <c r="M30" s="203">
        <f t="shared" si="2"/>
        <v>1752</v>
      </c>
    </row>
    <row r="31" spans="1:13" x14ac:dyDescent="0.25">
      <c r="A31" s="218" t="s">
        <v>396</v>
      </c>
      <c r="B31" s="397" t="s">
        <v>607</v>
      </c>
      <c r="C31" s="388" t="s">
        <v>388</v>
      </c>
      <c r="D31" s="372"/>
      <c r="E31" s="372" t="s">
        <v>626</v>
      </c>
      <c r="F31" s="425"/>
      <c r="G31" s="425">
        <v>8.6999999999999993</v>
      </c>
      <c r="H31" s="426"/>
      <c r="I31" s="426"/>
      <c r="J31" s="426"/>
      <c r="K31" s="223">
        <f t="shared" si="1"/>
        <v>8.6999999999999993</v>
      </c>
      <c r="L31" s="218">
        <f t="shared" si="0"/>
        <v>120</v>
      </c>
      <c r="M31" s="203">
        <f t="shared" si="2"/>
        <v>1044</v>
      </c>
    </row>
    <row r="32" spans="1:13" x14ac:dyDescent="0.25">
      <c r="A32" s="218" t="s">
        <v>396</v>
      </c>
      <c r="B32" s="397" t="s">
        <v>447</v>
      </c>
      <c r="C32" s="388" t="s">
        <v>381</v>
      </c>
      <c r="D32" s="372"/>
      <c r="E32" s="372" t="s">
        <v>85</v>
      </c>
      <c r="F32" s="426"/>
      <c r="G32" s="426">
        <v>4.9000000000000004</v>
      </c>
      <c r="H32" s="426"/>
      <c r="I32" s="426"/>
      <c r="J32" s="425"/>
      <c r="K32" s="223">
        <f t="shared" si="1"/>
        <v>4.9000000000000004</v>
      </c>
      <c r="L32" s="218">
        <f t="shared" si="0"/>
        <v>200</v>
      </c>
      <c r="M32" s="203">
        <f t="shared" si="2"/>
        <v>980.00000000000011</v>
      </c>
    </row>
    <row r="33" spans="1:13" x14ac:dyDescent="0.25">
      <c r="A33" s="218" t="s">
        <v>396</v>
      </c>
      <c r="B33" s="397" t="s">
        <v>448</v>
      </c>
      <c r="C33" s="388" t="s">
        <v>508</v>
      </c>
      <c r="D33" s="372"/>
      <c r="E33" s="372" t="s">
        <v>84</v>
      </c>
      <c r="F33" s="426"/>
      <c r="G33" s="426">
        <v>23.4</v>
      </c>
      <c r="H33" s="425"/>
      <c r="I33" s="426"/>
      <c r="J33" s="426"/>
      <c r="K33" s="223">
        <f t="shared" si="1"/>
        <v>23.4</v>
      </c>
      <c r="L33" s="218">
        <f t="shared" si="0"/>
        <v>200</v>
      </c>
      <c r="M33" s="203">
        <f t="shared" si="2"/>
        <v>4680</v>
      </c>
    </row>
    <row r="34" spans="1:13" x14ac:dyDescent="0.25">
      <c r="A34" s="218" t="s">
        <v>396</v>
      </c>
      <c r="B34" s="397" t="s">
        <v>606</v>
      </c>
      <c r="C34" s="388" t="s">
        <v>381</v>
      </c>
      <c r="D34" s="372"/>
      <c r="E34" s="372" t="s">
        <v>85</v>
      </c>
      <c r="F34" s="426"/>
      <c r="G34" s="426">
        <v>10.6</v>
      </c>
      <c r="H34" s="425"/>
      <c r="I34" s="426"/>
      <c r="J34" s="426"/>
      <c r="K34" s="223">
        <f t="shared" si="1"/>
        <v>10.6</v>
      </c>
      <c r="L34" s="218">
        <f t="shared" si="0"/>
        <v>200</v>
      </c>
      <c r="M34" s="203">
        <f t="shared" si="2"/>
        <v>2120</v>
      </c>
    </row>
    <row r="35" spans="1:13" x14ac:dyDescent="0.25">
      <c r="A35" s="218" t="s">
        <v>396</v>
      </c>
      <c r="B35" s="397" t="s">
        <v>605</v>
      </c>
      <c r="C35" s="388" t="s">
        <v>387</v>
      </c>
      <c r="D35" s="372"/>
      <c r="E35" s="372" t="s">
        <v>84</v>
      </c>
      <c r="F35" s="425"/>
      <c r="G35" s="426">
        <v>59.5</v>
      </c>
      <c r="H35" s="426"/>
      <c r="I35" s="426"/>
      <c r="J35" s="426"/>
      <c r="K35" s="223">
        <f t="shared" si="1"/>
        <v>59.5</v>
      </c>
      <c r="L35" s="218">
        <f t="shared" si="0"/>
        <v>200</v>
      </c>
      <c r="M35" s="203">
        <f t="shared" si="2"/>
        <v>11900</v>
      </c>
    </row>
    <row r="36" spans="1:13" x14ac:dyDescent="0.25">
      <c r="A36" s="218" t="s">
        <v>396</v>
      </c>
      <c r="B36" s="397" t="s">
        <v>637</v>
      </c>
      <c r="C36" s="388" t="s">
        <v>382</v>
      </c>
      <c r="D36" s="372"/>
      <c r="E36" s="372" t="s">
        <v>111</v>
      </c>
      <c r="F36" s="426"/>
      <c r="G36" s="426"/>
      <c r="H36" s="426"/>
      <c r="I36" s="426"/>
      <c r="J36" s="425">
        <v>8</v>
      </c>
      <c r="K36" s="223">
        <f t="shared" si="1"/>
        <v>8</v>
      </c>
      <c r="L36" s="218">
        <f t="shared" si="0"/>
        <v>200</v>
      </c>
      <c r="M36" s="203">
        <f t="shared" si="2"/>
        <v>1600</v>
      </c>
    </row>
    <row r="37" spans="1:13" x14ac:dyDescent="0.25">
      <c r="A37" s="218" t="s">
        <v>396</v>
      </c>
      <c r="B37" s="397" t="s">
        <v>449</v>
      </c>
      <c r="C37" s="388" t="s">
        <v>387</v>
      </c>
      <c r="D37" s="372"/>
      <c r="E37" s="372" t="s">
        <v>84</v>
      </c>
      <c r="F37" s="426"/>
      <c r="G37" s="425">
        <v>58.2</v>
      </c>
      <c r="H37" s="426"/>
      <c r="I37" s="426"/>
      <c r="J37" s="426"/>
      <c r="K37" s="223">
        <f t="shared" si="1"/>
        <v>58.2</v>
      </c>
      <c r="L37" s="218">
        <f t="shared" si="0"/>
        <v>200</v>
      </c>
      <c r="M37" s="203">
        <f t="shared" si="2"/>
        <v>11640</v>
      </c>
    </row>
    <row r="38" spans="1:13" x14ac:dyDescent="0.25">
      <c r="A38" s="218" t="s">
        <v>396</v>
      </c>
      <c r="B38" s="397" t="s">
        <v>587</v>
      </c>
      <c r="C38" s="388" t="s">
        <v>751</v>
      </c>
      <c r="D38" s="372"/>
      <c r="E38" s="372" t="s">
        <v>84</v>
      </c>
      <c r="F38" s="425"/>
      <c r="G38" s="425">
        <v>33.5</v>
      </c>
      <c r="H38" s="425"/>
      <c r="I38" s="425"/>
      <c r="J38" s="425"/>
      <c r="K38" s="223">
        <f t="shared" si="1"/>
        <v>33.5</v>
      </c>
      <c r="L38" s="218">
        <f t="shared" si="0"/>
        <v>200</v>
      </c>
      <c r="M38" s="203">
        <f t="shared" si="2"/>
        <v>6700</v>
      </c>
    </row>
    <row r="39" spans="1:13" x14ac:dyDescent="0.25">
      <c r="A39" s="218" t="s">
        <v>757</v>
      </c>
      <c r="B39" s="397" t="s">
        <v>752</v>
      </c>
      <c r="C39" s="388" t="s">
        <v>751</v>
      </c>
      <c r="D39" s="372"/>
      <c r="E39" s="372" t="s">
        <v>84</v>
      </c>
      <c r="F39" s="425"/>
      <c r="G39" s="426">
        <v>47.2</v>
      </c>
      <c r="H39" s="426"/>
      <c r="I39" s="426"/>
      <c r="J39" s="426"/>
      <c r="K39" s="223">
        <f t="shared" si="1"/>
        <v>47.2</v>
      </c>
      <c r="L39" s="218">
        <f t="shared" si="0"/>
        <v>200</v>
      </c>
      <c r="M39" s="203">
        <f t="shared" si="2"/>
        <v>9440</v>
      </c>
    </row>
    <row r="40" spans="1:13" x14ac:dyDescent="0.25">
      <c r="A40" s="218" t="s">
        <v>757</v>
      </c>
      <c r="B40" s="397" t="s">
        <v>753</v>
      </c>
      <c r="C40" s="388" t="s">
        <v>387</v>
      </c>
      <c r="D40" s="372"/>
      <c r="E40" s="372" t="s">
        <v>84</v>
      </c>
      <c r="F40" s="426"/>
      <c r="G40" s="426">
        <v>53</v>
      </c>
      <c r="H40" s="426"/>
      <c r="I40" s="426"/>
      <c r="J40" s="425"/>
      <c r="K40" s="223">
        <f t="shared" si="1"/>
        <v>53</v>
      </c>
      <c r="L40" s="218">
        <f t="shared" si="0"/>
        <v>200</v>
      </c>
      <c r="M40" s="203">
        <f t="shared" si="2"/>
        <v>10600</v>
      </c>
    </row>
    <row r="41" spans="1:13" x14ac:dyDescent="0.25">
      <c r="A41" s="218" t="s">
        <v>757</v>
      </c>
      <c r="B41" s="397" t="s">
        <v>754</v>
      </c>
      <c r="C41" s="388" t="s">
        <v>387</v>
      </c>
      <c r="D41" s="372"/>
      <c r="E41" s="372" t="s">
        <v>84</v>
      </c>
      <c r="F41" s="425"/>
      <c r="G41" s="425">
        <v>53.8</v>
      </c>
      <c r="H41" s="425"/>
      <c r="I41" s="425"/>
      <c r="J41" s="425"/>
      <c r="K41" s="223">
        <f t="shared" si="1"/>
        <v>53.8</v>
      </c>
      <c r="L41" s="218">
        <f t="shared" si="0"/>
        <v>200</v>
      </c>
      <c r="M41" s="203">
        <f t="shared" si="2"/>
        <v>10760</v>
      </c>
    </row>
    <row r="42" spans="1:13" x14ac:dyDescent="0.25">
      <c r="A42" s="218" t="s">
        <v>757</v>
      </c>
      <c r="B42" s="397" t="s">
        <v>755</v>
      </c>
      <c r="C42" s="388" t="s">
        <v>387</v>
      </c>
      <c r="D42" s="372"/>
      <c r="E42" s="372" t="s">
        <v>84</v>
      </c>
      <c r="F42" s="425"/>
      <c r="G42" s="425">
        <v>54.5</v>
      </c>
      <c r="H42" s="425"/>
      <c r="I42" s="425"/>
      <c r="J42" s="425"/>
      <c r="K42" s="223">
        <f t="shared" si="1"/>
        <v>54.5</v>
      </c>
      <c r="L42" s="218">
        <f t="shared" si="0"/>
        <v>200</v>
      </c>
      <c r="M42" s="203">
        <f t="shared" si="2"/>
        <v>10900</v>
      </c>
    </row>
    <row r="43" spans="1:13" x14ac:dyDescent="0.25">
      <c r="A43" s="218" t="s">
        <v>757</v>
      </c>
      <c r="B43" s="397" t="s">
        <v>705</v>
      </c>
      <c r="C43" s="388" t="s">
        <v>382</v>
      </c>
      <c r="D43" s="372"/>
      <c r="E43" s="372" t="s">
        <v>111</v>
      </c>
      <c r="F43" s="425"/>
      <c r="G43" s="425"/>
      <c r="H43" s="425"/>
      <c r="I43" s="425"/>
      <c r="J43" s="425">
        <v>6.8</v>
      </c>
      <c r="K43" s="223">
        <f t="shared" si="1"/>
        <v>6.8</v>
      </c>
      <c r="L43" s="218">
        <f t="shared" si="0"/>
        <v>200</v>
      </c>
      <c r="M43" s="203">
        <f t="shared" si="2"/>
        <v>1360</v>
      </c>
    </row>
    <row r="44" spans="1:13" x14ac:dyDescent="0.25">
      <c r="A44" s="218" t="s">
        <v>757</v>
      </c>
      <c r="B44" s="397" t="s">
        <v>756</v>
      </c>
      <c r="C44" s="388" t="s">
        <v>382</v>
      </c>
      <c r="D44" s="372"/>
      <c r="E44" s="372" t="s">
        <v>111</v>
      </c>
      <c r="F44" s="425"/>
      <c r="G44" s="425"/>
      <c r="H44" s="425"/>
      <c r="I44" s="425"/>
      <c r="J44" s="425">
        <v>7.1</v>
      </c>
      <c r="K44" s="223">
        <f t="shared" si="1"/>
        <v>7.1</v>
      </c>
      <c r="L44" s="218">
        <f t="shared" si="0"/>
        <v>200</v>
      </c>
      <c r="M44" s="203">
        <f t="shared" si="2"/>
        <v>1420</v>
      </c>
    </row>
    <row r="45" spans="1:13" ht="15.75" thickBot="1" x14ac:dyDescent="0.3">
      <c r="C45" s="370" t="s">
        <v>87</v>
      </c>
      <c r="D45" s="370"/>
      <c r="E45" s="370"/>
      <c r="F45" s="380">
        <f>SUM(F4:F44)</f>
        <v>26.5</v>
      </c>
      <c r="G45" s="380">
        <f t="shared" ref="G45:J45" si="3">SUM(G4:G44)</f>
        <v>967.30000000000007</v>
      </c>
      <c r="H45" s="380">
        <f t="shared" si="3"/>
        <v>83.6</v>
      </c>
      <c r="I45" s="380">
        <f t="shared" si="3"/>
        <v>0</v>
      </c>
      <c r="J45" s="380">
        <f t="shared" si="3"/>
        <v>57.099999999999994</v>
      </c>
      <c r="K45" s="371">
        <f t="shared" si="1"/>
        <v>1134.5</v>
      </c>
    </row>
    <row r="46" spans="1:13" ht="15.75" thickTop="1" x14ac:dyDescent="0.25"/>
    <row r="48" spans="1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672.59999999999991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672.59999999999991</v>
      </c>
      <c r="L500" s="169"/>
      <c r="M500" s="169">
        <f t="shared" ref="M500:M507" si="35">SUMPRODUCT(--($E$4:$E$498=C500),--($D$4:$D$498=""),$M$4:$M$498)</f>
        <v>134520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60.8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60.8</v>
      </c>
      <c r="L501" s="169"/>
      <c r="M501" s="169">
        <f t="shared" si="35"/>
        <v>7296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26.5</v>
      </c>
      <c r="G502" s="169">
        <f t="shared" si="30"/>
        <v>233.9</v>
      </c>
      <c r="H502" s="169">
        <f t="shared" si="31"/>
        <v>0</v>
      </c>
      <c r="I502" s="169">
        <f t="shared" si="32"/>
        <v>0</v>
      </c>
      <c r="J502" s="169">
        <f t="shared" si="33"/>
        <v>0</v>
      </c>
      <c r="K502" s="169">
        <f t="shared" si="34"/>
        <v>260.39999999999998</v>
      </c>
      <c r="L502" s="169"/>
      <c r="M502" s="169">
        <f t="shared" si="35"/>
        <v>52080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57.099999999999994</v>
      </c>
      <c r="K503" s="169">
        <f t="shared" si="34"/>
        <v>57.099999999999994</v>
      </c>
      <c r="L503" s="169"/>
      <c r="M503" s="169">
        <f t="shared" si="35"/>
        <v>11420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0</v>
      </c>
      <c r="H504" s="169">
        <f t="shared" si="31"/>
        <v>83.6</v>
      </c>
      <c r="I504" s="169">
        <f t="shared" si="32"/>
        <v>0</v>
      </c>
      <c r="J504" s="169">
        <f t="shared" si="33"/>
        <v>0</v>
      </c>
      <c r="K504" s="169">
        <f t="shared" si="34"/>
        <v>83.6</v>
      </c>
      <c r="L504" s="169"/>
      <c r="M504" s="169">
        <f t="shared" si="35"/>
        <v>16720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26.5</v>
      </c>
      <c r="G515" s="170">
        <f t="shared" ref="G515:K515" si="37">SUM(G500:G514)</f>
        <v>967.29999999999984</v>
      </c>
      <c r="H515" s="170">
        <f t="shared" si="37"/>
        <v>83.6</v>
      </c>
      <c r="I515" s="170">
        <f t="shared" si="37"/>
        <v>0</v>
      </c>
      <c r="J515" s="170">
        <f t="shared" si="37"/>
        <v>57.099999999999994</v>
      </c>
      <c r="K515" s="170">
        <f t="shared" si="37"/>
        <v>1134.4999999999998</v>
      </c>
      <c r="L515" s="170"/>
      <c r="M515" s="170">
        <f>SUM(M499:M514)</f>
        <v>222036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VVEL/myjMJJyyoztYPa4PHLVyQ3Skn6vSYRhWeE+KSSU9IriTT4nMg9nGG4l5eKkHW1dIzYGS9gCQlqIqDdnCg==" saltValue="NKwt9QcSImODlzTqDXAfT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>
    <tabColor rgb="FFF07512"/>
  </sheetPr>
  <dimension ref="A1:O124"/>
  <sheetViews>
    <sheetView showGridLines="0" showZeros="0" topLeftCell="A40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6,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de Meerpaal</v>
      </c>
      <c r="C4" s="441"/>
      <c r="D4" s="441"/>
      <c r="E4" s="441"/>
      <c r="F4" s="437" t="s">
        <v>65</v>
      </c>
      <c r="G4" s="437"/>
      <c r="H4" s="69">
        <v>6</v>
      </c>
    </row>
    <row r="5" spans="1:11" ht="15" x14ac:dyDescent="0.25">
      <c r="A5" s="101" t="s">
        <v>60</v>
      </c>
      <c r="B5" s="440" t="str">
        <f>VLOOKUP(H4,verzamelblad!A5:E54,4)</f>
        <v>Broekplein 5</v>
      </c>
      <c r="C5" s="440"/>
      <c r="D5" s="440"/>
      <c r="E5" s="440"/>
      <c r="F5" s="438" t="s">
        <v>66</v>
      </c>
      <c r="G5" s="438"/>
      <c r="H5" s="238" t="str">
        <f>CONCATENATE(H4,"a")</f>
        <v>6a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227159.6</v>
      </c>
      <c r="E19" s="94"/>
      <c r="F19" s="95" t="s">
        <v>191</v>
      </c>
      <c r="G19" s="158">
        <f ca="1">D100/E9</f>
        <v>1135.798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'6a'!K503</f>
        <v>47.17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'6a'!G515</f>
        <v>1057.1500000000001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1057.1500000000001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1057.1500000000001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'6a'!F515</f>
        <v>17.579999999999998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320.19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320.19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204.38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58.75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119.21363250000005</v>
      </c>
      <c r="F81" s="109">
        <f>VLOOKUP($H$4,verzamelblad!$A$5:$EK$54,10,0)</f>
        <v>4</v>
      </c>
      <c r="G81" s="108"/>
      <c r="H81" s="108"/>
      <c r="I81" s="261">
        <f ca="1">SUM(E81*F81)</f>
        <v>476.85453000000018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141292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7329.6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51914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9434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17190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227159.6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S9G42mz5GqDVTiOSMWEDhth0iTGXMrpKxeDSb/WMHwJb6szuxeaXaZlMh20S9ExCr0bDOKYe2V0T6eGmMbl2Sw==" saltValue="x/e10v79ThzB6JcZwcpwh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5">
    <tabColor rgb="FF9F9289"/>
  </sheetPr>
  <dimension ref="A1:M553"/>
  <sheetViews>
    <sheetView zoomScaleNormal="100" workbookViewId="0">
      <selection activeCell="G12" sqref="G12"/>
    </sheetView>
  </sheetViews>
  <sheetFormatPr defaultRowHeight="15" x14ac:dyDescent="0.25"/>
  <cols>
    <col min="1" max="1" width="6" style="218" customWidth="1"/>
    <col min="2" max="2" width="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9" width="8.7109375" style="203" customWidth="1"/>
    <col min="10" max="10" width="9.14062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6</v>
      </c>
      <c r="B1" s="212" t="s">
        <v>61</v>
      </c>
      <c r="C1" s="213"/>
      <c r="D1" s="214" t="str">
        <f>VLOOKUP(A1,verzamelblad!A5:E54,3)</f>
        <v>OBS de Meerpaal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Broekplein 5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102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385" t="s">
        <v>430</v>
      </c>
      <c r="C4" s="388" t="s">
        <v>712</v>
      </c>
      <c r="D4" s="372"/>
      <c r="E4" s="372" t="s">
        <v>85</v>
      </c>
      <c r="F4" s="389">
        <v>5.32</v>
      </c>
      <c r="G4" s="389">
        <v>8.5299999999999994</v>
      </c>
      <c r="H4" s="389"/>
      <c r="I4" s="389"/>
      <c r="J4" s="389"/>
      <c r="K4" s="223">
        <f>SUM(F4:J4)</f>
        <v>13.85</v>
      </c>
      <c r="L4" s="218">
        <f t="shared" ref="L4:L67" si="0">IF(E4="",0,IF(E4="H",0,VLOOKUP(E4,$F$539:$G$553,2)))</f>
        <v>200</v>
      </c>
      <c r="M4" s="203">
        <f>SUM(K4*L4)</f>
        <v>2770</v>
      </c>
    </row>
    <row r="5" spans="1:13" x14ac:dyDescent="0.25">
      <c r="A5" s="218" t="s">
        <v>404</v>
      </c>
      <c r="B5" s="385" t="s">
        <v>458</v>
      </c>
      <c r="C5" s="388" t="s">
        <v>382</v>
      </c>
      <c r="D5" s="372"/>
      <c r="E5" s="372" t="s">
        <v>111</v>
      </c>
      <c r="F5" s="389"/>
      <c r="G5" s="389"/>
      <c r="H5" s="389"/>
      <c r="I5" s="389"/>
      <c r="J5" s="389">
        <v>4.9000000000000004</v>
      </c>
      <c r="K5" s="223">
        <f t="shared" ref="K5:K68" si="1">SUM(F5:J5)</f>
        <v>4.9000000000000004</v>
      </c>
      <c r="L5" s="218">
        <f t="shared" si="0"/>
        <v>200</v>
      </c>
      <c r="M5" s="203">
        <f t="shared" ref="M5:M68" si="2">SUM(K5*L5)</f>
        <v>980.00000000000011</v>
      </c>
    </row>
    <row r="6" spans="1:13" x14ac:dyDescent="0.25">
      <c r="A6" s="218" t="s">
        <v>404</v>
      </c>
      <c r="B6" s="385" t="s">
        <v>431</v>
      </c>
      <c r="C6" s="388" t="s">
        <v>382</v>
      </c>
      <c r="D6" s="372"/>
      <c r="E6" s="372" t="s">
        <v>111</v>
      </c>
      <c r="F6" s="389"/>
      <c r="G6" s="389"/>
      <c r="H6" s="389"/>
      <c r="I6" s="389"/>
      <c r="J6" s="389">
        <v>4.9000000000000004</v>
      </c>
      <c r="K6" s="223">
        <f t="shared" si="1"/>
        <v>4.9000000000000004</v>
      </c>
      <c r="L6" s="218">
        <f t="shared" si="0"/>
        <v>200</v>
      </c>
      <c r="M6" s="203">
        <f t="shared" si="2"/>
        <v>980.00000000000011</v>
      </c>
    </row>
    <row r="7" spans="1:13" x14ac:dyDescent="0.25">
      <c r="A7" s="218" t="s">
        <v>404</v>
      </c>
      <c r="B7" s="385" t="s">
        <v>432</v>
      </c>
      <c r="C7" s="388" t="s">
        <v>381</v>
      </c>
      <c r="D7" s="372"/>
      <c r="E7" s="372" t="s">
        <v>85</v>
      </c>
      <c r="F7" s="389"/>
      <c r="G7" s="389">
        <v>12.95</v>
      </c>
      <c r="H7" s="389"/>
      <c r="I7" s="389"/>
      <c r="J7" s="389"/>
      <c r="K7" s="223">
        <f t="shared" si="1"/>
        <v>12.95</v>
      </c>
      <c r="L7" s="218">
        <f t="shared" si="0"/>
        <v>200</v>
      </c>
      <c r="M7" s="203">
        <f t="shared" si="2"/>
        <v>2590</v>
      </c>
    </row>
    <row r="8" spans="1:13" x14ac:dyDescent="0.25">
      <c r="A8" s="218" t="s">
        <v>404</v>
      </c>
      <c r="B8" s="385" t="s">
        <v>433</v>
      </c>
      <c r="C8" s="388" t="s">
        <v>381</v>
      </c>
      <c r="D8" s="372"/>
      <c r="E8" s="372" t="s">
        <v>85</v>
      </c>
      <c r="F8" s="389"/>
      <c r="G8" s="389">
        <v>24.34</v>
      </c>
      <c r="H8" s="389"/>
      <c r="I8" s="389"/>
      <c r="J8" s="389"/>
      <c r="K8" s="223">
        <f t="shared" si="1"/>
        <v>24.34</v>
      </c>
      <c r="L8" s="218">
        <f t="shared" si="0"/>
        <v>200</v>
      </c>
      <c r="M8" s="203">
        <f t="shared" si="2"/>
        <v>4868</v>
      </c>
    </row>
    <row r="9" spans="1:13" x14ac:dyDescent="0.25">
      <c r="A9" s="218" t="s">
        <v>404</v>
      </c>
      <c r="B9" s="385" t="s">
        <v>464</v>
      </c>
      <c r="C9" s="388" t="s">
        <v>713</v>
      </c>
      <c r="D9" s="372"/>
      <c r="E9" s="372" t="s">
        <v>111</v>
      </c>
      <c r="F9" s="389"/>
      <c r="G9" s="389"/>
      <c r="H9" s="389"/>
      <c r="I9" s="389"/>
      <c r="J9" s="389">
        <v>0.95</v>
      </c>
      <c r="K9" s="223">
        <f t="shared" si="1"/>
        <v>0.95</v>
      </c>
      <c r="L9" s="218">
        <f t="shared" si="0"/>
        <v>200</v>
      </c>
      <c r="M9" s="203">
        <f t="shared" si="2"/>
        <v>190</v>
      </c>
    </row>
    <row r="10" spans="1:13" x14ac:dyDescent="0.25">
      <c r="A10" s="218" t="s">
        <v>404</v>
      </c>
      <c r="B10" s="385" t="s">
        <v>465</v>
      </c>
      <c r="C10" s="388" t="s">
        <v>389</v>
      </c>
      <c r="D10" s="372"/>
      <c r="E10" s="372" t="s">
        <v>84</v>
      </c>
      <c r="F10" s="389"/>
      <c r="G10" s="389">
        <v>26.08</v>
      </c>
      <c r="H10" s="389"/>
      <c r="I10" s="389"/>
      <c r="J10" s="389"/>
      <c r="K10" s="223">
        <f t="shared" si="1"/>
        <v>26.08</v>
      </c>
      <c r="L10" s="218">
        <f t="shared" si="0"/>
        <v>200</v>
      </c>
      <c r="M10" s="203">
        <f t="shared" si="2"/>
        <v>5216</v>
      </c>
    </row>
    <row r="11" spans="1:13" x14ac:dyDescent="0.25">
      <c r="A11" s="218" t="s">
        <v>404</v>
      </c>
      <c r="B11" s="385" t="s">
        <v>610</v>
      </c>
      <c r="C11" s="388" t="s">
        <v>658</v>
      </c>
      <c r="D11" s="372"/>
      <c r="E11" s="372" t="s">
        <v>84</v>
      </c>
      <c r="F11" s="389"/>
      <c r="G11" s="389">
        <v>45.5</v>
      </c>
      <c r="H11" s="389"/>
      <c r="I11" s="389"/>
      <c r="J11" s="389"/>
      <c r="K11" s="223">
        <f t="shared" si="1"/>
        <v>45.5</v>
      </c>
      <c r="L11" s="218">
        <f t="shared" si="0"/>
        <v>200</v>
      </c>
      <c r="M11" s="203">
        <f t="shared" si="2"/>
        <v>9100</v>
      </c>
    </row>
    <row r="12" spans="1:13" x14ac:dyDescent="0.25">
      <c r="A12" s="218" t="s">
        <v>404</v>
      </c>
      <c r="B12" s="385" t="s">
        <v>435</v>
      </c>
      <c r="C12" s="388" t="s">
        <v>392</v>
      </c>
      <c r="D12" s="372"/>
      <c r="E12" s="372" t="s">
        <v>85</v>
      </c>
      <c r="F12" s="389"/>
      <c r="G12" s="389"/>
      <c r="H12" s="389"/>
      <c r="I12" s="389">
        <v>3.05</v>
      </c>
      <c r="J12" s="389"/>
      <c r="K12" s="223">
        <f t="shared" si="1"/>
        <v>3.05</v>
      </c>
      <c r="L12" s="218">
        <f t="shared" si="0"/>
        <v>200</v>
      </c>
      <c r="M12" s="203">
        <f t="shared" si="2"/>
        <v>610</v>
      </c>
    </row>
    <row r="13" spans="1:13" x14ac:dyDescent="0.25">
      <c r="A13" s="218" t="s">
        <v>404</v>
      </c>
      <c r="B13" s="385" t="s">
        <v>356</v>
      </c>
      <c r="C13" s="388" t="s">
        <v>613</v>
      </c>
      <c r="D13" s="372"/>
      <c r="E13" s="372" t="s">
        <v>84</v>
      </c>
      <c r="F13" s="389">
        <v>6.2</v>
      </c>
      <c r="G13" s="389">
        <v>98.6</v>
      </c>
      <c r="H13" s="389"/>
      <c r="I13" s="389"/>
      <c r="J13" s="389"/>
      <c r="K13" s="223">
        <f t="shared" si="1"/>
        <v>104.8</v>
      </c>
      <c r="L13" s="218">
        <f t="shared" si="0"/>
        <v>200</v>
      </c>
      <c r="M13" s="203">
        <f t="shared" si="2"/>
        <v>20960</v>
      </c>
    </row>
    <row r="14" spans="1:13" x14ac:dyDescent="0.25">
      <c r="A14" s="218" t="s">
        <v>404</v>
      </c>
      <c r="B14" s="385" t="s">
        <v>437</v>
      </c>
      <c r="C14" s="388" t="s">
        <v>381</v>
      </c>
      <c r="D14" s="372"/>
      <c r="E14" s="372" t="s">
        <v>85</v>
      </c>
      <c r="F14" s="389"/>
      <c r="G14" s="389">
        <v>13.5</v>
      </c>
      <c r="H14" s="389"/>
      <c r="I14" s="389"/>
      <c r="J14" s="389"/>
      <c r="K14" s="223">
        <f t="shared" si="1"/>
        <v>13.5</v>
      </c>
      <c r="L14" s="218">
        <f t="shared" si="0"/>
        <v>200</v>
      </c>
      <c r="M14" s="203">
        <f t="shared" si="2"/>
        <v>2700</v>
      </c>
    </row>
    <row r="15" spans="1:13" x14ac:dyDescent="0.25">
      <c r="A15" s="218" t="s">
        <v>404</v>
      </c>
      <c r="B15" s="385" t="s">
        <v>354</v>
      </c>
      <c r="C15" s="388" t="s">
        <v>714</v>
      </c>
      <c r="D15" s="372"/>
      <c r="E15" s="372" t="s">
        <v>85</v>
      </c>
      <c r="F15" s="389"/>
      <c r="G15" s="389">
        <v>32.26</v>
      </c>
      <c r="H15" s="389"/>
      <c r="I15" s="389"/>
      <c r="J15" s="389"/>
      <c r="K15" s="223">
        <f t="shared" si="1"/>
        <v>32.26</v>
      </c>
      <c r="L15" s="218">
        <f t="shared" si="0"/>
        <v>200</v>
      </c>
      <c r="M15" s="203">
        <f t="shared" si="2"/>
        <v>6452</v>
      </c>
    </row>
    <row r="16" spans="1:13" x14ac:dyDescent="0.25">
      <c r="A16" s="218" t="s">
        <v>404</v>
      </c>
      <c r="B16" s="385" t="s">
        <v>352</v>
      </c>
      <c r="C16" s="388" t="s">
        <v>387</v>
      </c>
      <c r="D16" s="372"/>
      <c r="E16" s="372" t="s">
        <v>84</v>
      </c>
      <c r="F16" s="389"/>
      <c r="G16" s="389">
        <v>47.45</v>
      </c>
      <c r="H16" s="389"/>
      <c r="I16" s="389"/>
      <c r="J16" s="389"/>
      <c r="K16" s="223">
        <f t="shared" si="1"/>
        <v>47.45</v>
      </c>
      <c r="L16" s="218">
        <f t="shared" si="0"/>
        <v>200</v>
      </c>
      <c r="M16" s="203">
        <f t="shared" si="2"/>
        <v>9490</v>
      </c>
    </row>
    <row r="17" spans="1:13" x14ac:dyDescent="0.25">
      <c r="A17" s="218" t="s">
        <v>404</v>
      </c>
      <c r="B17" s="385" t="s">
        <v>378</v>
      </c>
      <c r="C17" s="388" t="s">
        <v>623</v>
      </c>
      <c r="D17" s="372"/>
      <c r="E17" s="372" t="s">
        <v>85</v>
      </c>
      <c r="F17" s="389"/>
      <c r="G17" s="389">
        <v>86.65</v>
      </c>
      <c r="H17" s="389"/>
      <c r="I17" s="389"/>
      <c r="J17" s="389"/>
      <c r="K17" s="223">
        <f t="shared" si="1"/>
        <v>86.65</v>
      </c>
      <c r="L17" s="218">
        <f t="shared" si="0"/>
        <v>200</v>
      </c>
      <c r="M17" s="203">
        <f t="shared" si="2"/>
        <v>17330</v>
      </c>
    </row>
    <row r="18" spans="1:13" x14ac:dyDescent="0.25">
      <c r="A18" s="218" t="s">
        <v>404</v>
      </c>
      <c r="B18" s="385" t="s">
        <v>377</v>
      </c>
      <c r="C18" s="388" t="s">
        <v>382</v>
      </c>
      <c r="D18" s="372"/>
      <c r="E18" s="372" t="s">
        <v>111</v>
      </c>
      <c r="F18" s="389"/>
      <c r="G18" s="389"/>
      <c r="H18" s="389"/>
      <c r="I18" s="389"/>
      <c r="J18" s="389">
        <v>12.5</v>
      </c>
      <c r="K18" s="223">
        <f t="shared" si="1"/>
        <v>12.5</v>
      </c>
      <c r="L18" s="218">
        <f t="shared" si="0"/>
        <v>200</v>
      </c>
      <c r="M18" s="203">
        <f t="shared" si="2"/>
        <v>2500</v>
      </c>
    </row>
    <row r="19" spans="1:13" x14ac:dyDescent="0.25">
      <c r="A19" s="218" t="s">
        <v>404</v>
      </c>
      <c r="B19" s="385" t="s">
        <v>364</v>
      </c>
      <c r="C19" s="388" t="s">
        <v>494</v>
      </c>
      <c r="D19" s="372"/>
      <c r="E19" s="372" t="s">
        <v>111</v>
      </c>
      <c r="F19" s="389"/>
      <c r="G19" s="389"/>
      <c r="H19" s="389"/>
      <c r="I19" s="389"/>
      <c r="J19" s="389">
        <v>3.15</v>
      </c>
      <c r="K19" s="223">
        <f t="shared" si="1"/>
        <v>3.15</v>
      </c>
      <c r="L19" s="218">
        <f t="shared" si="0"/>
        <v>200</v>
      </c>
      <c r="M19" s="203">
        <f t="shared" si="2"/>
        <v>630</v>
      </c>
    </row>
    <row r="20" spans="1:13" x14ac:dyDescent="0.25">
      <c r="A20" s="218" t="s">
        <v>404</v>
      </c>
      <c r="B20" s="385" t="s">
        <v>365</v>
      </c>
      <c r="C20" s="388" t="s">
        <v>391</v>
      </c>
      <c r="D20" s="372"/>
      <c r="E20" s="372" t="s">
        <v>626</v>
      </c>
      <c r="F20" s="389"/>
      <c r="G20" s="389">
        <v>19.68</v>
      </c>
      <c r="H20" s="389"/>
      <c r="I20" s="389"/>
      <c r="J20" s="389"/>
      <c r="K20" s="223">
        <f t="shared" si="1"/>
        <v>19.68</v>
      </c>
      <c r="L20" s="218">
        <f t="shared" si="0"/>
        <v>120</v>
      </c>
      <c r="M20" s="203">
        <f t="shared" si="2"/>
        <v>2361.6</v>
      </c>
    </row>
    <row r="21" spans="1:13" x14ac:dyDescent="0.25">
      <c r="A21" s="218" t="s">
        <v>404</v>
      </c>
      <c r="B21" s="385" t="s">
        <v>367</v>
      </c>
      <c r="C21" s="388" t="s">
        <v>387</v>
      </c>
      <c r="D21" s="372"/>
      <c r="E21" s="372" t="s">
        <v>84</v>
      </c>
      <c r="F21" s="389"/>
      <c r="G21" s="389">
        <v>57</v>
      </c>
      <c r="H21" s="389"/>
      <c r="I21" s="389"/>
      <c r="J21" s="389"/>
      <c r="K21" s="223">
        <f t="shared" si="1"/>
        <v>57</v>
      </c>
      <c r="L21" s="218">
        <f t="shared" si="0"/>
        <v>200</v>
      </c>
      <c r="M21" s="203">
        <f t="shared" si="2"/>
        <v>11400</v>
      </c>
    </row>
    <row r="22" spans="1:13" x14ac:dyDescent="0.25">
      <c r="A22" s="218" t="s">
        <v>404</v>
      </c>
      <c r="B22" s="385" t="s">
        <v>440</v>
      </c>
      <c r="C22" s="388" t="s">
        <v>715</v>
      </c>
      <c r="D22" s="372"/>
      <c r="E22" s="372" t="s">
        <v>85</v>
      </c>
      <c r="F22" s="389">
        <v>6.06</v>
      </c>
      <c r="G22" s="389"/>
      <c r="H22" s="389"/>
      <c r="I22" s="389"/>
      <c r="J22" s="389"/>
      <c r="K22" s="223">
        <f t="shared" si="1"/>
        <v>6.06</v>
      </c>
      <c r="L22" s="218">
        <f t="shared" si="0"/>
        <v>200</v>
      </c>
      <c r="M22" s="203">
        <f t="shared" si="2"/>
        <v>1212</v>
      </c>
    </row>
    <row r="23" spans="1:13" x14ac:dyDescent="0.25">
      <c r="A23" s="218" t="s">
        <v>404</v>
      </c>
      <c r="B23" s="385" t="s">
        <v>368</v>
      </c>
      <c r="C23" s="388" t="s">
        <v>387</v>
      </c>
      <c r="D23" s="372"/>
      <c r="E23" s="372" t="s">
        <v>84</v>
      </c>
      <c r="F23" s="389"/>
      <c r="G23" s="389">
        <v>57</v>
      </c>
      <c r="H23" s="389"/>
      <c r="I23" s="389"/>
      <c r="J23" s="389"/>
      <c r="K23" s="223">
        <f t="shared" si="1"/>
        <v>57</v>
      </c>
      <c r="L23" s="218">
        <f t="shared" si="0"/>
        <v>200</v>
      </c>
      <c r="M23" s="203">
        <f t="shared" si="2"/>
        <v>11400</v>
      </c>
    </row>
    <row r="24" spans="1:13" x14ac:dyDescent="0.25">
      <c r="A24" s="218" t="s">
        <v>404</v>
      </c>
      <c r="B24" s="385" t="s">
        <v>462</v>
      </c>
      <c r="C24" s="388" t="s">
        <v>621</v>
      </c>
      <c r="D24" s="372"/>
      <c r="E24" s="372" t="s">
        <v>86</v>
      </c>
      <c r="F24" s="389"/>
      <c r="G24" s="389">
        <v>85.95</v>
      </c>
      <c r="H24" s="389"/>
      <c r="I24" s="389"/>
      <c r="J24" s="389"/>
      <c r="K24" s="223">
        <f t="shared" si="1"/>
        <v>85.95</v>
      </c>
      <c r="L24" s="218">
        <f t="shared" si="0"/>
        <v>200</v>
      </c>
      <c r="M24" s="203">
        <f t="shared" si="2"/>
        <v>17190</v>
      </c>
    </row>
    <row r="25" spans="1:13" x14ac:dyDescent="0.25">
      <c r="A25" s="218" t="s">
        <v>404</v>
      </c>
      <c r="B25" s="385" t="s">
        <v>461</v>
      </c>
      <c r="C25" s="388" t="s">
        <v>386</v>
      </c>
      <c r="D25" s="372"/>
      <c r="E25" s="372" t="s">
        <v>626</v>
      </c>
      <c r="F25" s="389"/>
      <c r="G25" s="389"/>
      <c r="H25" s="389">
        <v>29.18</v>
      </c>
      <c r="I25" s="389"/>
      <c r="J25" s="389"/>
      <c r="K25" s="223">
        <f t="shared" si="1"/>
        <v>29.18</v>
      </c>
      <c r="L25" s="218">
        <f t="shared" si="0"/>
        <v>120</v>
      </c>
      <c r="M25" s="203">
        <f t="shared" si="2"/>
        <v>3501.6</v>
      </c>
    </row>
    <row r="26" spans="1:13" x14ac:dyDescent="0.25">
      <c r="A26" s="218" t="s">
        <v>404</v>
      </c>
      <c r="B26" s="385" t="s">
        <v>370</v>
      </c>
      <c r="C26" s="388" t="s">
        <v>387</v>
      </c>
      <c r="D26" s="372"/>
      <c r="E26" s="372" t="s">
        <v>84</v>
      </c>
      <c r="F26" s="389"/>
      <c r="G26" s="389">
        <v>75.87</v>
      </c>
      <c r="H26" s="389"/>
      <c r="I26" s="389"/>
      <c r="J26" s="389"/>
      <c r="K26" s="223">
        <f t="shared" si="1"/>
        <v>75.87</v>
      </c>
      <c r="L26" s="218">
        <f t="shared" si="0"/>
        <v>200</v>
      </c>
      <c r="M26" s="203">
        <f t="shared" si="2"/>
        <v>15174</v>
      </c>
    </row>
    <row r="27" spans="1:13" x14ac:dyDescent="0.25">
      <c r="A27" s="218" t="s">
        <v>404</v>
      </c>
      <c r="B27" s="385" t="s">
        <v>369</v>
      </c>
      <c r="C27" s="388" t="s">
        <v>387</v>
      </c>
      <c r="D27" s="372"/>
      <c r="E27" s="372" t="s">
        <v>84</v>
      </c>
      <c r="F27" s="390"/>
      <c r="G27" s="390">
        <v>58.48</v>
      </c>
      <c r="H27" s="390"/>
      <c r="I27" s="390"/>
      <c r="J27" s="389"/>
      <c r="K27" s="223">
        <f t="shared" si="1"/>
        <v>58.48</v>
      </c>
      <c r="L27" s="218">
        <f t="shared" si="0"/>
        <v>200</v>
      </c>
      <c r="M27" s="203">
        <f t="shared" si="2"/>
        <v>11696</v>
      </c>
    </row>
    <row r="28" spans="1:13" x14ac:dyDescent="0.25">
      <c r="A28" s="218" t="s">
        <v>396</v>
      </c>
      <c r="B28" s="385" t="s">
        <v>614</v>
      </c>
      <c r="C28" s="388" t="s">
        <v>392</v>
      </c>
      <c r="D28" s="372"/>
      <c r="E28" s="372" t="s">
        <v>85</v>
      </c>
      <c r="F28" s="389"/>
      <c r="G28" s="389"/>
      <c r="H28" s="390"/>
      <c r="I28" s="390">
        <v>3.05</v>
      </c>
      <c r="J28" s="390"/>
      <c r="K28" s="223">
        <f t="shared" si="1"/>
        <v>3.05</v>
      </c>
      <c r="L28" s="218">
        <f t="shared" si="0"/>
        <v>200</v>
      </c>
      <c r="M28" s="203">
        <f t="shared" si="2"/>
        <v>610</v>
      </c>
    </row>
    <row r="29" spans="1:13" x14ac:dyDescent="0.25">
      <c r="A29" s="218" t="s">
        <v>396</v>
      </c>
      <c r="B29" s="385" t="s">
        <v>397</v>
      </c>
      <c r="C29" s="388" t="s">
        <v>623</v>
      </c>
      <c r="D29" s="372"/>
      <c r="E29" s="372" t="s">
        <v>85</v>
      </c>
      <c r="F29" s="389"/>
      <c r="G29" s="389">
        <v>27.25</v>
      </c>
      <c r="H29" s="390"/>
      <c r="I29" s="390"/>
      <c r="J29" s="390"/>
      <c r="K29" s="223">
        <f t="shared" si="1"/>
        <v>27.25</v>
      </c>
      <c r="L29" s="218">
        <f t="shared" si="0"/>
        <v>200</v>
      </c>
      <c r="M29" s="203">
        <f t="shared" si="2"/>
        <v>5450</v>
      </c>
    </row>
    <row r="30" spans="1:13" x14ac:dyDescent="0.25">
      <c r="A30" s="218" t="s">
        <v>396</v>
      </c>
      <c r="B30" s="385" t="s">
        <v>441</v>
      </c>
      <c r="C30" s="388" t="s">
        <v>384</v>
      </c>
      <c r="D30" s="372"/>
      <c r="E30" s="372" t="s">
        <v>85</v>
      </c>
      <c r="F30" s="390"/>
      <c r="G30" s="390">
        <v>33.56</v>
      </c>
      <c r="H30" s="390"/>
      <c r="I30" s="390"/>
      <c r="J30" s="389"/>
      <c r="K30" s="223">
        <f t="shared" si="1"/>
        <v>33.56</v>
      </c>
      <c r="L30" s="218">
        <f t="shared" si="0"/>
        <v>200</v>
      </c>
      <c r="M30" s="203">
        <f t="shared" si="2"/>
        <v>6712</v>
      </c>
    </row>
    <row r="31" spans="1:13" x14ac:dyDescent="0.25">
      <c r="A31" s="218" t="s">
        <v>396</v>
      </c>
      <c r="B31" s="385" t="s">
        <v>469</v>
      </c>
      <c r="C31" s="388" t="s">
        <v>387</v>
      </c>
      <c r="D31" s="372"/>
      <c r="E31" s="372" t="s">
        <v>84</v>
      </c>
      <c r="F31" s="390"/>
      <c r="G31" s="390">
        <v>58.57</v>
      </c>
      <c r="H31" s="389"/>
      <c r="I31" s="390"/>
      <c r="J31" s="390"/>
      <c r="K31" s="223">
        <f t="shared" si="1"/>
        <v>58.57</v>
      </c>
      <c r="L31" s="218">
        <f t="shared" si="0"/>
        <v>200</v>
      </c>
      <c r="M31" s="203">
        <f t="shared" si="2"/>
        <v>11714</v>
      </c>
    </row>
    <row r="32" spans="1:13" x14ac:dyDescent="0.25">
      <c r="A32" s="218" t="s">
        <v>396</v>
      </c>
      <c r="B32" s="385" t="s">
        <v>442</v>
      </c>
      <c r="C32" s="388" t="s">
        <v>494</v>
      </c>
      <c r="D32" s="372"/>
      <c r="E32" s="372" t="s">
        <v>111</v>
      </c>
      <c r="F32" s="390"/>
      <c r="G32" s="390"/>
      <c r="H32" s="389"/>
      <c r="I32" s="390"/>
      <c r="J32" s="390">
        <v>0.95</v>
      </c>
      <c r="K32" s="223">
        <f t="shared" si="1"/>
        <v>0.95</v>
      </c>
      <c r="L32" s="218">
        <f t="shared" si="0"/>
        <v>200</v>
      </c>
      <c r="M32" s="203">
        <f t="shared" si="2"/>
        <v>190</v>
      </c>
    </row>
    <row r="33" spans="1:13" x14ac:dyDescent="0.25">
      <c r="A33" s="218" t="s">
        <v>396</v>
      </c>
      <c r="B33" s="385" t="s">
        <v>468</v>
      </c>
      <c r="C33" s="388" t="s">
        <v>382</v>
      </c>
      <c r="D33" s="372"/>
      <c r="E33" s="372" t="s">
        <v>111</v>
      </c>
      <c r="F33" s="389"/>
      <c r="G33" s="390"/>
      <c r="H33" s="390"/>
      <c r="I33" s="390"/>
      <c r="J33" s="390">
        <v>9.91</v>
      </c>
      <c r="K33" s="223">
        <f t="shared" si="1"/>
        <v>9.91</v>
      </c>
      <c r="L33" s="218">
        <f t="shared" si="0"/>
        <v>200</v>
      </c>
      <c r="M33" s="203">
        <f t="shared" si="2"/>
        <v>1982</v>
      </c>
    </row>
    <row r="34" spans="1:13" x14ac:dyDescent="0.25">
      <c r="A34" s="218" t="s">
        <v>396</v>
      </c>
      <c r="B34" s="385" t="s">
        <v>443</v>
      </c>
      <c r="C34" s="388" t="s">
        <v>387</v>
      </c>
      <c r="D34" s="372"/>
      <c r="E34" s="372" t="s">
        <v>84</v>
      </c>
      <c r="F34" s="390"/>
      <c r="G34" s="390">
        <v>58.57</v>
      </c>
      <c r="H34" s="390"/>
      <c r="I34" s="390"/>
      <c r="J34" s="389"/>
      <c r="K34" s="223">
        <f t="shared" si="1"/>
        <v>58.57</v>
      </c>
      <c r="L34" s="218">
        <f t="shared" si="0"/>
        <v>200</v>
      </c>
      <c r="M34" s="203">
        <f t="shared" si="2"/>
        <v>11714</v>
      </c>
    </row>
    <row r="35" spans="1:13" x14ac:dyDescent="0.25">
      <c r="A35" s="218" t="s">
        <v>396</v>
      </c>
      <c r="B35" s="385" t="s">
        <v>467</v>
      </c>
      <c r="C35" s="388" t="s">
        <v>392</v>
      </c>
      <c r="D35" s="372"/>
      <c r="E35" s="372" t="s">
        <v>85</v>
      </c>
      <c r="F35" s="390"/>
      <c r="G35" s="389"/>
      <c r="H35" s="390"/>
      <c r="I35" s="390">
        <v>3.05</v>
      </c>
      <c r="J35" s="390"/>
      <c r="K35" s="223">
        <f t="shared" si="1"/>
        <v>3.05</v>
      </c>
      <c r="L35" s="218">
        <f t="shared" si="0"/>
        <v>200</v>
      </c>
      <c r="M35" s="203">
        <f t="shared" si="2"/>
        <v>610</v>
      </c>
    </row>
    <row r="36" spans="1:13" x14ac:dyDescent="0.25">
      <c r="A36" s="218" t="s">
        <v>396</v>
      </c>
      <c r="B36" s="385" t="s">
        <v>444</v>
      </c>
      <c r="C36" s="388" t="s">
        <v>387</v>
      </c>
      <c r="D36" s="372"/>
      <c r="E36" s="372" t="s">
        <v>84</v>
      </c>
      <c r="F36" s="431"/>
      <c r="G36" s="431">
        <v>58.57</v>
      </c>
      <c r="H36" s="431"/>
      <c r="I36" s="431"/>
      <c r="J36" s="431"/>
      <c r="K36" s="223">
        <f t="shared" si="1"/>
        <v>58.57</v>
      </c>
      <c r="L36" s="218">
        <f t="shared" si="0"/>
        <v>200</v>
      </c>
      <c r="M36" s="203">
        <f t="shared" si="2"/>
        <v>11714</v>
      </c>
    </row>
    <row r="37" spans="1:13" x14ac:dyDescent="0.25">
      <c r="A37" s="218" t="s">
        <v>396</v>
      </c>
      <c r="B37" s="385" t="s">
        <v>466</v>
      </c>
      <c r="C37" s="388" t="s">
        <v>382</v>
      </c>
      <c r="D37" s="372"/>
      <c r="E37" s="372" t="s">
        <v>111</v>
      </c>
      <c r="F37" s="389"/>
      <c r="G37" s="390"/>
      <c r="H37" s="390"/>
      <c r="I37" s="390"/>
      <c r="J37" s="390">
        <v>9.91</v>
      </c>
      <c r="K37" s="223">
        <f t="shared" si="1"/>
        <v>9.91</v>
      </c>
      <c r="L37" s="218">
        <f t="shared" si="0"/>
        <v>200</v>
      </c>
      <c r="M37" s="203">
        <f t="shared" si="2"/>
        <v>1982</v>
      </c>
    </row>
    <row r="38" spans="1:13" x14ac:dyDescent="0.25">
      <c r="A38" s="218" t="s">
        <v>396</v>
      </c>
      <c r="B38" s="385" t="s">
        <v>445</v>
      </c>
      <c r="C38" s="388" t="s">
        <v>387</v>
      </c>
      <c r="D38" s="372"/>
      <c r="E38" s="372" t="s">
        <v>84</v>
      </c>
      <c r="F38" s="390"/>
      <c r="G38" s="390">
        <v>58.57</v>
      </c>
      <c r="H38" s="390"/>
      <c r="I38" s="390"/>
      <c r="J38" s="389"/>
      <c r="K38" s="223">
        <f t="shared" si="1"/>
        <v>58.57</v>
      </c>
      <c r="L38" s="218">
        <f t="shared" si="0"/>
        <v>200</v>
      </c>
      <c r="M38" s="203">
        <f t="shared" si="2"/>
        <v>11714</v>
      </c>
    </row>
    <row r="39" spans="1:13" x14ac:dyDescent="0.25">
      <c r="A39" s="218" t="s">
        <v>396</v>
      </c>
      <c r="B39" s="385" t="s">
        <v>449</v>
      </c>
      <c r="C39" s="388" t="s">
        <v>716</v>
      </c>
      <c r="D39" s="372"/>
      <c r="E39" s="372" t="s">
        <v>626</v>
      </c>
      <c r="F39" s="389"/>
      <c r="G39" s="389">
        <v>12.22</v>
      </c>
      <c r="H39" s="389"/>
      <c r="I39" s="389"/>
      <c r="J39" s="389"/>
      <c r="K39" s="223">
        <f t="shared" si="1"/>
        <v>12.22</v>
      </c>
      <c r="L39" s="218">
        <f t="shared" si="0"/>
        <v>120</v>
      </c>
      <c r="M39" s="203">
        <f t="shared" si="2"/>
        <v>1466.4</v>
      </c>
    </row>
    <row r="40" spans="1:13" ht="15.75" thickBot="1" x14ac:dyDescent="0.3">
      <c r="C40" s="370" t="s">
        <v>87</v>
      </c>
      <c r="D40" s="370"/>
      <c r="E40" s="370"/>
      <c r="F40" s="371">
        <f>SUM(F4:F39)</f>
        <v>17.579999999999998</v>
      </c>
      <c r="G40" s="371">
        <f t="shared" ref="G40:J40" si="3">SUM(G4:G39)</f>
        <v>1057.1500000000003</v>
      </c>
      <c r="H40" s="371">
        <f t="shared" si="3"/>
        <v>29.18</v>
      </c>
      <c r="I40" s="371">
        <f t="shared" si="3"/>
        <v>9.1499999999999986</v>
      </c>
      <c r="J40" s="371">
        <f t="shared" si="3"/>
        <v>47.17</v>
      </c>
      <c r="K40" s="371">
        <f t="shared" si="1"/>
        <v>1160.2300000000005</v>
      </c>
    </row>
    <row r="41" spans="1:13" ht="15.75" thickTop="1" x14ac:dyDescent="0.25"/>
    <row r="44" spans="1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1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1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1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1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6.2</v>
      </c>
      <c r="G500" s="169">
        <f t="shared" ref="G500:G514" si="30">SUMPRODUCT(--($E$4:$E$498=C500),--($D$4:$D$498=""),$G$4:$G$498)</f>
        <v>700.26000000000022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706.46000000000026</v>
      </c>
      <c r="L500" s="169"/>
      <c r="M500" s="169">
        <f t="shared" ref="M500:M507" si="35">SUMPRODUCT(--($E$4:$E$498=C500),--($D$4:$D$498=""),$M$4:$M$498)</f>
        <v>141292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31.9</v>
      </c>
      <c r="H501" s="169">
        <f t="shared" si="31"/>
        <v>29.18</v>
      </c>
      <c r="I501" s="169">
        <f t="shared" si="32"/>
        <v>0</v>
      </c>
      <c r="J501" s="169">
        <f t="shared" si="33"/>
        <v>0</v>
      </c>
      <c r="K501" s="169">
        <f t="shared" si="34"/>
        <v>61.08</v>
      </c>
      <c r="L501" s="169"/>
      <c r="M501" s="169">
        <f t="shared" si="35"/>
        <v>7329.6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11.379999999999999</v>
      </c>
      <c r="G502" s="169">
        <f t="shared" si="30"/>
        <v>239.04</v>
      </c>
      <c r="H502" s="169">
        <f t="shared" si="31"/>
        <v>0</v>
      </c>
      <c r="I502" s="169">
        <f t="shared" si="32"/>
        <v>9.1499999999999986</v>
      </c>
      <c r="J502" s="169">
        <f t="shared" si="33"/>
        <v>0</v>
      </c>
      <c r="K502" s="169">
        <f t="shared" si="34"/>
        <v>259.57</v>
      </c>
      <c r="L502" s="169"/>
      <c r="M502" s="169">
        <f t="shared" si="35"/>
        <v>51914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47.17</v>
      </c>
      <c r="K503" s="169">
        <f t="shared" si="34"/>
        <v>47.17</v>
      </c>
      <c r="L503" s="169"/>
      <c r="M503" s="169">
        <f t="shared" si="35"/>
        <v>9434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85.95</v>
      </c>
      <c r="H504" s="169">
        <f t="shared" si="31"/>
        <v>0</v>
      </c>
      <c r="I504" s="169">
        <f t="shared" si="32"/>
        <v>0</v>
      </c>
      <c r="J504" s="169">
        <f t="shared" si="33"/>
        <v>0</v>
      </c>
      <c r="K504" s="169">
        <f t="shared" si="34"/>
        <v>85.95</v>
      </c>
      <c r="L504" s="169"/>
      <c r="M504" s="169">
        <f t="shared" si="35"/>
        <v>17190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17.579999999999998</v>
      </c>
      <c r="G515" s="170">
        <f t="shared" ref="G515:K515" si="37">SUM(G500:G514)</f>
        <v>1057.1500000000001</v>
      </c>
      <c r="H515" s="170">
        <f t="shared" si="37"/>
        <v>29.18</v>
      </c>
      <c r="I515" s="170">
        <f t="shared" si="37"/>
        <v>9.1499999999999986</v>
      </c>
      <c r="J515" s="170">
        <f t="shared" si="37"/>
        <v>47.17</v>
      </c>
      <c r="K515" s="170">
        <f t="shared" si="37"/>
        <v>1160.2300000000005</v>
      </c>
      <c r="L515" s="170"/>
      <c r="M515" s="170">
        <f>SUM(M499:M514)</f>
        <v>227159.6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WN01LVq4Mc6kXuj0zVjLxPhjhTk9G0MXnh6aaL0X7wmLO9ta1w8umJTeULhpewC66LXXU1qO33vZIigLWTeNPg==" saltValue="3187+aZ3zaWNrsr2GBeRsg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>
    <tabColor rgb="FFF07512"/>
  </sheetPr>
  <dimension ref="A1:O124"/>
  <sheetViews>
    <sheetView showGridLines="0" showZeros="0" topLeftCell="A39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7,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Lucas van Leyden, locatie de steeg</v>
      </c>
      <c r="C4" s="441"/>
      <c r="D4" s="441"/>
      <c r="E4" s="441"/>
      <c r="F4" s="437" t="s">
        <v>65</v>
      </c>
      <c r="G4" s="437"/>
      <c r="H4" s="69">
        <v>7</v>
      </c>
    </row>
    <row r="5" spans="1:11" ht="15" x14ac:dyDescent="0.25">
      <c r="A5" s="101" t="s">
        <v>60</v>
      </c>
      <c r="B5" s="440" t="str">
        <f>VLOOKUP(H4,verzamelblad!A5:E54,4)</f>
        <v>Sint Ursulasteeg 28</v>
      </c>
      <c r="C5" s="440"/>
      <c r="D5" s="440"/>
      <c r="E5" s="440"/>
      <c r="F5" s="438" t="s">
        <v>66</v>
      </c>
      <c r="G5" s="438"/>
      <c r="H5" s="238" t="str">
        <f>CONCATENATE(H4,"a")</f>
        <v>7a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318241.2</v>
      </c>
      <c r="E19" s="94"/>
      <c r="F19" s="95" t="s">
        <v>191</v>
      </c>
      <c r="G19" s="158">
        <f ca="1">D100/E9</f>
        <v>1591.2060000000001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'7a'!K503</f>
        <v>48.7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'7a'!G515-'7a'!G504</f>
        <v>956.94999999999993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956.94999999999993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956.94999999999993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'7a'!F515</f>
        <v>86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234.6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234.6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286.5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169.00833750000001</v>
      </c>
      <c r="F81" s="109">
        <f>VLOOKUP($H$4,verzamelblad!$A$5:$EK$54,10,0)</f>
        <v>4</v>
      </c>
      <c r="G81" s="108"/>
      <c r="H81" s="108"/>
      <c r="I81" s="261">
        <f ca="1">SUM(E81*F81)</f>
        <v>676.03335000000004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140010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5490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86090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9740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76911.199999999997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318241.2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jdS6fKmbMGfF2GiaYI2kQA5CJIP4RmcHlvSNwGFG2IXaskhr7fCFem/XnrOFkfS500YuJaRJoD0/UQR2RrQnLQ==" saltValue="ubz4gjIWiBt8N2ZAuStXFg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>
    <tabColor rgb="FF9F9289"/>
  </sheetPr>
  <dimension ref="A1:M553"/>
  <sheetViews>
    <sheetView zoomScaleNormal="100" workbookViewId="0">
      <selection activeCell="B19" sqref="B19"/>
    </sheetView>
  </sheetViews>
  <sheetFormatPr defaultRowHeight="15" x14ac:dyDescent="0.25"/>
  <cols>
    <col min="1" max="1" width="6" style="218" customWidth="1"/>
    <col min="2" max="2" width="5.2851562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8" width="10.28515625" style="203" customWidth="1"/>
    <col min="9" max="9" width="9" style="203" customWidth="1"/>
    <col min="10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7</v>
      </c>
      <c r="B1" s="212" t="s">
        <v>61</v>
      </c>
      <c r="C1" s="213"/>
      <c r="D1" s="214" t="str">
        <f>VLOOKUP(A1,verzamelblad!A5:E54,3)</f>
        <v>OBS Lucas van Leyden, locatie de steeg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Sint Ursulasteeg 28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747</v>
      </c>
      <c r="I3" s="221" t="s">
        <v>406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397" t="s">
        <v>349</v>
      </c>
      <c r="C4" s="388" t="s">
        <v>379</v>
      </c>
      <c r="D4" s="372"/>
      <c r="E4" s="372" t="s">
        <v>85</v>
      </c>
      <c r="F4" s="425">
        <v>13.15</v>
      </c>
      <c r="G4" s="425"/>
      <c r="H4" s="425"/>
      <c r="I4" s="425"/>
      <c r="J4" s="425"/>
      <c r="K4" s="223">
        <f>SUM(F4:J4)</f>
        <v>13.15</v>
      </c>
      <c r="L4" s="218">
        <f t="shared" ref="L4:L67" si="0">IF(E4="",0,IF(E4="H",0,VLOOKUP(E4,$F$539:$G$553,2)))</f>
        <v>200</v>
      </c>
      <c r="M4" s="203">
        <f>SUM(K4*L4)</f>
        <v>2630</v>
      </c>
    </row>
    <row r="5" spans="1:13" x14ac:dyDescent="0.25">
      <c r="A5" s="218" t="s">
        <v>404</v>
      </c>
      <c r="B5" s="397" t="s">
        <v>355</v>
      </c>
      <c r="C5" s="388" t="s">
        <v>450</v>
      </c>
      <c r="D5" s="372"/>
      <c r="E5" s="372" t="s">
        <v>85</v>
      </c>
      <c r="F5" s="425"/>
      <c r="G5" s="425">
        <v>97.5</v>
      </c>
      <c r="H5" s="425"/>
      <c r="I5" s="425"/>
      <c r="J5" s="425"/>
      <c r="K5" s="223">
        <f t="shared" ref="K5:K68" si="1">SUM(F5:J5)</f>
        <v>97.5</v>
      </c>
      <c r="L5" s="218">
        <f t="shared" si="0"/>
        <v>200</v>
      </c>
      <c r="M5" s="203">
        <f t="shared" ref="M5:M68" si="2">SUM(K5*L5)</f>
        <v>19500</v>
      </c>
    </row>
    <row r="6" spans="1:13" x14ac:dyDescent="0.25">
      <c r="A6" s="218" t="s">
        <v>404</v>
      </c>
      <c r="B6" s="397" t="s">
        <v>358</v>
      </c>
      <c r="C6" s="388" t="s">
        <v>508</v>
      </c>
      <c r="D6" s="372"/>
      <c r="E6" s="372" t="s">
        <v>84</v>
      </c>
      <c r="F6" s="425"/>
      <c r="G6" s="425">
        <v>24.6</v>
      </c>
      <c r="H6" s="425"/>
      <c r="I6" s="425"/>
      <c r="J6" s="425"/>
      <c r="K6" s="223">
        <f t="shared" si="1"/>
        <v>24.6</v>
      </c>
      <c r="L6" s="218">
        <f t="shared" si="0"/>
        <v>200</v>
      </c>
      <c r="M6" s="203">
        <f t="shared" si="2"/>
        <v>4920</v>
      </c>
    </row>
    <row r="7" spans="1:13" x14ac:dyDescent="0.25">
      <c r="A7" s="218" t="s">
        <v>404</v>
      </c>
      <c r="B7" s="397" t="s">
        <v>359</v>
      </c>
      <c r="C7" s="388" t="s">
        <v>577</v>
      </c>
      <c r="D7" s="372"/>
      <c r="E7" s="372" t="s">
        <v>85</v>
      </c>
      <c r="F7" s="425"/>
      <c r="G7" s="425">
        <v>13.4</v>
      </c>
      <c r="H7" s="425"/>
      <c r="I7" s="425"/>
      <c r="J7" s="425">
        <v>6</v>
      </c>
      <c r="K7" s="223">
        <f t="shared" si="1"/>
        <v>19.399999999999999</v>
      </c>
      <c r="L7" s="218">
        <f t="shared" si="0"/>
        <v>200</v>
      </c>
      <c r="M7" s="203">
        <f t="shared" si="2"/>
        <v>3879.9999999999995</v>
      </c>
    </row>
    <row r="8" spans="1:13" x14ac:dyDescent="0.25">
      <c r="A8" s="218" t="s">
        <v>404</v>
      </c>
      <c r="B8" s="397" t="s">
        <v>360</v>
      </c>
      <c r="C8" s="388" t="s">
        <v>384</v>
      </c>
      <c r="D8" s="372"/>
      <c r="E8" s="372" t="s">
        <v>85</v>
      </c>
      <c r="F8" s="425"/>
      <c r="G8" s="425">
        <v>43.5</v>
      </c>
      <c r="H8" s="425"/>
      <c r="I8" s="425"/>
      <c r="J8" s="425"/>
      <c r="K8" s="223">
        <f t="shared" si="1"/>
        <v>43.5</v>
      </c>
      <c r="L8" s="218">
        <f t="shared" si="0"/>
        <v>200</v>
      </c>
      <c r="M8" s="203">
        <f t="shared" si="2"/>
        <v>8700</v>
      </c>
    </row>
    <row r="9" spans="1:13" x14ac:dyDescent="0.25">
      <c r="A9" s="218" t="s">
        <v>404</v>
      </c>
      <c r="B9" s="397" t="s">
        <v>361</v>
      </c>
      <c r="C9" s="388" t="s">
        <v>382</v>
      </c>
      <c r="D9" s="372"/>
      <c r="E9" s="372" t="s">
        <v>111</v>
      </c>
      <c r="F9" s="425"/>
      <c r="G9" s="425"/>
      <c r="H9" s="425"/>
      <c r="I9" s="425">
        <v>6.85</v>
      </c>
      <c r="J9" s="425"/>
      <c r="K9" s="223">
        <f t="shared" si="1"/>
        <v>6.85</v>
      </c>
      <c r="L9" s="218">
        <f t="shared" si="0"/>
        <v>200</v>
      </c>
      <c r="M9" s="203">
        <f t="shared" si="2"/>
        <v>1370</v>
      </c>
    </row>
    <row r="10" spans="1:13" x14ac:dyDescent="0.25">
      <c r="A10" s="218" t="s">
        <v>404</v>
      </c>
      <c r="B10" s="397" t="s">
        <v>362</v>
      </c>
      <c r="C10" s="388" t="s">
        <v>380</v>
      </c>
      <c r="D10" s="372"/>
      <c r="E10" s="372" t="s">
        <v>626</v>
      </c>
      <c r="F10" s="425"/>
      <c r="G10" s="425">
        <v>9.6999999999999993</v>
      </c>
      <c r="H10" s="425"/>
      <c r="I10" s="425"/>
      <c r="J10" s="425"/>
      <c r="K10" s="223">
        <f t="shared" si="1"/>
        <v>9.6999999999999993</v>
      </c>
      <c r="L10" s="218">
        <f t="shared" si="0"/>
        <v>120</v>
      </c>
      <c r="M10" s="203">
        <f t="shared" si="2"/>
        <v>1164</v>
      </c>
    </row>
    <row r="11" spans="1:13" x14ac:dyDescent="0.25">
      <c r="A11" s="218" t="s">
        <v>404</v>
      </c>
      <c r="B11" s="397" t="s">
        <v>363</v>
      </c>
      <c r="C11" s="388" t="s">
        <v>382</v>
      </c>
      <c r="D11" s="372"/>
      <c r="E11" s="372" t="s">
        <v>111</v>
      </c>
      <c r="F11" s="425"/>
      <c r="G11" s="425"/>
      <c r="H11" s="425"/>
      <c r="I11" s="425">
        <v>6.85</v>
      </c>
      <c r="J11" s="425"/>
      <c r="K11" s="223">
        <f t="shared" si="1"/>
        <v>6.85</v>
      </c>
      <c r="L11" s="218">
        <f t="shared" si="0"/>
        <v>200</v>
      </c>
      <c r="M11" s="203">
        <f t="shared" si="2"/>
        <v>1370</v>
      </c>
    </row>
    <row r="12" spans="1:13" x14ac:dyDescent="0.25">
      <c r="A12" s="218" t="s">
        <v>404</v>
      </c>
      <c r="B12" s="397" t="s">
        <v>357</v>
      </c>
      <c r="C12" s="388" t="s">
        <v>387</v>
      </c>
      <c r="D12" s="372"/>
      <c r="E12" s="372" t="s">
        <v>84</v>
      </c>
      <c r="F12" s="425"/>
      <c r="G12" s="425">
        <v>53.3</v>
      </c>
      <c r="H12" s="425"/>
      <c r="I12" s="425"/>
      <c r="J12" s="425"/>
      <c r="K12" s="223">
        <f t="shared" si="1"/>
        <v>53.3</v>
      </c>
      <c r="L12" s="218">
        <f t="shared" si="0"/>
        <v>200</v>
      </c>
      <c r="M12" s="203">
        <f t="shared" si="2"/>
        <v>10660</v>
      </c>
    </row>
    <row r="13" spans="1:13" x14ac:dyDescent="0.25">
      <c r="A13" s="218" t="s">
        <v>404</v>
      </c>
      <c r="B13" s="397" t="s">
        <v>356</v>
      </c>
      <c r="C13" s="388" t="s">
        <v>387</v>
      </c>
      <c r="D13" s="372"/>
      <c r="E13" s="372" t="s">
        <v>84</v>
      </c>
      <c r="F13" s="425"/>
      <c r="G13" s="425">
        <v>67.5</v>
      </c>
      <c r="H13" s="425"/>
      <c r="I13" s="425"/>
      <c r="J13" s="425"/>
      <c r="K13" s="223">
        <f t="shared" si="1"/>
        <v>67.5</v>
      </c>
      <c r="L13" s="218">
        <f t="shared" si="0"/>
        <v>200</v>
      </c>
      <c r="M13" s="203">
        <f t="shared" si="2"/>
        <v>13500</v>
      </c>
    </row>
    <row r="14" spans="1:13" x14ac:dyDescent="0.25">
      <c r="A14" s="218" t="s">
        <v>404</v>
      </c>
      <c r="B14" s="397" t="s">
        <v>437</v>
      </c>
      <c r="C14" s="388" t="s">
        <v>387</v>
      </c>
      <c r="D14" s="372"/>
      <c r="E14" s="372" t="s">
        <v>84</v>
      </c>
      <c r="F14" s="425"/>
      <c r="G14" s="425">
        <v>67.5</v>
      </c>
      <c r="H14" s="425"/>
      <c r="I14" s="425"/>
      <c r="J14" s="425"/>
      <c r="K14" s="223">
        <f t="shared" si="1"/>
        <v>67.5</v>
      </c>
      <c r="L14" s="218">
        <f t="shared" si="0"/>
        <v>200</v>
      </c>
      <c r="M14" s="203">
        <f t="shared" si="2"/>
        <v>13500</v>
      </c>
    </row>
    <row r="15" spans="1:13" x14ac:dyDescent="0.25">
      <c r="A15" s="218" t="s">
        <v>404</v>
      </c>
      <c r="B15" s="397" t="s">
        <v>354</v>
      </c>
      <c r="C15" s="388" t="s">
        <v>379</v>
      </c>
      <c r="D15" s="372"/>
      <c r="E15" s="372" t="s">
        <v>85</v>
      </c>
      <c r="F15" s="425">
        <v>5.85</v>
      </c>
      <c r="G15" s="425"/>
      <c r="H15" s="425"/>
      <c r="I15" s="425"/>
      <c r="J15" s="425"/>
      <c r="K15" s="223">
        <f t="shared" si="1"/>
        <v>5.85</v>
      </c>
      <c r="L15" s="218">
        <f t="shared" si="0"/>
        <v>200</v>
      </c>
      <c r="M15" s="203">
        <f t="shared" si="2"/>
        <v>1170</v>
      </c>
    </row>
    <row r="16" spans="1:13" x14ac:dyDescent="0.25">
      <c r="A16" s="218" t="s">
        <v>404</v>
      </c>
      <c r="B16" s="397" t="s">
        <v>352</v>
      </c>
      <c r="C16" s="388" t="s">
        <v>661</v>
      </c>
      <c r="D16" s="372"/>
      <c r="E16" s="372" t="s">
        <v>626</v>
      </c>
      <c r="F16" s="425"/>
      <c r="G16" s="425">
        <v>7.85</v>
      </c>
      <c r="H16" s="425"/>
      <c r="I16" s="425"/>
      <c r="J16" s="425"/>
      <c r="K16" s="223">
        <f t="shared" si="1"/>
        <v>7.85</v>
      </c>
      <c r="L16" s="218">
        <f t="shared" si="0"/>
        <v>120</v>
      </c>
      <c r="M16" s="203">
        <f t="shared" si="2"/>
        <v>942</v>
      </c>
    </row>
    <row r="17" spans="1:13" x14ac:dyDescent="0.25">
      <c r="A17" s="218" t="s">
        <v>404</v>
      </c>
      <c r="B17" s="397" t="s">
        <v>378</v>
      </c>
      <c r="C17" s="388" t="s">
        <v>495</v>
      </c>
      <c r="D17" s="372"/>
      <c r="E17" s="372" t="s">
        <v>85</v>
      </c>
      <c r="F17" s="425"/>
      <c r="G17" s="425">
        <v>7.25</v>
      </c>
      <c r="H17" s="425"/>
      <c r="I17" s="425"/>
      <c r="J17" s="425"/>
      <c r="K17" s="223">
        <f t="shared" si="1"/>
        <v>7.25</v>
      </c>
      <c r="L17" s="218">
        <f t="shared" si="0"/>
        <v>200</v>
      </c>
      <c r="M17" s="203">
        <f t="shared" si="2"/>
        <v>1450</v>
      </c>
    </row>
    <row r="18" spans="1:13" x14ac:dyDescent="0.25">
      <c r="A18" s="218" t="s">
        <v>404</v>
      </c>
      <c r="B18" s="397" t="s">
        <v>377</v>
      </c>
      <c r="C18" s="388" t="s">
        <v>577</v>
      </c>
      <c r="D18" s="372"/>
      <c r="E18" s="372" t="s">
        <v>85</v>
      </c>
      <c r="F18" s="425"/>
      <c r="G18" s="425">
        <v>19.149999999999999</v>
      </c>
      <c r="H18" s="425"/>
      <c r="I18" s="425"/>
      <c r="J18" s="425">
        <v>6</v>
      </c>
      <c r="K18" s="223">
        <f t="shared" si="1"/>
        <v>25.15</v>
      </c>
      <c r="L18" s="218">
        <f t="shared" si="0"/>
        <v>200</v>
      </c>
      <c r="M18" s="203">
        <f t="shared" si="2"/>
        <v>5030</v>
      </c>
    </row>
    <row r="19" spans="1:13" x14ac:dyDescent="0.25">
      <c r="A19" s="218" t="s">
        <v>404</v>
      </c>
      <c r="B19" s="397" t="s">
        <v>364</v>
      </c>
      <c r="C19" s="388" t="s">
        <v>384</v>
      </c>
      <c r="D19" s="372"/>
      <c r="E19" s="372" t="s">
        <v>85</v>
      </c>
      <c r="F19" s="425"/>
      <c r="G19" s="425">
        <v>75.5</v>
      </c>
      <c r="H19" s="425"/>
      <c r="I19" s="425"/>
      <c r="J19" s="425"/>
      <c r="K19" s="223">
        <f t="shared" si="1"/>
        <v>75.5</v>
      </c>
      <c r="L19" s="218">
        <f t="shared" si="0"/>
        <v>200</v>
      </c>
      <c r="M19" s="203">
        <f t="shared" si="2"/>
        <v>15100</v>
      </c>
    </row>
    <row r="20" spans="1:13" x14ac:dyDescent="0.25">
      <c r="A20" s="218" t="s">
        <v>404</v>
      </c>
      <c r="B20" s="397" t="s">
        <v>365</v>
      </c>
      <c r="C20" s="388" t="s">
        <v>387</v>
      </c>
      <c r="D20" s="372"/>
      <c r="E20" s="372" t="s">
        <v>84</v>
      </c>
      <c r="F20" s="425"/>
      <c r="G20" s="425">
        <v>67.5</v>
      </c>
      <c r="H20" s="425"/>
      <c r="I20" s="425"/>
      <c r="J20" s="425"/>
      <c r="K20" s="223">
        <f t="shared" si="1"/>
        <v>67.5</v>
      </c>
      <c r="L20" s="218">
        <f t="shared" si="0"/>
        <v>200</v>
      </c>
      <c r="M20" s="203">
        <f t="shared" si="2"/>
        <v>13500</v>
      </c>
    </row>
    <row r="21" spans="1:13" x14ac:dyDescent="0.25">
      <c r="A21" s="218" t="s">
        <v>404</v>
      </c>
      <c r="B21" s="397" t="s">
        <v>367</v>
      </c>
      <c r="C21" s="388" t="s">
        <v>387</v>
      </c>
      <c r="D21" s="372"/>
      <c r="E21" s="372" t="s">
        <v>84</v>
      </c>
      <c r="F21" s="425"/>
      <c r="G21" s="425">
        <v>55.15</v>
      </c>
      <c r="H21" s="425"/>
      <c r="I21" s="425"/>
      <c r="J21" s="425"/>
      <c r="K21" s="223">
        <f t="shared" si="1"/>
        <v>55.15</v>
      </c>
      <c r="L21" s="218">
        <f t="shared" si="0"/>
        <v>200</v>
      </c>
      <c r="M21" s="203">
        <f t="shared" si="2"/>
        <v>11030</v>
      </c>
    </row>
    <row r="22" spans="1:13" x14ac:dyDescent="0.25">
      <c r="A22" s="218" t="s">
        <v>404</v>
      </c>
      <c r="B22" s="397" t="s">
        <v>440</v>
      </c>
      <c r="C22" s="388" t="s">
        <v>379</v>
      </c>
      <c r="D22" s="372"/>
      <c r="E22" s="372" t="s">
        <v>85</v>
      </c>
      <c r="F22" s="425">
        <v>5.25</v>
      </c>
      <c r="G22" s="425"/>
      <c r="H22" s="425"/>
      <c r="I22" s="425"/>
      <c r="J22" s="425"/>
      <c r="K22" s="223">
        <f t="shared" si="1"/>
        <v>5.25</v>
      </c>
      <c r="L22" s="218">
        <f t="shared" si="0"/>
        <v>200</v>
      </c>
      <c r="M22" s="203">
        <f t="shared" si="2"/>
        <v>1050</v>
      </c>
    </row>
    <row r="23" spans="1:13" x14ac:dyDescent="0.25">
      <c r="A23" s="218" t="s">
        <v>404</v>
      </c>
      <c r="B23" s="397" t="s">
        <v>368</v>
      </c>
      <c r="C23" s="388" t="s">
        <v>387</v>
      </c>
      <c r="D23" s="372"/>
      <c r="E23" s="372" t="s">
        <v>84</v>
      </c>
      <c r="F23" s="425"/>
      <c r="G23" s="425">
        <v>67.5</v>
      </c>
      <c r="H23" s="425"/>
      <c r="I23" s="425"/>
      <c r="J23" s="425"/>
      <c r="K23" s="223">
        <f t="shared" si="1"/>
        <v>67.5</v>
      </c>
      <c r="L23" s="218">
        <f t="shared" si="0"/>
        <v>200</v>
      </c>
      <c r="M23" s="203">
        <f t="shared" si="2"/>
        <v>13500</v>
      </c>
    </row>
    <row r="24" spans="1:13" x14ac:dyDescent="0.25">
      <c r="A24" s="218" t="s">
        <v>404</v>
      </c>
      <c r="B24" s="397" t="s">
        <v>462</v>
      </c>
      <c r="C24" s="388" t="s">
        <v>382</v>
      </c>
      <c r="D24" s="372"/>
      <c r="E24" s="372" t="s">
        <v>111</v>
      </c>
      <c r="F24" s="425"/>
      <c r="G24" s="425"/>
      <c r="H24" s="425"/>
      <c r="I24" s="425">
        <v>7.35</v>
      </c>
      <c r="J24" s="425"/>
      <c r="K24" s="223">
        <f t="shared" si="1"/>
        <v>7.35</v>
      </c>
      <c r="L24" s="218">
        <f t="shared" si="0"/>
        <v>200</v>
      </c>
      <c r="M24" s="203">
        <f t="shared" si="2"/>
        <v>1470</v>
      </c>
    </row>
    <row r="25" spans="1:13" x14ac:dyDescent="0.25">
      <c r="A25" s="218" t="s">
        <v>404</v>
      </c>
      <c r="B25" s="397" t="s">
        <v>461</v>
      </c>
      <c r="C25" s="388" t="s">
        <v>382</v>
      </c>
      <c r="D25" s="372"/>
      <c r="E25" s="372" t="s">
        <v>111</v>
      </c>
      <c r="F25" s="425"/>
      <c r="G25" s="425"/>
      <c r="H25" s="425"/>
      <c r="I25" s="425">
        <v>6.85</v>
      </c>
      <c r="J25" s="425"/>
      <c r="K25" s="223">
        <f t="shared" si="1"/>
        <v>6.85</v>
      </c>
      <c r="L25" s="218">
        <f t="shared" si="0"/>
        <v>200</v>
      </c>
      <c r="M25" s="203">
        <f t="shared" si="2"/>
        <v>1370</v>
      </c>
    </row>
    <row r="26" spans="1:13" x14ac:dyDescent="0.25">
      <c r="A26" s="218" t="s">
        <v>404</v>
      </c>
      <c r="B26" s="397" t="s">
        <v>370</v>
      </c>
      <c r="C26" s="388" t="s">
        <v>379</v>
      </c>
      <c r="D26" s="372"/>
      <c r="E26" s="372" t="s">
        <v>85</v>
      </c>
      <c r="F26" s="425">
        <v>7.75</v>
      </c>
      <c r="G26" s="425"/>
      <c r="H26" s="425"/>
      <c r="I26" s="425"/>
      <c r="J26" s="425"/>
      <c r="K26" s="223">
        <f t="shared" si="1"/>
        <v>7.75</v>
      </c>
      <c r="L26" s="218">
        <f t="shared" si="0"/>
        <v>200</v>
      </c>
      <c r="M26" s="203">
        <f t="shared" si="2"/>
        <v>1550</v>
      </c>
    </row>
    <row r="27" spans="1:13" x14ac:dyDescent="0.25">
      <c r="A27" s="218" t="s">
        <v>404</v>
      </c>
      <c r="B27" s="397" t="s">
        <v>369</v>
      </c>
      <c r="C27" s="388" t="s">
        <v>393</v>
      </c>
      <c r="D27" s="372"/>
      <c r="E27" s="372" t="s">
        <v>86</v>
      </c>
      <c r="F27" s="425"/>
      <c r="G27" s="425"/>
      <c r="H27" s="425">
        <v>85</v>
      </c>
      <c r="I27" s="425"/>
      <c r="J27" s="425"/>
      <c r="K27" s="223">
        <f t="shared" si="1"/>
        <v>85</v>
      </c>
      <c r="L27" s="218">
        <f t="shared" si="0"/>
        <v>200</v>
      </c>
      <c r="M27" s="203">
        <f t="shared" si="2"/>
        <v>17000</v>
      </c>
    </row>
    <row r="28" spans="1:13" x14ac:dyDescent="0.25">
      <c r="A28" s="218" t="s">
        <v>404</v>
      </c>
      <c r="B28" s="397" t="s">
        <v>366</v>
      </c>
      <c r="C28" s="388" t="s">
        <v>551</v>
      </c>
      <c r="D28" s="372"/>
      <c r="E28" s="372" t="s">
        <v>86</v>
      </c>
      <c r="F28" s="425"/>
      <c r="G28" s="425">
        <v>6.15</v>
      </c>
      <c r="H28" s="425"/>
      <c r="I28" s="425"/>
      <c r="J28" s="425"/>
      <c r="K28" s="223">
        <f t="shared" si="1"/>
        <v>6.15</v>
      </c>
      <c r="L28" s="218">
        <v>12</v>
      </c>
      <c r="M28" s="203">
        <f t="shared" si="2"/>
        <v>73.800000000000011</v>
      </c>
    </row>
    <row r="29" spans="1:13" x14ac:dyDescent="0.25">
      <c r="A29" s="218" t="s">
        <v>396</v>
      </c>
      <c r="B29" s="397" t="s">
        <v>634</v>
      </c>
      <c r="C29" s="388" t="s">
        <v>612</v>
      </c>
      <c r="D29" s="372"/>
      <c r="E29" s="372" t="s">
        <v>85</v>
      </c>
      <c r="F29" s="425"/>
      <c r="G29" s="425">
        <v>16.649999999999999</v>
      </c>
      <c r="H29" s="425"/>
      <c r="I29" s="425"/>
      <c r="J29" s="425"/>
      <c r="K29" s="223">
        <f t="shared" si="1"/>
        <v>16.649999999999999</v>
      </c>
      <c r="L29" s="218">
        <f t="shared" si="0"/>
        <v>200</v>
      </c>
      <c r="M29" s="203">
        <f t="shared" si="2"/>
        <v>3329.9999999999995</v>
      </c>
    </row>
    <row r="30" spans="1:13" x14ac:dyDescent="0.25">
      <c r="A30" s="218" t="s">
        <v>396</v>
      </c>
      <c r="B30" s="397" t="s">
        <v>398</v>
      </c>
      <c r="C30" s="388" t="s">
        <v>698</v>
      </c>
      <c r="D30" s="372"/>
      <c r="E30" s="372" t="s">
        <v>86</v>
      </c>
      <c r="F30" s="425"/>
      <c r="G30" s="425">
        <v>22.15</v>
      </c>
      <c r="H30" s="425"/>
      <c r="I30" s="425"/>
      <c r="J30" s="425"/>
      <c r="K30" s="223">
        <f t="shared" si="1"/>
        <v>22.15</v>
      </c>
      <c r="L30" s="218">
        <f t="shared" si="0"/>
        <v>200</v>
      </c>
      <c r="M30" s="203">
        <f t="shared" si="2"/>
        <v>4430</v>
      </c>
    </row>
    <row r="31" spans="1:13" x14ac:dyDescent="0.25">
      <c r="A31" s="218" t="s">
        <v>396</v>
      </c>
      <c r="B31" s="397" t="s">
        <v>581</v>
      </c>
      <c r="C31" s="388" t="s">
        <v>452</v>
      </c>
      <c r="D31" s="372"/>
      <c r="E31" s="372" t="s">
        <v>111</v>
      </c>
      <c r="F31" s="425"/>
      <c r="G31" s="425"/>
      <c r="H31" s="425"/>
      <c r="I31" s="425" t="s">
        <v>445</v>
      </c>
      <c r="J31" s="425"/>
      <c r="K31" s="223">
        <f t="shared" si="1"/>
        <v>0</v>
      </c>
      <c r="L31" s="218">
        <f t="shared" si="0"/>
        <v>200</v>
      </c>
      <c r="M31" s="203">
        <f t="shared" si="2"/>
        <v>0</v>
      </c>
    </row>
    <row r="32" spans="1:13" x14ac:dyDescent="0.25">
      <c r="A32" s="218" t="s">
        <v>396</v>
      </c>
      <c r="B32" s="397" t="s">
        <v>742</v>
      </c>
      <c r="C32" s="388" t="s">
        <v>672</v>
      </c>
      <c r="D32" s="372"/>
      <c r="E32" s="372" t="s">
        <v>111</v>
      </c>
      <c r="F32" s="425"/>
      <c r="G32" s="425"/>
      <c r="H32" s="425"/>
      <c r="I32" s="425">
        <v>2</v>
      </c>
      <c r="J32" s="425"/>
      <c r="K32" s="223">
        <f t="shared" si="1"/>
        <v>2</v>
      </c>
      <c r="L32" s="218">
        <f t="shared" si="0"/>
        <v>200</v>
      </c>
      <c r="M32" s="203">
        <f t="shared" si="2"/>
        <v>400</v>
      </c>
    </row>
    <row r="33" spans="1:13" x14ac:dyDescent="0.25">
      <c r="A33" s="218" t="s">
        <v>396</v>
      </c>
      <c r="B33" s="397" t="s">
        <v>402</v>
      </c>
      <c r="C33" s="388" t="s">
        <v>698</v>
      </c>
      <c r="D33" s="372"/>
      <c r="E33" s="372" t="s">
        <v>86</v>
      </c>
      <c r="F33" s="425"/>
      <c r="G33" s="425">
        <v>22.15</v>
      </c>
      <c r="H33" s="425"/>
      <c r="I33" s="425"/>
      <c r="J33" s="425"/>
      <c r="K33" s="223">
        <f t="shared" si="1"/>
        <v>22.15</v>
      </c>
      <c r="L33" s="218">
        <f t="shared" si="0"/>
        <v>200</v>
      </c>
      <c r="M33" s="203">
        <f t="shared" si="2"/>
        <v>4430</v>
      </c>
    </row>
    <row r="34" spans="1:13" x14ac:dyDescent="0.25">
      <c r="A34" s="218" t="s">
        <v>396</v>
      </c>
      <c r="B34" s="397" t="s">
        <v>743</v>
      </c>
      <c r="C34" s="388" t="s">
        <v>452</v>
      </c>
      <c r="D34" s="372"/>
      <c r="E34" s="372" t="s">
        <v>111</v>
      </c>
      <c r="F34" s="425"/>
      <c r="G34" s="425">
        <v>1.1000000000000001</v>
      </c>
      <c r="H34" s="425"/>
      <c r="I34" s="425"/>
      <c r="J34" s="425"/>
      <c r="K34" s="223">
        <f t="shared" si="1"/>
        <v>1.1000000000000001</v>
      </c>
      <c r="L34" s="218">
        <f t="shared" si="0"/>
        <v>200</v>
      </c>
      <c r="M34" s="203">
        <f t="shared" si="2"/>
        <v>220.00000000000003</v>
      </c>
    </row>
    <row r="35" spans="1:13" x14ac:dyDescent="0.25">
      <c r="A35" s="218" t="s">
        <v>396</v>
      </c>
      <c r="B35" s="397" t="s">
        <v>744</v>
      </c>
      <c r="C35" s="388" t="s">
        <v>672</v>
      </c>
      <c r="D35" s="372"/>
      <c r="E35" s="372" t="s">
        <v>111</v>
      </c>
      <c r="F35" s="425"/>
      <c r="G35" s="425">
        <v>2</v>
      </c>
      <c r="H35" s="425"/>
      <c r="I35" s="425"/>
      <c r="J35" s="425"/>
      <c r="K35" s="223">
        <f t="shared" si="1"/>
        <v>2</v>
      </c>
      <c r="L35" s="218">
        <f t="shared" si="0"/>
        <v>200</v>
      </c>
      <c r="M35" s="203">
        <f t="shared" si="2"/>
        <v>400</v>
      </c>
    </row>
    <row r="36" spans="1:13" x14ac:dyDescent="0.25">
      <c r="A36" s="218" t="s">
        <v>396</v>
      </c>
      <c r="B36" s="397" t="s">
        <v>401</v>
      </c>
      <c r="C36" s="388" t="s">
        <v>644</v>
      </c>
      <c r="D36" s="372"/>
      <c r="E36" s="372" t="s">
        <v>111</v>
      </c>
      <c r="F36" s="426"/>
      <c r="G36" s="426">
        <v>2</v>
      </c>
      <c r="H36" s="426"/>
      <c r="I36" s="426"/>
      <c r="J36" s="425"/>
      <c r="K36" s="223">
        <f t="shared" si="1"/>
        <v>2</v>
      </c>
      <c r="L36" s="218">
        <f t="shared" si="0"/>
        <v>200</v>
      </c>
      <c r="M36" s="203">
        <f t="shared" si="2"/>
        <v>400</v>
      </c>
    </row>
    <row r="37" spans="1:13" x14ac:dyDescent="0.25">
      <c r="A37" s="218" t="s">
        <v>396</v>
      </c>
      <c r="B37" s="397" t="s">
        <v>399</v>
      </c>
      <c r="C37" s="388" t="s">
        <v>701</v>
      </c>
      <c r="D37" s="372"/>
      <c r="E37" s="372" t="s">
        <v>86</v>
      </c>
      <c r="F37" s="425"/>
      <c r="G37" s="425"/>
      <c r="H37" s="426">
        <v>253</v>
      </c>
      <c r="I37" s="426"/>
      <c r="J37" s="426"/>
      <c r="K37" s="223">
        <f t="shared" si="1"/>
        <v>253</v>
      </c>
      <c r="L37" s="218">
        <f t="shared" si="0"/>
        <v>200</v>
      </c>
      <c r="M37" s="203">
        <f t="shared" si="2"/>
        <v>50600</v>
      </c>
    </row>
    <row r="38" spans="1:13" x14ac:dyDescent="0.25">
      <c r="A38" s="218" t="s">
        <v>396</v>
      </c>
      <c r="B38" s="397" t="s">
        <v>745</v>
      </c>
      <c r="C38" s="388" t="s">
        <v>551</v>
      </c>
      <c r="D38" s="372"/>
      <c r="E38" s="372" t="s">
        <v>86</v>
      </c>
      <c r="F38" s="425"/>
      <c r="G38" s="425"/>
      <c r="H38" s="426">
        <v>18.850000000000001</v>
      </c>
      <c r="I38" s="426"/>
      <c r="J38" s="426"/>
      <c r="K38" s="223">
        <f t="shared" si="1"/>
        <v>18.850000000000001</v>
      </c>
      <c r="L38" s="218">
        <v>12</v>
      </c>
      <c r="M38" s="203">
        <f t="shared" si="2"/>
        <v>226.20000000000002</v>
      </c>
    </row>
    <row r="39" spans="1:13" x14ac:dyDescent="0.25">
      <c r="A39" s="218" t="s">
        <v>396</v>
      </c>
      <c r="B39" s="397" t="s">
        <v>746</v>
      </c>
      <c r="C39" s="388" t="s">
        <v>551</v>
      </c>
      <c r="D39" s="372"/>
      <c r="E39" s="372" t="s">
        <v>86</v>
      </c>
      <c r="F39" s="425"/>
      <c r="G39" s="425"/>
      <c r="H39" s="426">
        <v>12.6</v>
      </c>
      <c r="I39" s="426"/>
      <c r="J39" s="426"/>
      <c r="K39" s="223">
        <f t="shared" si="1"/>
        <v>12.6</v>
      </c>
      <c r="L39" s="218">
        <v>12</v>
      </c>
      <c r="M39" s="203">
        <f t="shared" si="2"/>
        <v>151.19999999999999</v>
      </c>
    </row>
    <row r="40" spans="1:13" x14ac:dyDescent="0.25">
      <c r="A40" s="218" t="s">
        <v>396</v>
      </c>
      <c r="B40" s="397" t="s">
        <v>400</v>
      </c>
      <c r="C40" s="388" t="s">
        <v>384</v>
      </c>
      <c r="D40" s="372"/>
      <c r="E40" s="372" t="s">
        <v>85</v>
      </c>
      <c r="F40" s="426"/>
      <c r="G40" s="426"/>
      <c r="H40" s="426">
        <v>57</v>
      </c>
      <c r="I40" s="426"/>
      <c r="J40" s="425"/>
      <c r="K40" s="223">
        <f t="shared" si="1"/>
        <v>57</v>
      </c>
      <c r="L40" s="218">
        <f t="shared" si="0"/>
        <v>200</v>
      </c>
      <c r="M40" s="203">
        <f t="shared" si="2"/>
        <v>11400</v>
      </c>
    </row>
    <row r="41" spans="1:13" x14ac:dyDescent="0.25">
      <c r="A41" s="218" t="s">
        <v>396</v>
      </c>
      <c r="B41" s="397" t="s">
        <v>609</v>
      </c>
      <c r="C41" s="388" t="s">
        <v>387</v>
      </c>
      <c r="D41" s="372"/>
      <c r="E41" s="372" t="s">
        <v>84</v>
      </c>
      <c r="F41" s="426"/>
      <c r="G41" s="426"/>
      <c r="H41" s="425">
        <v>54</v>
      </c>
      <c r="I41" s="426"/>
      <c r="J41" s="426"/>
      <c r="K41" s="223">
        <f t="shared" si="1"/>
        <v>54</v>
      </c>
      <c r="L41" s="218">
        <f t="shared" si="0"/>
        <v>200</v>
      </c>
      <c r="M41" s="203">
        <f t="shared" si="2"/>
        <v>10800</v>
      </c>
    </row>
    <row r="42" spans="1:13" x14ac:dyDescent="0.25">
      <c r="A42" s="218" t="s">
        <v>396</v>
      </c>
      <c r="B42" s="397" t="s">
        <v>607</v>
      </c>
      <c r="C42" s="388" t="s">
        <v>391</v>
      </c>
      <c r="D42" s="372"/>
      <c r="E42" s="372" t="s">
        <v>626</v>
      </c>
      <c r="F42" s="426"/>
      <c r="G42" s="426"/>
      <c r="H42" s="425">
        <v>15.4</v>
      </c>
      <c r="I42" s="426"/>
      <c r="J42" s="426"/>
      <c r="K42" s="223">
        <f t="shared" si="1"/>
        <v>15.4</v>
      </c>
      <c r="L42" s="218">
        <f t="shared" si="0"/>
        <v>120</v>
      </c>
      <c r="M42" s="203">
        <f t="shared" si="2"/>
        <v>1848</v>
      </c>
    </row>
    <row r="43" spans="1:13" x14ac:dyDescent="0.25">
      <c r="A43" s="218" t="s">
        <v>396</v>
      </c>
      <c r="B43" s="397" t="s">
        <v>608</v>
      </c>
      <c r="C43" s="388" t="s">
        <v>387</v>
      </c>
      <c r="D43" s="372"/>
      <c r="E43" s="372" t="s">
        <v>84</v>
      </c>
      <c r="F43" s="425">
        <v>54</v>
      </c>
      <c r="G43" s="426"/>
      <c r="H43" s="426"/>
      <c r="I43" s="426"/>
      <c r="J43" s="426"/>
      <c r="K43" s="223">
        <f t="shared" si="1"/>
        <v>54</v>
      </c>
      <c r="L43" s="218">
        <f t="shared" si="0"/>
        <v>200</v>
      </c>
      <c r="M43" s="203">
        <f t="shared" si="2"/>
        <v>10800</v>
      </c>
    </row>
    <row r="44" spans="1:13" x14ac:dyDescent="0.25">
      <c r="A44" s="218" t="s">
        <v>396</v>
      </c>
      <c r="B44" s="397" t="s">
        <v>445</v>
      </c>
      <c r="C44" s="388" t="s">
        <v>612</v>
      </c>
      <c r="D44" s="372"/>
      <c r="E44" s="372" t="s">
        <v>85</v>
      </c>
      <c r="F44" s="426"/>
      <c r="G44" s="426">
        <v>14.5</v>
      </c>
      <c r="H44" s="426"/>
      <c r="I44" s="426"/>
      <c r="J44" s="425"/>
      <c r="K44" s="223">
        <f t="shared" si="1"/>
        <v>14.5</v>
      </c>
      <c r="L44" s="218">
        <f t="shared" si="0"/>
        <v>200</v>
      </c>
      <c r="M44" s="203">
        <f t="shared" si="2"/>
        <v>2900</v>
      </c>
    </row>
    <row r="45" spans="1:13" x14ac:dyDescent="0.25">
      <c r="A45" s="218" t="s">
        <v>396</v>
      </c>
      <c r="B45" s="397" t="s">
        <v>449</v>
      </c>
      <c r="C45" s="388" t="s">
        <v>384</v>
      </c>
      <c r="D45" s="372"/>
      <c r="E45" s="372" t="s">
        <v>85</v>
      </c>
      <c r="F45" s="426"/>
      <c r="G45" s="425">
        <v>42</v>
      </c>
      <c r="H45" s="426"/>
      <c r="I45" s="426"/>
      <c r="J45" s="426"/>
      <c r="K45" s="223">
        <f t="shared" si="1"/>
        <v>42</v>
      </c>
      <c r="L45" s="218">
        <f t="shared" si="0"/>
        <v>200</v>
      </c>
      <c r="M45" s="203">
        <f t="shared" si="2"/>
        <v>8400</v>
      </c>
    </row>
    <row r="46" spans="1:13" x14ac:dyDescent="0.25">
      <c r="A46" s="218" t="s">
        <v>396</v>
      </c>
      <c r="B46" s="397" t="s">
        <v>606</v>
      </c>
      <c r="C46" s="388" t="s">
        <v>382</v>
      </c>
      <c r="D46" s="372"/>
      <c r="E46" s="372" t="s">
        <v>111</v>
      </c>
      <c r="F46" s="426"/>
      <c r="G46" s="426"/>
      <c r="H46" s="426"/>
      <c r="I46" s="426">
        <v>6.85</v>
      </c>
      <c r="J46" s="426"/>
      <c r="K46" s="223">
        <f t="shared" si="1"/>
        <v>6.85</v>
      </c>
      <c r="L46" s="218">
        <f t="shared" si="0"/>
        <v>200</v>
      </c>
      <c r="M46" s="203">
        <f t="shared" si="2"/>
        <v>1370</v>
      </c>
    </row>
    <row r="47" spans="1:13" x14ac:dyDescent="0.25">
      <c r="A47" s="218" t="s">
        <v>396</v>
      </c>
      <c r="B47" s="397" t="s">
        <v>637</v>
      </c>
      <c r="C47" s="388" t="s">
        <v>391</v>
      </c>
      <c r="D47" s="372"/>
      <c r="E47" s="372" t="s">
        <v>626</v>
      </c>
      <c r="F47" s="425"/>
      <c r="G47" s="426">
        <v>12.8</v>
      </c>
      <c r="H47" s="426"/>
      <c r="I47" s="426"/>
      <c r="J47" s="426"/>
      <c r="K47" s="223">
        <f t="shared" si="1"/>
        <v>12.8</v>
      </c>
      <c r="L47" s="218">
        <f t="shared" si="0"/>
        <v>120</v>
      </c>
      <c r="M47" s="203">
        <f t="shared" si="2"/>
        <v>1536</v>
      </c>
    </row>
    <row r="48" spans="1:13" x14ac:dyDescent="0.25">
      <c r="A48" s="218" t="s">
        <v>396</v>
      </c>
      <c r="B48" s="397" t="s">
        <v>605</v>
      </c>
      <c r="C48" s="388" t="s">
        <v>382</v>
      </c>
      <c r="D48" s="372"/>
      <c r="E48" s="372" t="s">
        <v>111</v>
      </c>
      <c r="F48" s="426"/>
      <c r="G48" s="426"/>
      <c r="H48" s="426"/>
      <c r="I48" s="426">
        <v>6.85</v>
      </c>
      <c r="J48" s="425"/>
      <c r="K48" s="223">
        <f t="shared" si="1"/>
        <v>6.85</v>
      </c>
      <c r="L48" s="218">
        <f t="shared" si="0"/>
        <v>200</v>
      </c>
      <c r="M48" s="203">
        <f t="shared" si="2"/>
        <v>1370</v>
      </c>
    </row>
    <row r="49" spans="1:13" x14ac:dyDescent="0.25">
      <c r="A49" s="218" t="s">
        <v>396</v>
      </c>
      <c r="B49" s="397" t="s">
        <v>446</v>
      </c>
      <c r="C49" s="388" t="s">
        <v>387</v>
      </c>
      <c r="D49" s="372"/>
      <c r="E49" s="372" t="s">
        <v>84</v>
      </c>
      <c r="F49" s="425"/>
      <c r="G49" s="425">
        <v>67.5</v>
      </c>
      <c r="H49" s="425"/>
      <c r="I49" s="425"/>
      <c r="J49" s="425"/>
      <c r="K49" s="223">
        <f t="shared" si="1"/>
        <v>67.5</v>
      </c>
      <c r="L49" s="218">
        <f t="shared" si="0"/>
        <v>200</v>
      </c>
      <c r="M49" s="203">
        <f t="shared" si="2"/>
        <v>13500</v>
      </c>
    </row>
    <row r="50" spans="1:13" x14ac:dyDescent="0.25">
      <c r="A50" s="218" t="s">
        <v>396</v>
      </c>
      <c r="B50" s="397" t="s">
        <v>447</v>
      </c>
      <c r="C50" s="388" t="s">
        <v>387</v>
      </c>
      <c r="D50" s="372"/>
      <c r="E50" s="372" t="s">
        <v>84</v>
      </c>
      <c r="F50" s="425"/>
      <c r="G50" s="425">
        <v>54</v>
      </c>
      <c r="H50" s="425"/>
      <c r="I50" s="425"/>
      <c r="J50" s="425"/>
      <c r="K50" s="223">
        <f t="shared" si="1"/>
        <v>54</v>
      </c>
      <c r="L50" s="218">
        <f t="shared" si="0"/>
        <v>200</v>
      </c>
      <c r="M50" s="203">
        <f t="shared" si="2"/>
        <v>10800</v>
      </c>
    </row>
    <row r="51" spans="1:13" x14ac:dyDescent="0.25">
      <c r="A51" s="218" t="s">
        <v>396</v>
      </c>
      <c r="B51" s="397" t="s">
        <v>448</v>
      </c>
      <c r="C51" s="388" t="s">
        <v>387</v>
      </c>
      <c r="D51" s="372"/>
      <c r="E51" s="372" t="s">
        <v>84</v>
      </c>
      <c r="F51" s="425"/>
      <c r="G51" s="425">
        <v>67.5</v>
      </c>
      <c r="H51" s="425"/>
      <c r="I51" s="425"/>
      <c r="J51" s="425"/>
      <c r="K51" s="223">
        <f t="shared" si="1"/>
        <v>67.5</v>
      </c>
      <c r="L51" s="218">
        <f t="shared" si="0"/>
        <v>200</v>
      </c>
      <c r="M51" s="203">
        <f t="shared" si="2"/>
        <v>13500</v>
      </c>
    </row>
    <row r="52" spans="1:13" ht="15.75" thickBot="1" x14ac:dyDescent="0.3">
      <c r="C52" s="370" t="s">
        <v>87</v>
      </c>
      <c r="D52" s="370"/>
      <c r="E52" s="370"/>
      <c r="F52" s="380">
        <f>SUM(F4:F51)</f>
        <v>86</v>
      </c>
      <c r="G52" s="380">
        <f t="shared" ref="G52:J52" si="3">SUM(G4:G51)</f>
        <v>1007.3999999999999</v>
      </c>
      <c r="H52" s="380">
        <f t="shared" si="3"/>
        <v>495.85</v>
      </c>
      <c r="I52" s="380">
        <f t="shared" si="3"/>
        <v>43.6</v>
      </c>
      <c r="J52" s="380">
        <f t="shared" si="3"/>
        <v>12</v>
      </c>
      <c r="K52" s="371">
        <f t="shared" si="1"/>
        <v>1644.85</v>
      </c>
    </row>
    <row r="53" spans="1:13" ht="15.75" thickTop="1" x14ac:dyDescent="0.25"/>
    <row r="57" spans="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54</v>
      </c>
      <c r="G500" s="169">
        <f t="shared" ref="G500:G514" si="30">SUMPRODUCT(--($E$4:$E$498=C500),--($D$4:$D$498=""),$G$4:$G$498)</f>
        <v>592.04999999999995</v>
      </c>
      <c r="H500" s="169">
        <f t="shared" ref="H500:H514" si="31">SUMPRODUCT(--($E$4:$E$498=C500),--($D$4:$D$498=""),$H$4:$H$498)</f>
        <v>54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700.05</v>
      </c>
      <c r="L500" s="169"/>
      <c r="M500" s="169">
        <f t="shared" ref="M500:M507" si="35">SUMPRODUCT(--($E$4:$E$498=C500),--($D$4:$D$498=""),$M$4:$M$498)</f>
        <v>140010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30.349999999999998</v>
      </c>
      <c r="H501" s="169">
        <f t="shared" si="31"/>
        <v>15.4</v>
      </c>
      <c r="I501" s="169">
        <f t="shared" si="32"/>
        <v>0</v>
      </c>
      <c r="J501" s="169">
        <f t="shared" si="33"/>
        <v>0</v>
      </c>
      <c r="K501" s="169">
        <f t="shared" si="34"/>
        <v>45.75</v>
      </c>
      <c r="L501" s="169"/>
      <c r="M501" s="169">
        <f t="shared" si="35"/>
        <v>5490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32</v>
      </c>
      <c r="G502" s="169">
        <f t="shared" si="30"/>
        <v>329.45</v>
      </c>
      <c r="H502" s="169">
        <f t="shared" si="31"/>
        <v>57</v>
      </c>
      <c r="I502" s="169">
        <f t="shared" si="32"/>
        <v>0</v>
      </c>
      <c r="J502" s="169">
        <f t="shared" si="33"/>
        <v>12</v>
      </c>
      <c r="K502" s="169">
        <f t="shared" si="34"/>
        <v>430.45</v>
      </c>
      <c r="L502" s="169"/>
      <c r="M502" s="169">
        <f t="shared" si="35"/>
        <v>86090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5.0999999999999996</v>
      </c>
      <c r="H503" s="169">
        <f t="shared" si="31"/>
        <v>0</v>
      </c>
      <c r="I503" s="169">
        <f t="shared" si="32"/>
        <v>43.6</v>
      </c>
      <c r="J503" s="169">
        <f t="shared" si="33"/>
        <v>0</v>
      </c>
      <c r="K503" s="169">
        <f t="shared" si="34"/>
        <v>48.7</v>
      </c>
      <c r="L503" s="169"/>
      <c r="M503" s="169">
        <f t="shared" si="35"/>
        <v>9740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50.449999999999996</v>
      </c>
      <c r="H504" s="169">
        <f t="shared" si="31"/>
        <v>369.45000000000005</v>
      </c>
      <c r="I504" s="169">
        <f t="shared" si="32"/>
        <v>0</v>
      </c>
      <c r="J504" s="169">
        <f t="shared" si="33"/>
        <v>0</v>
      </c>
      <c r="K504" s="169">
        <f t="shared" si="34"/>
        <v>419.90000000000003</v>
      </c>
      <c r="L504" s="169"/>
      <c r="M504" s="169">
        <f t="shared" si="35"/>
        <v>76911.199999999997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86</v>
      </c>
      <c r="G515" s="170">
        <f t="shared" ref="G515:K515" si="37">SUM(G500:G514)</f>
        <v>1007.4</v>
      </c>
      <c r="H515" s="170">
        <f t="shared" si="37"/>
        <v>495.85</v>
      </c>
      <c r="I515" s="170">
        <f t="shared" si="37"/>
        <v>43.6</v>
      </c>
      <c r="J515" s="170">
        <f t="shared" si="37"/>
        <v>12</v>
      </c>
      <c r="K515" s="170">
        <f t="shared" si="37"/>
        <v>1644.8500000000001</v>
      </c>
      <c r="L515" s="170"/>
      <c r="M515" s="170">
        <f>SUM(M499:M514)</f>
        <v>318241.2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3wl0wad5gpSNXep4iIA1s5Yq5bKiiKq/HtGttrUe6mC9WbeLNqbvVXF/Z399mc3XPjNO/ddtgWzeCoZ2A0tLJA==" saltValue="zFItq5nE1vAnJ90m+mBP7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>
    <tabColor rgb="FFF07512"/>
  </sheetPr>
  <dimension ref="A1:O124"/>
  <sheetViews>
    <sheetView showGridLines="0" showZeros="0" topLeftCell="A22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8,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Woutertje Pieterse</v>
      </c>
      <c r="C4" s="441"/>
      <c r="D4" s="441"/>
      <c r="E4" s="441"/>
      <c r="F4" s="437" t="s">
        <v>65</v>
      </c>
      <c r="G4" s="437"/>
      <c r="H4" s="69">
        <v>8</v>
      </c>
    </row>
    <row r="5" spans="1:11" ht="15" x14ac:dyDescent="0.25">
      <c r="A5" s="101" t="s">
        <v>60</v>
      </c>
      <c r="B5" s="440" t="str">
        <f>VLOOKUP(H4,verzamelblad!A5:E54,4)</f>
        <v>Houtlaan 62</v>
      </c>
      <c r="C5" s="440"/>
      <c r="D5" s="440"/>
      <c r="E5" s="440"/>
      <c r="F5" s="438" t="s">
        <v>66</v>
      </c>
      <c r="G5" s="438"/>
      <c r="H5" s="238" t="str">
        <f>CONCATENATE(H4,"a")</f>
        <v>8a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438834.4</v>
      </c>
      <c r="E19" s="94"/>
      <c r="F19" s="95" t="s">
        <v>191</v>
      </c>
      <c r="G19" s="158">
        <f ca="1">D100/E9</f>
        <v>2194.172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'8a'!K503</f>
        <v>75.099999999999994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'8a'!G515-'8a'!G504</f>
        <v>1599.5100000000002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1599.5100000000002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1599.5100000000002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'8a'!F515</f>
        <v>105.28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603.49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603.49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295.06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229.86613499999999</v>
      </c>
      <c r="F81" s="109">
        <f>VLOOKUP($H$4,verzamelblad!$A$5:$EK$54,10,0)</f>
        <v>4</v>
      </c>
      <c r="G81" s="108"/>
      <c r="H81" s="108"/>
      <c r="I81" s="261">
        <f ca="1">SUM(E81*F81)</f>
        <v>919.46453999999994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195678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12890.4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191246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15020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24000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438834.4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kRR0JfzC68iLDrpgOAibdstGxF+60HpfvraUx8aS3JzyDBZ7+nsm5PcOuiJqx5u1XtHPlBoS7J2puu32qjXtng==" saltValue="bMmdINyeBXZ2bMCh8/PyJA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07512"/>
  </sheetPr>
  <dimension ref="A1:AG43"/>
  <sheetViews>
    <sheetView showGridLines="0" showZeros="0" view="pageBreakPreview" topLeftCell="A4" zoomScaleNormal="100" zoomScaleSheetLayoutView="100" workbookViewId="0">
      <selection activeCell="I8" sqref="I8:I14"/>
    </sheetView>
  </sheetViews>
  <sheetFormatPr defaultColWidth="9.140625" defaultRowHeight="15" x14ac:dyDescent="0.25"/>
  <cols>
    <col min="1" max="1" width="9.42578125" customWidth="1"/>
    <col min="2" max="2" width="9.7109375" customWidth="1"/>
    <col min="3" max="3" width="3.42578125" customWidth="1"/>
    <col min="4" max="6" width="9.140625" customWidth="1"/>
    <col min="7" max="7" width="31.140625" customWidth="1"/>
    <col min="8" max="8" width="2.85546875" customWidth="1"/>
    <col min="9" max="10" width="9.140625" customWidth="1"/>
    <col min="11" max="11" width="60.42578125" customWidth="1"/>
    <col min="12" max="12" width="9.140625" customWidth="1"/>
  </cols>
  <sheetData>
    <row r="1" spans="1:33" s="276" customFormat="1" ht="26.25" customHeight="1" x14ac:dyDescent="0.4">
      <c r="A1" s="328"/>
      <c r="B1" s="339" t="s">
        <v>299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30"/>
    </row>
    <row r="2" spans="1:33" ht="15.75" x14ac:dyDescent="0.25">
      <c r="A2" s="293"/>
      <c r="B2" s="294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1"/>
      <c r="N2" s="291"/>
      <c r="O2" s="291"/>
      <c r="P2" s="291"/>
      <c r="Q2" s="291"/>
      <c r="R2" s="277"/>
      <c r="S2" s="14"/>
      <c r="T2" s="14"/>
      <c r="U2" s="14"/>
      <c r="V2" s="14"/>
      <c r="W2" s="14"/>
      <c r="X2" s="14"/>
      <c r="Y2" s="14"/>
    </row>
    <row r="3" spans="1:33" ht="15.75" x14ac:dyDescent="0.25">
      <c r="A3" s="293"/>
      <c r="B3" s="294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1"/>
      <c r="N3" s="291"/>
      <c r="O3" s="291"/>
      <c r="P3" s="291"/>
      <c r="Q3" s="291"/>
      <c r="R3" s="277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ht="15.75" x14ac:dyDescent="0.25">
      <c r="A4" s="293"/>
      <c r="B4" s="294"/>
      <c r="C4" s="295"/>
      <c r="D4" s="295"/>
      <c r="E4" s="295"/>
      <c r="F4" s="295"/>
      <c r="G4" s="340"/>
      <c r="H4" s="295"/>
      <c r="I4" s="295"/>
      <c r="J4" s="295"/>
      <c r="K4" s="295"/>
      <c r="L4" s="295"/>
      <c r="M4" s="291"/>
      <c r="N4" s="291"/>
      <c r="O4" s="291"/>
      <c r="P4" s="291"/>
      <c r="Q4" s="291"/>
      <c r="R4" s="277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17.25" customHeight="1" x14ac:dyDescent="0.25">
      <c r="A5" s="293"/>
      <c r="B5" s="278" t="s">
        <v>293</v>
      </c>
      <c r="C5" s="296"/>
      <c r="D5" s="296"/>
      <c r="E5" s="296"/>
      <c r="F5" s="296"/>
      <c r="G5" s="297"/>
      <c r="H5" s="296"/>
      <c r="I5" s="296"/>
      <c r="J5" s="296"/>
      <c r="K5" s="296"/>
      <c r="L5" s="297"/>
      <c r="M5" s="297"/>
      <c r="N5" s="297"/>
      <c r="O5" s="295"/>
      <c r="P5" s="295"/>
      <c r="Q5" s="295"/>
      <c r="R5" s="279"/>
      <c r="S5" s="14"/>
      <c r="T5" s="14"/>
      <c r="U5" s="14"/>
      <c r="V5" s="14"/>
      <c r="W5" s="14"/>
      <c r="X5" s="14"/>
      <c r="Y5" s="14"/>
      <c r="Z5" s="14"/>
      <c r="AA5" s="14"/>
      <c r="AB5" s="322"/>
      <c r="AC5" s="14"/>
      <c r="AD5" s="14"/>
      <c r="AE5" s="14"/>
      <c r="AF5" s="14"/>
      <c r="AG5" s="14"/>
    </row>
    <row r="6" spans="1:33" ht="15.75" x14ac:dyDescent="0.25">
      <c r="A6" s="293"/>
      <c r="B6" s="298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5"/>
      <c r="P6" s="295"/>
      <c r="Q6" s="295"/>
      <c r="R6" s="279"/>
      <c r="S6" s="14"/>
      <c r="T6" s="14"/>
      <c r="U6" s="14"/>
      <c r="V6" s="14"/>
      <c r="W6" s="14"/>
      <c r="X6" s="14"/>
      <c r="Y6" s="14"/>
      <c r="Z6" s="14"/>
      <c r="AA6" s="14"/>
      <c r="AB6" s="322"/>
      <c r="AC6" s="14"/>
      <c r="AD6" s="14"/>
      <c r="AE6" s="14"/>
      <c r="AF6" s="14"/>
      <c r="AG6" s="14"/>
    </row>
    <row r="7" spans="1:33" ht="15.75" x14ac:dyDescent="0.25">
      <c r="A7" s="293"/>
      <c r="B7" s="298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77"/>
      <c r="S7" s="14"/>
      <c r="T7" s="14"/>
      <c r="U7" s="14"/>
      <c r="V7" s="14"/>
      <c r="W7" s="14"/>
      <c r="X7" s="14"/>
      <c r="Y7" s="14"/>
      <c r="Z7" s="14"/>
      <c r="AA7" s="14"/>
      <c r="AB7" s="323"/>
      <c r="AC7" s="14"/>
      <c r="AD7" s="14"/>
      <c r="AE7" s="14"/>
      <c r="AF7" s="14"/>
      <c r="AG7" s="14"/>
    </row>
    <row r="8" spans="1:33" ht="15.75" customHeight="1" x14ac:dyDescent="0.25">
      <c r="A8" s="293"/>
      <c r="B8" s="280" t="s">
        <v>294</v>
      </c>
      <c r="C8" s="281"/>
      <c r="D8" s="281"/>
      <c r="E8" s="281"/>
      <c r="F8" s="281"/>
      <c r="G8" s="282"/>
      <c r="H8" s="291"/>
      <c r="I8" s="299"/>
      <c r="J8" s="300"/>
      <c r="K8" s="301"/>
      <c r="L8" s="291"/>
      <c r="M8" s="291"/>
      <c r="N8" s="291"/>
      <c r="O8" s="291"/>
      <c r="P8" s="291"/>
      <c r="Q8" s="291"/>
      <c r="R8" s="277"/>
      <c r="S8" s="14"/>
      <c r="T8" s="14"/>
      <c r="U8" s="14"/>
      <c r="V8" s="14"/>
      <c r="W8" s="14"/>
      <c r="X8" s="14"/>
      <c r="Y8" s="14"/>
      <c r="Z8" s="14"/>
      <c r="AA8" s="14"/>
      <c r="AB8" s="322"/>
      <c r="AC8" s="14"/>
      <c r="AD8" s="14"/>
      <c r="AE8" s="14"/>
      <c r="AF8" s="14"/>
      <c r="AG8" s="14"/>
    </row>
    <row r="9" spans="1:33" ht="15.75" customHeight="1" x14ac:dyDescent="0.25">
      <c r="A9" s="293"/>
      <c r="B9" s="283" t="s">
        <v>295</v>
      </c>
      <c r="C9" s="284"/>
      <c r="D9" s="284"/>
      <c r="E9" s="284"/>
      <c r="F9" s="284"/>
      <c r="G9" s="285"/>
      <c r="H9" s="291"/>
      <c r="I9" s="302"/>
      <c r="J9" s="303"/>
      <c r="K9" s="304"/>
      <c r="L9" s="291"/>
      <c r="M9" s="291"/>
      <c r="N9" s="291"/>
      <c r="O9" s="291"/>
      <c r="P9" s="291"/>
      <c r="Q9" s="291"/>
      <c r="R9" s="277"/>
      <c r="S9" s="14"/>
      <c r="T9" s="14"/>
      <c r="U9" s="14"/>
      <c r="V9" s="14"/>
      <c r="W9" s="14"/>
      <c r="X9" s="14"/>
      <c r="Y9" s="14"/>
      <c r="Z9" s="14"/>
      <c r="AA9" s="14"/>
      <c r="AB9" s="322"/>
      <c r="AC9" s="14"/>
      <c r="AD9" s="14"/>
      <c r="AE9" s="14"/>
      <c r="AF9" s="14"/>
      <c r="AG9" s="14"/>
    </row>
    <row r="10" spans="1:33" ht="15.75" customHeight="1" x14ac:dyDescent="0.25">
      <c r="A10" s="293"/>
      <c r="B10" s="283" t="s">
        <v>116</v>
      </c>
      <c r="C10" s="284"/>
      <c r="D10" s="284"/>
      <c r="E10" s="284"/>
      <c r="F10" s="284"/>
      <c r="G10" s="285"/>
      <c r="H10" s="291"/>
      <c r="I10" s="302"/>
      <c r="J10" s="303"/>
      <c r="K10" s="304"/>
      <c r="L10" s="291"/>
      <c r="M10" s="291"/>
      <c r="N10" s="291"/>
      <c r="O10" s="291"/>
      <c r="P10" s="291"/>
      <c r="Q10" s="291"/>
      <c r="R10" s="277"/>
      <c r="S10" s="14"/>
      <c r="T10" s="14"/>
      <c r="U10" s="14"/>
      <c r="V10" s="14"/>
      <c r="W10" s="14"/>
      <c r="X10" s="14"/>
      <c r="Y10" s="14"/>
      <c r="Z10" s="14"/>
      <c r="AA10" s="14"/>
      <c r="AB10" s="322"/>
      <c r="AC10" s="14"/>
      <c r="AD10" s="14"/>
      <c r="AE10" s="14"/>
      <c r="AF10" s="14"/>
      <c r="AG10" s="14"/>
    </row>
    <row r="11" spans="1:33" ht="15.75" customHeight="1" x14ac:dyDescent="0.25">
      <c r="A11" s="293"/>
      <c r="B11" s="283" t="s">
        <v>296</v>
      </c>
      <c r="C11" s="284"/>
      <c r="D11" s="284"/>
      <c r="E11" s="284"/>
      <c r="F11" s="284"/>
      <c r="G11" s="285"/>
      <c r="H11" s="291"/>
      <c r="I11" s="302"/>
      <c r="J11" s="303"/>
      <c r="K11" s="304"/>
      <c r="L11" s="291"/>
      <c r="M11" s="291"/>
      <c r="N11" s="291"/>
      <c r="O11" s="291"/>
      <c r="P11" s="291"/>
      <c r="Q11" s="291"/>
      <c r="R11" s="277"/>
      <c r="S11" s="14"/>
      <c r="T11" s="14"/>
      <c r="U11" s="14"/>
      <c r="V11" s="14"/>
      <c r="W11" s="14"/>
      <c r="X11" s="14"/>
      <c r="Y11" s="14"/>
      <c r="Z11" s="14"/>
      <c r="AA11" s="14"/>
      <c r="AB11" s="322"/>
      <c r="AC11" s="14"/>
      <c r="AD11" s="14"/>
      <c r="AE11" s="14"/>
      <c r="AF11" s="14"/>
      <c r="AG11" s="14"/>
    </row>
    <row r="12" spans="1:33" ht="15.75" customHeight="1" x14ac:dyDescent="0.25">
      <c r="A12" s="293"/>
      <c r="B12" s="283" t="s">
        <v>117</v>
      </c>
      <c r="C12" s="284"/>
      <c r="D12" s="284"/>
      <c r="E12" s="284"/>
      <c r="F12" s="284"/>
      <c r="G12" s="285"/>
      <c r="H12" s="291"/>
      <c r="I12" s="302"/>
      <c r="J12" s="303"/>
      <c r="K12" s="304"/>
      <c r="L12" s="291"/>
      <c r="M12" s="291"/>
      <c r="N12" s="291"/>
      <c r="O12" s="291"/>
      <c r="P12" s="291"/>
      <c r="Q12" s="291"/>
      <c r="R12" s="277"/>
      <c r="S12" s="14"/>
      <c r="T12" s="14"/>
      <c r="U12" s="14"/>
      <c r="V12" s="14"/>
      <c r="W12" s="14"/>
      <c r="X12" s="14"/>
      <c r="Y12" s="14"/>
      <c r="Z12" s="14"/>
      <c r="AA12" s="14"/>
      <c r="AB12" s="322"/>
      <c r="AC12" s="14"/>
      <c r="AD12" s="14"/>
      <c r="AE12" s="14"/>
      <c r="AF12" s="14"/>
      <c r="AG12" s="14"/>
    </row>
    <row r="13" spans="1:33" ht="15.75" customHeight="1" x14ac:dyDescent="0.25">
      <c r="A13" s="293"/>
      <c r="B13" s="286" t="s">
        <v>297</v>
      </c>
      <c r="C13" s="287"/>
      <c r="D13" s="287"/>
      <c r="E13" s="287"/>
      <c r="F13" s="287"/>
      <c r="G13" s="288"/>
      <c r="H13" s="291"/>
      <c r="I13" s="302"/>
      <c r="J13" s="303"/>
      <c r="K13" s="304"/>
      <c r="L13" s="291"/>
      <c r="M13" s="291"/>
      <c r="N13" s="291"/>
      <c r="O13" s="291"/>
      <c r="P13" s="291"/>
      <c r="Q13" s="291"/>
      <c r="R13" s="277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ht="15.75" customHeight="1" x14ac:dyDescent="0.25">
      <c r="A14" s="293"/>
      <c r="B14" s="342" t="s">
        <v>117</v>
      </c>
      <c r="C14" s="292"/>
      <c r="D14" s="292"/>
      <c r="E14" s="292"/>
      <c r="F14" s="292"/>
      <c r="G14" s="291"/>
      <c r="H14" s="291"/>
      <c r="I14" s="305"/>
      <c r="J14" s="306"/>
      <c r="K14" s="307"/>
      <c r="L14" s="291"/>
      <c r="M14" s="291"/>
      <c r="N14" s="291"/>
      <c r="O14" s="291"/>
      <c r="P14" s="291"/>
      <c r="Q14" s="291"/>
      <c r="R14" s="277"/>
      <c r="S14" s="14"/>
      <c r="T14" s="14"/>
      <c r="U14" s="14"/>
      <c r="V14" s="14"/>
      <c r="W14" s="14"/>
      <c r="X14" s="14"/>
      <c r="Y14" s="14"/>
      <c r="Z14" s="14"/>
      <c r="AA14" s="14"/>
      <c r="AB14" s="322"/>
      <c r="AC14" s="14"/>
      <c r="AD14" s="14"/>
      <c r="AE14" s="14"/>
      <c r="AF14" s="14"/>
      <c r="AG14" s="14"/>
    </row>
    <row r="15" spans="1:33" ht="15.75" customHeight="1" x14ac:dyDescent="0.25">
      <c r="A15" s="293"/>
      <c r="B15" s="308"/>
      <c r="C15" s="291"/>
      <c r="D15" s="291"/>
      <c r="E15" s="291"/>
      <c r="F15" s="291"/>
      <c r="G15" s="290"/>
      <c r="H15" s="291"/>
      <c r="I15" s="309"/>
      <c r="J15" s="309"/>
      <c r="K15" s="309"/>
      <c r="L15" s="291"/>
      <c r="M15" s="291"/>
      <c r="N15" s="291"/>
      <c r="O15" s="291"/>
      <c r="P15" s="291"/>
      <c r="Q15" s="291"/>
      <c r="R15" s="277"/>
      <c r="S15" s="14"/>
      <c r="T15" s="14"/>
      <c r="U15" s="14"/>
      <c r="V15" s="14"/>
      <c r="W15" s="14"/>
      <c r="X15" s="14"/>
      <c r="Y15" s="14"/>
      <c r="Z15" s="14"/>
      <c r="AA15" s="14"/>
      <c r="AB15" s="324"/>
      <c r="AC15" s="14"/>
      <c r="AD15" s="14"/>
      <c r="AE15" s="14"/>
      <c r="AF15" s="14"/>
      <c r="AG15" s="14"/>
    </row>
    <row r="16" spans="1:33" ht="15.75" customHeight="1" x14ac:dyDescent="0.25">
      <c r="A16" s="293"/>
      <c r="B16" s="280" t="s">
        <v>123</v>
      </c>
      <c r="C16" s="281"/>
      <c r="D16" s="281"/>
      <c r="E16" s="281"/>
      <c r="F16" s="281"/>
      <c r="G16" s="282"/>
      <c r="H16" s="291"/>
      <c r="I16" s="299"/>
      <c r="J16" s="300"/>
      <c r="K16" s="301"/>
      <c r="L16" s="291"/>
      <c r="M16" s="291"/>
      <c r="N16" s="291"/>
      <c r="O16" s="291"/>
      <c r="P16" s="291"/>
      <c r="Q16" s="291"/>
      <c r="R16" s="277"/>
      <c r="S16" s="14"/>
      <c r="T16" s="14"/>
      <c r="U16" s="14"/>
      <c r="V16" s="14"/>
      <c r="W16" s="14"/>
      <c r="X16" s="14"/>
      <c r="Y16" s="14"/>
      <c r="Z16" s="14"/>
      <c r="AA16" s="14"/>
      <c r="AB16" s="324"/>
      <c r="AC16" s="14"/>
      <c r="AD16" s="14"/>
      <c r="AE16" s="14"/>
      <c r="AF16" s="14"/>
      <c r="AG16" s="14"/>
    </row>
    <row r="17" spans="1:33" ht="15.75" customHeight="1" x14ac:dyDescent="0.25">
      <c r="A17" s="293"/>
      <c r="B17" s="283" t="s">
        <v>118</v>
      </c>
      <c r="C17" s="284"/>
      <c r="D17" s="284"/>
      <c r="E17" s="284"/>
      <c r="F17" s="284"/>
      <c r="G17" s="285"/>
      <c r="H17" s="291"/>
      <c r="I17" s="310"/>
      <c r="J17" s="311"/>
      <c r="K17" s="312"/>
      <c r="L17" s="291"/>
      <c r="M17" s="291"/>
      <c r="N17" s="291"/>
      <c r="O17" s="291"/>
      <c r="P17" s="291"/>
      <c r="Q17" s="291"/>
      <c r="R17" s="277"/>
      <c r="S17" s="14"/>
      <c r="T17" s="14"/>
      <c r="U17" s="14"/>
      <c r="V17" s="14"/>
      <c r="W17" s="14"/>
      <c r="X17" s="14"/>
      <c r="Y17" s="14"/>
      <c r="Z17" s="14"/>
      <c r="AA17" s="14"/>
      <c r="AB17" s="325"/>
      <c r="AC17" s="14"/>
      <c r="AD17" s="14"/>
      <c r="AE17" s="14"/>
      <c r="AF17" s="14"/>
      <c r="AG17" s="14"/>
    </row>
    <row r="18" spans="1:33" ht="15.75" customHeight="1" x14ac:dyDescent="0.25">
      <c r="A18" s="293"/>
      <c r="B18" s="283" t="s">
        <v>124</v>
      </c>
      <c r="C18" s="284"/>
      <c r="D18" s="284"/>
      <c r="E18" s="284"/>
      <c r="F18" s="284"/>
      <c r="G18" s="285"/>
      <c r="H18" s="291"/>
      <c r="I18" s="302"/>
      <c r="J18" s="303"/>
      <c r="K18" s="304"/>
      <c r="L18" s="291"/>
      <c r="M18" s="291"/>
      <c r="N18" s="291"/>
      <c r="O18" s="291"/>
      <c r="P18" s="291"/>
      <c r="Q18" s="291"/>
      <c r="R18" s="277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5.75" customHeight="1" x14ac:dyDescent="0.25">
      <c r="A19" s="293"/>
      <c r="B19" s="283" t="s">
        <v>298</v>
      </c>
      <c r="C19" s="284"/>
      <c r="D19" s="284"/>
      <c r="E19" s="284"/>
      <c r="F19" s="284"/>
      <c r="G19" s="285"/>
      <c r="H19" s="291"/>
      <c r="I19" s="302"/>
      <c r="J19" s="303"/>
      <c r="K19" s="304"/>
      <c r="L19" s="291"/>
      <c r="M19" s="291"/>
      <c r="N19" s="291"/>
      <c r="O19" s="291"/>
      <c r="P19" s="291"/>
      <c r="Q19" s="291"/>
      <c r="R19" s="27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5.75" customHeight="1" x14ac:dyDescent="0.25">
      <c r="A20" s="293"/>
      <c r="B20" s="283" t="s">
        <v>125</v>
      </c>
      <c r="C20" s="284"/>
      <c r="D20" s="284"/>
      <c r="E20" s="284"/>
      <c r="F20" s="284"/>
      <c r="G20" s="285"/>
      <c r="H20" s="291"/>
      <c r="I20" s="310"/>
      <c r="J20" s="311"/>
      <c r="K20" s="312"/>
      <c r="L20" s="291"/>
      <c r="M20" s="291"/>
      <c r="N20" s="291"/>
      <c r="O20" s="291"/>
      <c r="P20" s="291"/>
      <c r="Q20" s="291"/>
      <c r="R20" s="277"/>
      <c r="S20" s="14"/>
      <c r="T20" s="14"/>
      <c r="U20" s="14"/>
      <c r="V20" s="14"/>
      <c r="W20" s="14"/>
      <c r="X20" s="14"/>
      <c r="Y20" s="14"/>
      <c r="Z20" s="14"/>
      <c r="AA20" s="14"/>
      <c r="AB20" s="326"/>
      <c r="AC20" s="14"/>
      <c r="AD20" s="14"/>
      <c r="AE20" s="14"/>
      <c r="AF20" s="14"/>
      <c r="AG20" s="14"/>
    </row>
    <row r="21" spans="1:33" ht="15.75" customHeight="1" x14ac:dyDescent="0.25">
      <c r="A21" s="293"/>
      <c r="B21" s="286" t="s">
        <v>126</v>
      </c>
      <c r="C21" s="287"/>
      <c r="D21" s="287"/>
      <c r="E21" s="287"/>
      <c r="F21" s="287"/>
      <c r="G21" s="341"/>
      <c r="H21" s="291"/>
      <c r="I21" s="305"/>
      <c r="J21" s="306"/>
      <c r="K21" s="307"/>
      <c r="L21" s="313"/>
      <c r="M21" s="313"/>
      <c r="N21" s="291"/>
      <c r="O21" s="291"/>
      <c r="P21" s="291"/>
      <c r="Q21" s="291"/>
      <c r="R21" s="277"/>
      <c r="S21" s="14"/>
      <c r="T21" s="14"/>
      <c r="U21" s="14"/>
      <c r="V21" s="14"/>
      <c r="W21" s="14"/>
      <c r="X21" s="14"/>
      <c r="Y21" s="14"/>
      <c r="Z21" s="14"/>
      <c r="AA21" s="14"/>
      <c r="AB21" s="326"/>
      <c r="AC21" s="14"/>
      <c r="AD21" s="14"/>
      <c r="AE21" s="14"/>
      <c r="AF21" s="14"/>
      <c r="AG21" s="14"/>
    </row>
    <row r="22" spans="1:33" ht="15.75" customHeight="1" x14ac:dyDescent="0.25">
      <c r="A22" s="293"/>
      <c r="B22" s="291"/>
      <c r="C22" s="314"/>
      <c r="D22" s="291"/>
      <c r="E22" s="291"/>
      <c r="F22" s="331"/>
      <c r="G22" s="290"/>
      <c r="H22" s="291"/>
      <c r="I22" s="291"/>
      <c r="J22" s="291"/>
      <c r="K22" s="291"/>
      <c r="L22" s="291"/>
      <c r="M22" s="291"/>
      <c r="N22" s="331"/>
      <c r="O22" s="331"/>
      <c r="P22" s="331"/>
      <c r="Q22" s="331"/>
      <c r="R22" s="334"/>
      <c r="S22" s="14"/>
      <c r="T22" s="14"/>
      <c r="U22" s="14"/>
      <c r="V22" s="14"/>
      <c r="W22" s="14"/>
      <c r="X22" s="14"/>
      <c r="Y22" s="14"/>
      <c r="Z22" s="14"/>
      <c r="AA22" s="14"/>
      <c r="AB22" s="326"/>
      <c r="AC22" s="14"/>
      <c r="AD22" s="14"/>
      <c r="AE22" s="14"/>
      <c r="AF22" s="14"/>
      <c r="AG22" s="14"/>
    </row>
    <row r="23" spans="1:33" ht="15.75" customHeight="1" x14ac:dyDescent="0.25">
      <c r="A23" s="293"/>
      <c r="B23" s="315" t="s">
        <v>119</v>
      </c>
      <c r="C23" s="316"/>
      <c r="D23" s="281"/>
      <c r="E23" s="281"/>
      <c r="F23" s="281"/>
      <c r="G23" s="282"/>
      <c r="H23" s="331"/>
      <c r="I23" s="299"/>
      <c r="J23" s="300"/>
      <c r="K23" s="301"/>
      <c r="L23" s="331"/>
      <c r="M23" s="331"/>
      <c r="N23" s="331"/>
      <c r="O23" s="331"/>
      <c r="P23" s="331"/>
      <c r="Q23" s="331"/>
      <c r="R23" s="334"/>
      <c r="S23" s="14"/>
      <c r="T23" s="14"/>
      <c r="U23" s="14"/>
      <c r="V23" s="14"/>
      <c r="W23" s="14"/>
      <c r="X23" s="14"/>
      <c r="Y23" s="14"/>
      <c r="Z23" s="14"/>
      <c r="AA23" s="14"/>
      <c r="AB23" s="326"/>
      <c r="AC23" s="14"/>
      <c r="AD23" s="14"/>
      <c r="AE23" s="14"/>
      <c r="AF23" s="14"/>
      <c r="AG23" s="14"/>
    </row>
    <row r="24" spans="1:33" ht="15.75" customHeight="1" x14ac:dyDescent="0.25">
      <c r="A24" s="293"/>
      <c r="B24" s="317" t="s">
        <v>120</v>
      </c>
      <c r="C24" s="318"/>
      <c r="D24" s="284"/>
      <c r="E24" s="284"/>
      <c r="F24" s="284"/>
      <c r="G24" s="285"/>
      <c r="H24" s="331"/>
      <c r="I24" s="302"/>
      <c r="J24" s="303"/>
      <c r="K24" s="304"/>
      <c r="L24" s="331"/>
      <c r="M24" s="331"/>
      <c r="N24" s="331"/>
      <c r="O24" s="331"/>
      <c r="P24" s="331"/>
      <c r="Q24" s="331"/>
      <c r="R24" s="334"/>
      <c r="Z24" s="14"/>
      <c r="AA24" s="14"/>
      <c r="AB24" s="326"/>
      <c r="AC24" s="14"/>
      <c r="AD24" s="14"/>
      <c r="AE24" s="14"/>
      <c r="AF24" s="14"/>
      <c r="AG24" s="14"/>
    </row>
    <row r="25" spans="1:33" ht="15.75" customHeight="1" x14ac:dyDescent="0.25">
      <c r="A25" s="293"/>
      <c r="B25" s="317" t="s">
        <v>116</v>
      </c>
      <c r="C25" s="318"/>
      <c r="D25" s="284"/>
      <c r="E25" s="284"/>
      <c r="F25" s="284"/>
      <c r="G25" s="285"/>
      <c r="H25" s="331"/>
      <c r="I25" s="302"/>
      <c r="J25" s="303"/>
      <c r="K25" s="304"/>
      <c r="L25" s="331"/>
      <c r="M25" s="331"/>
      <c r="N25" s="331"/>
      <c r="O25" s="331"/>
      <c r="P25" s="331"/>
      <c r="Q25" s="331"/>
      <c r="R25" s="334"/>
      <c r="Z25" s="14"/>
      <c r="AA25" s="14"/>
      <c r="AB25" s="326"/>
      <c r="AC25" s="14"/>
      <c r="AD25" s="14"/>
      <c r="AE25" s="14"/>
      <c r="AF25" s="14"/>
      <c r="AG25" s="14"/>
    </row>
    <row r="26" spans="1:33" ht="15.75" customHeight="1" x14ac:dyDescent="0.25">
      <c r="A26" s="293"/>
      <c r="B26" s="317" t="s">
        <v>121</v>
      </c>
      <c r="C26" s="318"/>
      <c r="D26" s="284"/>
      <c r="E26" s="284"/>
      <c r="F26" s="284"/>
      <c r="G26" s="285"/>
      <c r="H26" s="331"/>
      <c r="I26" s="302"/>
      <c r="J26" s="303"/>
      <c r="K26" s="304"/>
      <c r="L26" s="331"/>
      <c r="M26" s="331"/>
      <c r="N26" s="331"/>
      <c r="O26" s="331"/>
      <c r="P26" s="331"/>
      <c r="Q26" s="331"/>
      <c r="R26" s="334"/>
      <c r="Z26" s="14"/>
      <c r="AA26" s="14"/>
      <c r="AB26" s="326"/>
      <c r="AC26" s="14"/>
      <c r="AD26" s="14"/>
      <c r="AE26" s="14"/>
      <c r="AF26" s="14"/>
      <c r="AG26" s="14"/>
    </row>
    <row r="27" spans="1:33" ht="15.75" customHeight="1" x14ac:dyDescent="0.25">
      <c r="A27" s="293"/>
      <c r="B27" s="317" t="s">
        <v>117</v>
      </c>
      <c r="C27" s="318"/>
      <c r="D27" s="284"/>
      <c r="E27" s="284"/>
      <c r="F27" s="284"/>
      <c r="G27" s="285"/>
      <c r="H27" s="331"/>
      <c r="I27" s="302"/>
      <c r="J27" s="303"/>
      <c r="K27" s="304"/>
      <c r="L27" s="331"/>
      <c r="M27" s="331"/>
      <c r="N27" s="331"/>
      <c r="O27" s="331"/>
      <c r="P27" s="331"/>
      <c r="Q27" s="331"/>
      <c r="R27" s="334"/>
      <c r="Z27" s="14"/>
      <c r="AA27" s="14"/>
      <c r="AB27" s="14"/>
      <c r="AC27" s="14"/>
      <c r="AD27" s="14"/>
      <c r="AE27" s="14"/>
      <c r="AF27" s="14"/>
      <c r="AG27" s="14"/>
    </row>
    <row r="28" spans="1:33" ht="15.75" customHeight="1" x14ac:dyDescent="0.25">
      <c r="A28" s="293"/>
      <c r="B28" s="317" t="s">
        <v>122</v>
      </c>
      <c r="C28" s="318"/>
      <c r="D28" s="284"/>
      <c r="E28" s="284"/>
      <c r="F28" s="284"/>
      <c r="G28" s="285"/>
      <c r="H28" s="331"/>
      <c r="I28" s="302"/>
      <c r="J28" s="303"/>
      <c r="K28" s="304"/>
      <c r="L28" s="331"/>
      <c r="M28" s="331"/>
      <c r="N28" s="331"/>
      <c r="O28" s="331"/>
      <c r="P28" s="331"/>
      <c r="Q28" s="331"/>
      <c r="R28" s="334"/>
      <c r="Z28" s="14"/>
      <c r="AA28" s="14"/>
      <c r="AB28" s="326"/>
      <c r="AC28" s="14"/>
      <c r="AD28" s="14"/>
      <c r="AE28" s="14"/>
      <c r="AF28" s="14"/>
      <c r="AG28" s="14"/>
    </row>
    <row r="29" spans="1:33" ht="15.75" customHeight="1" x14ac:dyDescent="0.25">
      <c r="A29" s="293"/>
      <c r="B29" s="319" t="s">
        <v>117</v>
      </c>
      <c r="C29" s="320"/>
      <c r="D29" s="287"/>
      <c r="E29" s="287"/>
      <c r="F29" s="287"/>
      <c r="G29" s="288"/>
      <c r="H29" s="331"/>
      <c r="I29" s="305"/>
      <c r="J29" s="306"/>
      <c r="K29" s="307"/>
      <c r="L29" s="331"/>
      <c r="M29" s="331"/>
      <c r="N29" s="331"/>
      <c r="O29" s="331"/>
      <c r="P29" s="331"/>
      <c r="Q29" s="331"/>
      <c r="R29" s="334"/>
      <c r="Z29" s="14"/>
      <c r="AA29" s="14"/>
      <c r="AB29" s="327"/>
      <c r="AC29" s="14"/>
      <c r="AD29" s="14"/>
      <c r="AE29" s="14"/>
      <c r="AF29" s="14"/>
      <c r="AG29" s="14"/>
    </row>
    <row r="30" spans="1:33" ht="15.75" customHeight="1" x14ac:dyDescent="0.25">
      <c r="A30" s="293"/>
      <c r="B30" s="331"/>
      <c r="C30" s="332"/>
      <c r="D30" s="291"/>
      <c r="E30" s="291"/>
      <c r="F30" s="291"/>
      <c r="G30" s="290"/>
      <c r="H30" s="331"/>
      <c r="I30" s="309"/>
      <c r="J30" s="309"/>
      <c r="K30" s="309"/>
      <c r="L30" s="291"/>
      <c r="M30" s="291"/>
      <c r="N30" s="331"/>
      <c r="O30" s="331"/>
      <c r="P30" s="331"/>
      <c r="Q30" s="331"/>
      <c r="R30" s="334"/>
      <c r="Z30" s="14"/>
      <c r="AA30" s="14"/>
      <c r="AB30" s="326"/>
      <c r="AC30" s="14"/>
      <c r="AD30" s="14"/>
      <c r="AE30" s="14"/>
      <c r="AF30" s="14"/>
      <c r="AG30" s="14"/>
    </row>
    <row r="31" spans="1:33" ht="15.75" customHeight="1" x14ac:dyDescent="0.25">
      <c r="A31" s="293"/>
      <c r="B31" s="315" t="s">
        <v>123</v>
      </c>
      <c r="C31" s="316"/>
      <c r="D31" s="281"/>
      <c r="E31" s="281"/>
      <c r="F31" s="281"/>
      <c r="G31" s="282"/>
      <c r="H31" s="331"/>
      <c r="I31" s="299"/>
      <c r="J31" s="300"/>
      <c r="K31" s="301"/>
      <c r="L31" s="331"/>
      <c r="M31" s="331"/>
      <c r="N31" s="331"/>
      <c r="O31" s="331"/>
      <c r="P31" s="331"/>
      <c r="Q31" s="331"/>
      <c r="R31" s="334"/>
      <c r="Z31" s="14"/>
      <c r="AA31" s="14"/>
      <c r="AB31" s="326"/>
      <c r="AC31" s="14"/>
      <c r="AD31" s="14"/>
      <c r="AE31" s="14"/>
      <c r="AF31" s="14"/>
      <c r="AG31" s="14"/>
    </row>
    <row r="32" spans="1:33" ht="15.75" customHeight="1" x14ac:dyDescent="0.25">
      <c r="A32" s="293"/>
      <c r="B32" s="317" t="s">
        <v>118</v>
      </c>
      <c r="C32" s="321"/>
      <c r="D32" s="284"/>
      <c r="E32" s="284"/>
      <c r="F32" s="284"/>
      <c r="G32" s="285"/>
      <c r="H32" s="331"/>
      <c r="I32" s="310"/>
      <c r="J32" s="311"/>
      <c r="K32" s="312"/>
      <c r="L32" s="331"/>
      <c r="M32" s="331"/>
      <c r="N32" s="331"/>
      <c r="O32" s="331"/>
      <c r="P32" s="331"/>
      <c r="Q32" s="331"/>
      <c r="R32" s="334"/>
      <c r="Z32" s="14"/>
      <c r="AA32" s="14"/>
      <c r="AB32" s="327"/>
      <c r="AC32" s="14"/>
      <c r="AD32" s="14"/>
      <c r="AE32" s="14"/>
      <c r="AF32" s="14"/>
      <c r="AG32" s="14"/>
    </row>
    <row r="33" spans="1:33" ht="15.75" customHeight="1" x14ac:dyDescent="0.25">
      <c r="A33" s="293"/>
      <c r="B33" s="317" t="s">
        <v>124</v>
      </c>
      <c r="C33" s="318"/>
      <c r="D33" s="284"/>
      <c r="E33" s="284"/>
      <c r="F33" s="284"/>
      <c r="G33" s="285"/>
      <c r="H33" s="331"/>
      <c r="I33" s="302"/>
      <c r="J33" s="303"/>
      <c r="K33" s="304"/>
      <c r="L33" s="331"/>
      <c r="M33" s="331"/>
      <c r="N33" s="331"/>
      <c r="O33" s="331"/>
      <c r="P33" s="331"/>
      <c r="Q33" s="331"/>
      <c r="R33" s="334"/>
      <c r="Z33" s="14"/>
      <c r="AA33" s="14"/>
      <c r="AB33" s="326"/>
      <c r="AC33" s="14"/>
      <c r="AD33" s="14"/>
      <c r="AE33" s="14"/>
      <c r="AF33" s="14"/>
      <c r="AG33" s="14"/>
    </row>
    <row r="34" spans="1:33" ht="15.75" customHeight="1" x14ac:dyDescent="0.25">
      <c r="A34" s="333"/>
      <c r="B34" s="317" t="s">
        <v>127</v>
      </c>
      <c r="C34" s="318"/>
      <c r="D34" s="284"/>
      <c r="E34" s="284"/>
      <c r="F34" s="284"/>
      <c r="G34" s="285"/>
      <c r="H34" s="331"/>
      <c r="I34" s="302"/>
      <c r="J34" s="303"/>
      <c r="K34" s="304"/>
      <c r="L34" s="331"/>
      <c r="M34" s="331"/>
      <c r="N34" s="331"/>
      <c r="O34" s="331"/>
      <c r="P34" s="331"/>
      <c r="Q34" s="331"/>
      <c r="R34" s="334"/>
      <c r="Z34" s="14"/>
      <c r="AA34" s="14"/>
      <c r="AB34" s="14"/>
      <c r="AC34" s="14"/>
      <c r="AD34" s="14"/>
      <c r="AE34" s="14"/>
      <c r="AF34" s="14"/>
      <c r="AG34" s="14"/>
    </row>
    <row r="35" spans="1:33" ht="15.75" customHeight="1" x14ac:dyDescent="0.25">
      <c r="A35" s="333"/>
      <c r="B35" s="317" t="s">
        <v>125</v>
      </c>
      <c r="C35" s="321"/>
      <c r="D35" s="284"/>
      <c r="E35" s="284"/>
      <c r="F35" s="284"/>
      <c r="G35" s="285"/>
      <c r="H35" s="331"/>
      <c r="I35" s="310"/>
      <c r="J35" s="311"/>
      <c r="K35" s="312"/>
      <c r="L35" s="331"/>
      <c r="M35" s="331"/>
      <c r="N35" s="331"/>
      <c r="O35" s="331"/>
      <c r="P35" s="331"/>
      <c r="Q35" s="331"/>
      <c r="R35" s="334"/>
      <c r="Z35" s="14"/>
      <c r="AA35" s="14"/>
      <c r="AB35" s="14"/>
      <c r="AC35" s="14"/>
      <c r="AD35" s="14"/>
      <c r="AE35" s="14"/>
      <c r="AF35" s="14"/>
      <c r="AG35" s="14"/>
    </row>
    <row r="36" spans="1:33" ht="15.75" customHeight="1" x14ac:dyDescent="0.25">
      <c r="A36" s="333"/>
      <c r="B36" s="319" t="s">
        <v>126</v>
      </c>
      <c r="C36" s="320"/>
      <c r="D36" s="287"/>
      <c r="E36" s="287"/>
      <c r="F36" s="287"/>
      <c r="G36" s="341"/>
      <c r="H36" s="331"/>
      <c r="I36" s="305"/>
      <c r="J36" s="306"/>
      <c r="K36" s="307"/>
      <c r="L36" s="331"/>
      <c r="M36" s="331"/>
      <c r="N36" s="331"/>
      <c r="O36" s="331"/>
      <c r="P36" s="331"/>
      <c r="Q36" s="331"/>
      <c r="R36" s="334"/>
      <c r="Z36" s="14"/>
      <c r="AA36" s="14"/>
      <c r="AB36" s="14"/>
      <c r="AC36" s="14"/>
      <c r="AD36" s="14"/>
      <c r="AE36" s="14"/>
      <c r="AF36" s="14"/>
      <c r="AG36" s="14"/>
    </row>
    <row r="37" spans="1:33" ht="15.75" x14ac:dyDescent="0.25">
      <c r="A37" s="333"/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4"/>
      <c r="Z37" s="14"/>
      <c r="AA37" s="14"/>
      <c r="AB37" s="14"/>
      <c r="AC37" s="14"/>
      <c r="AD37" s="14"/>
      <c r="AE37" s="14"/>
      <c r="AF37" s="14"/>
      <c r="AG37" s="14"/>
    </row>
    <row r="38" spans="1:33" ht="15.75" x14ac:dyDescent="0.25">
      <c r="A38" s="333"/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4"/>
    </row>
    <row r="39" spans="1:33" ht="15.75" x14ac:dyDescent="0.25">
      <c r="A39" s="333"/>
      <c r="B39" s="331"/>
      <c r="C39" s="331"/>
      <c r="D39" s="331"/>
      <c r="E39" s="331"/>
      <c r="F39" s="331"/>
      <c r="G39" s="14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4"/>
    </row>
    <row r="40" spans="1:33" x14ac:dyDescent="0.25">
      <c r="A40" s="335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334"/>
    </row>
    <row r="41" spans="1:33" x14ac:dyDescent="0.25">
      <c r="A41" s="335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334"/>
    </row>
    <row r="42" spans="1:33" x14ac:dyDescent="0.25">
      <c r="A42" s="335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334"/>
    </row>
    <row r="43" spans="1:33" ht="15.75" thickBot="1" x14ac:dyDescent="0.3">
      <c r="A43" s="336"/>
      <c r="B43" s="337"/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8"/>
    </row>
  </sheetData>
  <sheetProtection algorithmName="SHA-512" hashValue="WTjwMfIB8TMHcEX+1GojikOy0sEAYp35EUzoLcba5JyTczJLy1qMiNIXHvCELV0aIy37Dc2c1laAl1y2BSVJDA==" saltValue="62hmvjYyuA+BP1Q/dRQBPg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41" orientation="landscape" r:id="rId1"/>
  <headerFooter>
    <oddHeader>&amp;L&amp;G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tabColor rgb="FF9F9289"/>
  </sheetPr>
  <dimension ref="A1:M553"/>
  <sheetViews>
    <sheetView topLeftCell="A10" zoomScaleNormal="100" workbookViewId="0">
      <selection activeCell="C14" sqref="C14"/>
    </sheetView>
  </sheetViews>
  <sheetFormatPr defaultRowHeight="15" x14ac:dyDescent="0.25"/>
  <cols>
    <col min="1" max="1" width="6" style="218" customWidth="1"/>
    <col min="2" max="2" width="5.5703125" style="218" customWidth="1"/>
    <col min="3" max="3" width="22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8</v>
      </c>
      <c r="B1" s="212" t="s">
        <v>61</v>
      </c>
      <c r="C1" s="213"/>
      <c r="D1" s="214" t="str">
        <f>VLOOKUP(A1,verzamelblad!A5:E54,3)</f>
        <v>OBS Woutertje Pieterse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Houtlaan 62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103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C4" s="375" t="s">
        <v>471</v>
      </c>
    </row>
    <row r="5" spans="1:13" x14ac:dyDescent="0.25">
      <c r="A5" s="218" t="s">
        <v>404</v>
      </c>
      <c r="B5" s="417" t="s">
        <v>430</v>
      </c>
      <c r="C5" s="433" t="s">
        <v>379</v>
      </c>
      <c r="D5" s="372"/>
      <c r="E5" s="372" t="s">
        <v>85</v>
      </c>
      <c r="F5" s="389">
        <v>4.45</v>
      </c>
      <c r="G5" s="425"/>
      <c r="H5" s="389"/>
      <c r="I5" s="425"/>
      <c r="J5" s="425"/>
      <c r="K5" s="223">
        <f t="shared" ref="K5:K68" si="0">SUM(F5:J5)</f>
        <v>4.45</v>
      </c>
      <c r="L5" s="218">
        <f t="shared" ref="L5:L61" si="1">IF(E5="",0,IF(E5="H",0,VLOOKUP(E5,$F$539:$G$553,2)))</f>
        <v>200</v>
      </c>
      <c r="M5" s="203">
        <f t="shared" ref="M5:M68" si="2">SUM(K5*L5)</f>
        <v>890</v>
      </c>
    </row>
    <row r="6" spans="1:13" x14ac:dyDescent="0.25">
      <c r="A6" s="218" t="s">
        <v>404</v>
      </c>
      <c r="B6" s="417" t="s">
        <v>366</v>
      </c>
      <c r="C6" s="433" t="s">
        <v>391</v>
      </c>
      <c r="D6" s="372"/>
      <c r="E6" s="372" t="s">
        <v>626</v>
      </c>
      <c r="F6" s="389">
        <v>13</v>
      </c>
      <c r="G6" s="425"/>
      <c r="H6" s="389"/>
      <c r="I6" s="425"/>
      <c r="J6" s="425"/>
      <c r="K6" s="223">
        <f t="shared" si="0"/>
        <v>13</v>
      </c>
      <c r="L6" s="218">
        <f t="shared" si="1"/>
        <v>120</v>
      </c>
      <c r="M6" s="203">
        <f t="shared" si="2"/>
        <v>1560</v>
      </c>
    </row>
    <row r="7" spans="1:13" x14ac:dyDescent="0.25">
      <c r="A7" s="218" t="s">
        <v>404</v>
      </c>
      <c r="B7" s="417" t="s">
        <v>369</v>
      </c>
      <c r="C7" s="433" t="s">
        <v>391</v>
      </c>
      <c r="D7" s="372"/>
      <c r="E7" s="372" t="s">
        <v>626</v>
      </c>
      <c r="F7" s="389">
        <v>23.9</v>
      </c>
      <c r="G7" s="425"/>
      <c r="H7" s="389"/>
      <c r="I7" s="425"/>
      <c r="J7" s="425"/>
      <c r="K7" s="223">
        <f t="shared" si="0"/>
        <v>23.9</v>
      </c>
      <c r="L7" s="218">
        <f t="shared" si="1"/>
        <v>120</v>
      </c>
      <c r="M7" s="203">
        <f t="shared" si="2"/>
        <v>2868</v>
      </c>
    </row>
    <row r="8" spans="1:13" x14ac:dyDescent="0.25">
      <c r="A8" s="218" t="s">
        <v>404</v>
      </c>
      <c r="B8" s="417" t="s">
        <v>458</v>
      </c>
      <c r="C8" s="433" t="s">
        <v>381</v>
      </c>
      <c r="D8" s="372"/>
      <c r="E8" s="372" t="s">
        <v>85</v>
      </c>
      <c r="F8" s="389"/>
      <c r="G8" s="425">
        <v>72.7</v>
      </c>
      <c r="H8" s="389"/>
      <c r="I8" s="425"/>
      <c r="J8" s="425"/>
      <c r="K8" s="223">
        <f t="shared" si="0"/>
        <v>72.7</v>
      </c>
      <c r="L8" s="218">
        <f t="shared" si="1"/>
        <v>200</v>
      </c>
      <c r="M8" s="203">
        <f t="shared" si="2"/>
        <v>14540</v>
      </c>
    </row>
    <row r="9" spans="1:13" x14ac:dyDescent="0.25">
      <c r="A9" s="218" t="s">
        <v>404</v>
      </c>
      <c r="B9" s="417" t="s">
        <v>459</v>
      </c>
      <c r="C9" s="433" t="s">
        <v>455</v>
      </c>
      <c r="D9" s="372"/>
      <c r="E9" s="372" t="s">
        <v>85</v>
      </c>
      <c r="F9" s="389"/>
      <c r="G9" s="425"/>
      <c r="H9" s="389">
        <v>264.60000000000002</v>
      </c>
      <c r="I9" s="425"/>
      <c r="J9" s="425"/>
      <c r="K9" s="223">
        <f t="shared" si="0"/>
        <v>264.60000000000002</v>
      </c>
      <c r="L9" s="218">
        <f t="shared" si="1"/>
        <v>200</v>
      </c>
      <c r="M9" s="203">
        <f t="shared" si="2"/>
        <v>52920.000000000007</v>
      </c>
    </row>
    <row r="10" spans="1:13" x14ac:dyDescent="0.25">
      <c r="A10" s="218" t="s">
        <v>404</v>
      </c>
      <c r="B10" s="417" t="s">
        <v>460</v>
      </c>
      <c r="C10" s="433" t="s">
        <v>381</v>
      </c>
      <c r="D10" s="372"/>
      <c r="E10" s="372" t="s">
        <v>85</v>
      </c>
      <c r="F10" s="389"/>
      <c r="G10" s="425">
        <v>38.6</v>
      </c>
      <c r="H10" s="389"/>
      <c r="I10" s="425"/>
      <c r="J10" s="425"/>
      <c r="K10" s="223">
        <f t="shared" si="0"/>
        <v>38.6</v>
      </c>
      <c r="L10" s="218">
        <f t="shared" si="1"/>
        <v>200</v>
      </c>
      <c r="M10" s="203">
        <f t="shared" si="2"/>
        <v>7720</v>
      </c>
    </row>
    <row r="11" spans="1:13" x14ac:dyDescent="0.25">
      <c r="A11" s="218" t="s">
        <v>404</v>
      </c>
      <c r="B11" s="417" t="s">
        <v>461</v>
      </c>
      <c r="C11" s="433" t="s">
        <v>387</v>
      </c>
      <c r="D11" s="372"/>
      <c r="E11" s="372" t="s">
        <v>84</v>
      </c>
      <c r="F11" s="389"/>
      <c r="G11" s="425">
        <v>55.2</v>
      </c>
      <c r="H11" s="389"/>
      <c r="I11" s="425"/>
      <c r="J11" s="425"/>
      <c r="K11" s="223">
        <f t="shared" si="0"/>
        <v>55.2</v>
      </c>
      <c r="L11" s="218">
        <f t="shared" si="1"/>
        <v>200</v>
      </c>
      <c r="M11" s="203">
        <f t="shared" si="2"/>
        <v>11040</v>
      </c>
    </row>
    <row r="12" spans="1:13" x14ac:dyDescent="0.25">
      <c r="A12" s="218" t="s">
        <v>404</v>
      </c>
      <c r="B12" s="417" t="s">
        <v>462</v>
      </c>
      <c r="C12" s="433" t="s">
        <v>387</v>
      </c>
      <c r="D12" s="372"/>
      <c r="E12" s="372" t="s">
        <v>84</v>
      </c>
      <c r="F12" s="389"/>
      <c r="G12" s="425">
        <v>52</v>
      </c>
      <c r="H12" s="389"/>
      <c r="I12" s="425"/>
      <c r="J12" s="425"/>
      <c r="K12" s="223">
        <f t="shared" si="0"/>
        <v>52</v>
      </c>
      <c r="L12" s="218">
        <f t="shared" si="1"/>
        <v>200</v>
      </c>
      <c r="M12" s="203">
        <f t="shared" si="2"/>
        <v>10400</v>
      </c>
    </row>
    <row r="13" spans="1:13" x14ac:dyDescent="0.25">
      <c r="A13" s="218" t="s">
        <v>404</v>
      </c>
      <c r="B13" s="417" t="s">
        <v>374</v>
      </c>
      <c r="C13" s="433" t="s">
        <v>382</v>
      </c>
      <c r="D13" s="372"/>
      <c r="E13" s="372" t="s">
        <v>111</v>
      </c>
      <c r="F13" s="389"/>
      <c r="G13" s="425"/>
      <c r="H13" s="389"/>
      <c r="I13" s="425"/>
      <c r="J13" s="425">
        <v>15.8</v>
      </c>
      <c r="K13" s="223">
        <f t="shared" si="0"/>
        <v>15.8</v>
      </c>
      <c r="L13" s="218">
        <f t="shared" si="1"/>
        <v>200</v>
      </c>
      <c r="M13" s="203">
        <f t="shared" si="2"/>
        <v>3160</v>
      </c>
    </row>
    <row r="14" spans="1:13" x14ac:dyDescent="0.25">
      <c r="A14" s="218" t="s">
        <v>404</v>
      </c>
      <c r="B14" s="417" t="s">
        <v>440</v>
      </c>
      <c r="C14" s="433" t="s">
        <v>456</v>
      </c>
      <c r="D14" s="372"/>
      <c r="E14" s="372" t="s">
        <v>85</v>
      </c>
      <c r="F14" s="389"/>
      <c r="G14" s="425"/>
      <c r="H14" s="389"/>
      <c r="I14" s="425"/>
      <c r="J14" s="425">
        <v>1.55</v>
      </c>
      <c r="K14" s="223">
        <f t="shared" si="0"/>
        <v>1.55</v>
      </c>
      <c r="L14" s="218">
        <f t="shared" si="1"/>
        <v>200</v>
      </c>
      <c r="M14" s="203">
        <f t="shared" si="2"/>
        <v>310</v>
      </c>
    </row>
    <row r="15" spans="1:13" x14ac:dyDescent="0.25">
      <c r="A15" s="218" t="s">
        <v>404</v>
      </c>
      <c r="B15" s="417" t="s">
        <v>352</v>
      </c>
      <c r="C15" s="433" t="s">
        <v>387</v>
      </c>
      <c r="D15" s="372"/>
      <c r="E15" s="372" t="s">
        <v>84</v>
      </c>
      <c r="F15" s="389"/>
      <c r="G15" s="425">
        <v>51.2</v>
      </c>
      <c r="H15" s="389"/>
      <c r="I15" s="425"/>
      <c r="J15" s="425"/>
      <c r="K15" s="223">
        <f t="shared" si="0"/>
        <v>51.2</v>
      </c>
      <c r="L15" s="218">
        <f t="shared" si="1"/>
        <v>200</v>
      </c>
      <c r="M15" s="203">
        <f t="shared" si="2"/>
        <v>10240</v>
      </c>
    </row>
    <row r="16" spans="1:13" x14ac:dyDescent="0.25">
      <c r="A16" s="218" t="s">
        <v>404</v>
      </c>
      <c r="B16" s="417" t="s">
        <v>463</v>
      </c>
      <c r="C16" s="433" t="s">
        <v>392</v>
      </c>
      <c r="D16" s="372"/>
      <c r="E16" s="372" t="s">
        <v>85</v>
      </c>
      <c r="F16" s="389"/>
      <c r="G16" s="425"/>
      <c r="H16" s="389"/>
      <c r="I16" s="425">
        <v>7.3</v>
      </c>
      <c r="J16" s="425"/>
      <c r="K16" s="223">
        <f t="shared" si="0"/>
        <v>7.3</v>
      </c>
      <c r="L16" s="218">
        <f t="shared" si="1"/>
        <v>200</v>
      </c>
      <c r="M16" s="203">
        <f t="shared" si="2"/>
        <v>1460</v>
      </c>
    </row>
    <row r="17" spans="1:13" x14ac:dyDescent="0.25">
      <c r="A17" s="218" t="s">
        <v>404</v>
      </c>
      <c r="B17" s="417" t="s">
        <v>464</v>
      </c>
      <c r="C17" s="433" t="s">
        <v>382</v>
      </c>
      <c r="D17" s="372"/>
      <c r="E17" s="372" t="s">
        <v>111</v>
      </c>
      <c r="F17" s="389"/>
      <c r="G17" s="425"/>
      <c r="H17" s="389"/>
      <c r="I17" s="425"/>
      <c r="J17" s="425">
        <v>7.2</v>
      </c>
      <c r="K17" s="223">
        <f t="shared" si="0"/>
        <v>7.2</v>
      </c>
      <c r="L17" s="218">
        <f t="shared" si="1"/>
        <v>200</v>
      </c>
      <c r="M17" s="203">
        <f t="shared" si="2"/>
        <v>1440</v>
      </c>
    </row>
    <row r="18" spans="1:13" x14ac:dyDescent="0.25">
      <c r="A18" s="218" t="s">
        <v>404</v>
      </c>
      <c r="B18" s="417" t="s">
        <v>465</v>
      </c>
      <c r="C18" s="433" t="s">
        <v>457</v>
      </c>
      <c r="D18" s="372"/>
      <c r="E18" s="372" t="s">
        <v>84</v>
      </c>
      <c r="F18" s="389"/>
      <c r="G18" s="425">
        <v>51.7</v>
      </c>
      <c r="H18" s="389"/>
      <c r="I18" s="425"/>
      <c r="J18" s="425"/>
      <c r="K18" s="223">
        <f t="shared" si="0"/>
        <v>51.7</v>
      </c>
      <c r="L18" s="218">
        <f t="shared" si="1"/>
        <v>200</v>
      </c>
      <c r="M18" s="203">
        <f t="shared" si="2"/>
        <v>10340</v>
      </c>
    </row>
    <row r="19" spans="1:13" x14ac:dyDescent="0.25">
      <c r="A19" s="218" t="s">
        <v>404</v>
      </c>
      <c r="B19" s="417" t="s">
        <v>432</v>
      </c>
      <c r="C19" s="433" t="s">
        <v>387</v>
      </c>
      <c r="D19" s="372"/>
      <c r="E19" s="372" t="s">
        <v>84</v>
      </c>
      <c r="F19" s="389"/>
      <c r="G19" s="425">
        <v>52</v>
      </c>
      <c r="H19" s="389"/>
      <c r="I19" s="425"/>
      <c r="J19" s="425"/>
      <c r="K19" s="223">
        <f t="shared" si="0"/>
        <v>52</v>
      </c>
      <c r="L19" s="218">
        <f t="shared" si="1"/>
        <v>200</v>
      </c>
      <c r="M19" s="203">
        <f t="shared" si="2"/>
        <v>10400</v>
      </c>
    </row>
    <row r="20" spans="1:13" x14ac:dyDescent="0.25">
      <c r="A20" s="218" t="s">
        <v>404</v>
      </c>
      <c r="B20" s="417" t="s">
        <v>431</v>
      </c>
      <c r="C20" s="433" t="s">
        <v>387</v>
      </c>
      <c r="D20" s="372"/>
      <c r="E20" s="372" t="s">
        <v>84</v>
      </c>
      <c r="F20" s="389"/>
      <c r="G20" s="425" t="s">
        <v>470</v>
      </c>
      <c r="H20" s="389"/>
      <c r="I20" s="425"/>
      <c r="J20" s="425"/>
      <c r="K20" s="223">
        <f t="shared" si="0"/>
        <v>0</v>
      </c>
      <c r="L20" s="218">
        <f t="shared" si="1"/>
        <v>200</v>
      </c>
      <c r="M20" s="203">
        <f t="shared" si="2"/>
        <v>0</v>
      </c>
    </row>
    <row r="21" spans="1:13" x14ac:dyDescent="0.25">
      <c r="A21" s="218" t="s">
        <v>396</v>
      </c>
      <c r="B21" s="417" t="s">
        <v>466</v>
      </c>
      <c r="C21" s="433" t="s">
        <v>381</v>
      </c>
      <c r="D21" s="372"/>
      <c r="E21" s="372" t="s">
        <v>85</v>
      </c>
      <c r="F21" s="389"/>
      <c r="G21" s="425">
        <v>65.8</v>
      </c>
      <c r="H21" s="389"/>
      <c r="I21" s="425"/>
      <c r="J21" s="425"/>
      <c r="K21" s="223">
        <f t="shared" si="0"/>
        <v>65.8</v>
      </c>
      <c r="L21" s="218">
        <f t="shared" si="1"/>
        <v>200</v>
      </c>
      <c r="M21" s="203">
        <f t="shared" si="2"/>
        <v>13160</v>
      </c>
    </row>
    <row r="22" spans="1:13" x14ac:dyDescent="0.25">
      <c r="A22" s="218" t="s">
        <v>396</v>
      </c>
      <c r="B22" s="417" t="s">
        <v>467</v>
      </c>
      <c r="C22" s="433" t="s">
        <v>381</v>
      </c>
      <c r="D22" s="372"/>
      <c r="E22" s="372" t="s">
        <v>85</v>
      </c>
      <c r="F22" s="389"/>
      <c r="G22" s="425">
        <v>43.3</v>
      </c>
      <c r="H22" s="389"/>
      <c r="I22" s="425"/>
      <c r="J22" s="425"/>
      <c r="K22" s="223">
        <f t="shared" si="0"/>
        <v>43.3</v>
      </c>
      <c r="L22" s="218">
        <f t="shared" si="1"/>
        <v>200</v>
      </c>
      <c r="M22" s="203">
        <f t="shared" si="2"/>
        <v>8660</v>
      </c>
    </row>
    <row r="23" spans="1:13" x14ac:dyDescent="0.25">
      <c r="A23" s="218" t="s">
        <v>396</v>
      </c>
      <c r="B23" s="417" t="s">
        <v>443</v>
      </c>
      <c r="C23" s="433" t="s">
        <v>387</v>
      </c>
      <c r="D23" s="372"/>
      <c r="E23" s="372" t="s">
        <v>84</v>
      </c>
      <c r="F23" s="389"/>
      <c r="G23" s="425">
        <v>57.6</v>
      </c>
      <c r="H23" s="389"/>
      <c r="I23" s="425"/>
      <c r="J23" s="425"/>
      <c r="K23" s="223">
        <f t="shared" si="0"/>
        <v>57.6</v>
      </c>
      <c r="L23" s="218">
        <f t="shared" si="1"/>
        <v>200</v>
      </c>
      <c r="M23" s="203">
        <f t="shared" si="2"/>
        <v>11520</v>
      </c>
    </row>
    <row r="24" spans="1:13" x14ac:dyDescent="0.25">
      <c r="A24" s="218" t="s">
        <v>396</v>
      </c>
      <c r="B24" s="417" t="s">
        <v>468</v>
      </c>
      <c r="C24" s="433" t="s">
        <v>387</v>
      </c>
      <c r="D24" s="372"/>
      <c r="E24" s="372" t="s">
        <v>84</v>
      </c>
      <c r="F24" s="389"/>
      <c r="G24" s="425">
        <v>53.6</v>
      </c>
      <c r="H24" s="389"/>
      <c r="I24" s="425"/>
      <c r="J24" s="425"/>
      <c r="K24" s="223">
        <f t="shared" si="0"/>
        <v>53.6</v>
      </c>
      <c r="L24" s="218">
        <f t="shared" si="1"/>
        <v>200</v>
      </c>
      <c r="M24" s="203">
        <f t="shared" si="2"/>
        <v>10720</v>
      </c>
    </row>
    <row r="25" spans="1:13" x14ac:dyDescent="0.25">
      <c r="A25" s="218" t="s">
        <v>396</v>
      </c>
      <c r="B25" s="417" t="s">
        <v>442</v>
      </c>
      <c r="C25" s="433" t="s">
        <v>382</v>
      </c>
      <c r="D25" s="372"/>
      <c r="E25" s="372" t="s">
        <v>111</v>
      </c>
      <c r="F25" s="389"/>
      <c r="G25" s="425"/>
      <c r="H25" s="389"/>
      <c r="I25" s="425"/>
      <c r="J25" s="425">
        <v>15.8</v>
      </c>
      <c r="K25" s="223">
        <f t="shared" si="0"/>
        <v>15.8</v>
      </c>
      <c r="L25" s="218">
        <f t="shared" si="1"/>
        <v>200</v>
      </c>
      <c r="M25" s="203">
        <f t="shared" si="2"/>
        <v>3160</v>
      </c>
    </row>
    <row r="26" spans="1:13" x14ac:dyDescent="0.25">
      <c r="A26" s="218" t="s">
        <v>396</v>
      </c>
      <c r="B26" s="417" t="s">
        <v>469</v>
      </c>
      <c r="C26" s="433" t="s">
        <v>387</v>
      </c>
      <c r="D26" s="372"/>
      <c r="E26" s="372" t="s">
        <v>84</v>
      </c>
      <c r="F26" s="389"/>
      <c r="G26" s="425">
        <v>53.6</v>
      </c>
      <c r="H26" s="389"/>
      <c r="I26" s="425"/>
      <c r="J26" s="425"/>
      <c r="K26" s="223">
        <f t="shared" si="0"/>
        <v>53.6</v>
      </c>
      <c r="L26" s="218">
        <f t="shared" si="1"/>
        <v>200</v>
      </c>
      <c r="M26" s="203">
        <f t="shared" si="2"/>
        <v>10720</v>
      </c>
    </row>
    <row r="27" spans="1:13" x14ac:dyDescent="0.25">
      <c r="A27" s="218" t="s">
        <v>396</v>
      </c>
      <c r="B27" s="417" t="s">
        <v>397</v>
      </c>
      <c r="C27" s="433" t="s">
        <v>387</v>
      </c>
      <c r="D27" s="372"/>
      <c r="E27" s="372" t="s">
        <v>84</v>
      </c>
      <c r="F27" s="390"/>
      <c r="G27" s="426">
        <v>54</v>
      </c>
      <c r="H27" s="390"/>
      <c r="I27" s="426"/>
      <c r="J27" s="425"/>
      <c r="K27" s="223">
        <f t="shared" si="0"/>
        <v>54</v>
      </c>
      <c r="L27" s="218">
        <f t="shared" si="1"/>
        <v>200</v>
      </c>
      <c r="M27" s="203">
        <f t="shared" si="2"/>
        <v>10800</v>
      </c>
    </row>
    <row r="28" spans="1:13" ht="15.75" thickBot="1" x14ac:dyDescent="0.3">
      <c r="C28" s="370" t="s">
        <v>472</v>
      </c>
      <c r="D28" s="370"/>
      <c r="E28" s="370"/>
      <c r="F28" s="371">
        <f>SUM(F5:F27)</f>
        <v>41.349999999999994</v>
      </c>
      <c r="G28" s="371">
        <f t="shared" ref="G28:J28" si="3">SUM(G5:G27)</f>
        <v>701.30000000000007</v>
      </c>
      <c r="H28" s="371">
        <f t="shared" si="3"/>
        <v>264.60000000000002</v>
      </c>
      <c r="I28" s="371">
        <f t="shared" si="3"/>
        <v>7.3</v>
      </c>
      <c r="J28" s="371">
        <f t="shared" si="3"/>
        <v>40.35</v>
      </c>
      <c r="K28" s="371">
        <f t="shared" si="0"/>
        <v>1054.9000000000001</v>
      </c>
    </row>
    <row r="29" spans="1:13" ht="15.75" thickTop="1" x14ac:dyDescent="0.25"/>
    <row r="30" spans="1:13" x14ac:dyDescent="0.25">
      <c r="C30" s="375" t="s">
        <v>473</v>
      </c>
    </row>
    <row r="31" spans="1:13" x14ac:dyDescent="0.25">
      <c r="A31" s="218" t="s">
        <v>404</v>
      </c>
      <c r="B31" s="417" t="s">
        <v>474</v>
      </c>
      <c r="C31" s="433" t="s">
        <v>493</v>
      </c>
      <c r="D31" s="372"/>
      <c r="E31" s="372" t="s">
        <v>85</v>
      </c>
      <c r="F31" s="389"/>
      <c r="G31" s="425"/>
      <c r="H31" s="390"/>
      <c r="I31" s="426">
        <v>47.5</v>
      </c>
      <c r="J31" s="426"/>
      <c r="K31" s="223">
        <f t="shared" si="0"/>
        <v>47.5</v>
      </c>
      <c r="L31" s="218">
        <f t="shared" si="1"/>
        <v>200</v>
      </c>
      <c r="M31" s="203">
        <f t="shared" si="2"/>
        <v>9500</v>
      </c>
    </row>
    <row r="32" spans="1:13" x14ac:dyDescent="0.25">
      <c r="A32" s="218" t="s">
        <v>404</v>
      </c>
      <c r="B32" s="417" t="s">
        <v>475</v>
      </c>
      <c r="C32" s="433" t="s">
        <v>381</v>
      </c>
      <c r="D32" s="372"/>
      <c r="E32" s="372" t="s">
        <v>85</v>
      </c>
      <c r="F32" s="389">
        <v>36.380000000000003</v>
      </c>
      <c r="G32" s="425"/>
      <c r="H32" s="390"/>
      <c r="I32" s="426"/>
      <c r="J32" s="426"/>
      <c r="K32" s="223">
        <f t="shared" si="0"/>
        <v>36.380000000000003</v>
      </c>
      <c r="L32" s="218">
        <f t="shared" si="1"/>
        <v>200</v>
      </c>
      <c r="M32" s="203">
        <f t="shared" si="2"/>
        <v>7276.0000000000009</v>
      </c>
    </row>
    <row r="33" spans="1:13" x14ac:dyDescent="0.25">
      <c r="A33" s="218" t="s">
        <v>404</v>
      </c>
      <c r="B33" s="417" t="s">
        <v>476</v>
      </c>
      <c r="C33" s="433" t="s">
        <v>387</v>
      </c>
      <c r="D33" s="372"/>
      <c r="E33" s="372" t="s">
        <v>84</v>
      </c>
      <c r="F33" s="390"/>
      <c r="G33" s="426">
        <v>50.25</v>
      </c>
      <c r="H33" s="390"/>
      <c r="I33" s="426"/>
      <c r="J33" s="425"/>
      <c r="K33" s="223">
        <f t="shared" si="0"/>
        <v>50.25</v>
      </c>
      <c r="L33" s="218">
        <f t="shared" si="1"/>
        <v>200</v>
      </c>
      <c r="M33" s="203">
        <f t="shared" si="2"/>
        <v>10050</v>
      </c>
    </row>
    <row r="34" spans="1:13" x14ac:dyDescent="0.25">
      <c r="A34" s="218" t="s">
        <v>404</v>
      </c>
      <c r="B34" s="417" t="s">
        <v>477</v>
      </c>
      <c r="C34" s="433" t="s">
        <v>381</v>
      </c>
      <c r="D34" s="372"/>
      <c r="E34" s="372" t="s">
        <v>85</v>
      </c>
      <c r="F34" s="390"/>
      <c r="G34" s="426">
        <v>143.19999999999999</v>
      </c>
      <c r="H34" s="389"/>
      <c r="I34" s="426"/>
      <c r="J34" s="426"/>
      <c r="K34" s="223">
        <f t="shared" si="0"/>
        <v>143.19999999999999</v>
      </c>
      <c r="L34" s="218">
        <f t="shared" si="1"/>
        <v>200</v>
      </c>
      <c r="M34" s="203">
        <f t="shared" si="2"/>
        <v>28639.999999999996</v>
      </c>
    </row>
    <row r="35" spans="1:13" x14ac:dyDescent="0.25">
      <c r="A35" s="218" t="s">
        <v>404</v>
      </c>
      <c r="B35" s="417" t="s">
        <v>478</v>
      </c>
      <c r="C35" s="433" t="s">
        <v>494</v>
      </c>
      <c r="D35" s="372"/>
      <c r="E35" s="372" t="s">
        <v>111</v>
      </c>
      <c r="F35" s="390"/>
      <c r="G35" s="426"/>
      <c r="H35" s="389"/>
      <c r="I35" s="426"/>
      <c r="J35" s="426">
        <v>5.65</v>
      </c>
      <c r="K35" s="223">
        <f t="shared" si="0"/>
        <v>5.65</v>
      </c>
      <c r="L35" s="218">
        <f t="shared" si="1"/>
        <v>200</v>
      </c>
      <c r="M35" s="203">
        <f t="shared" si="2"/>
        <v>1130</v>
      </c>
    </row>
    <row r="36" spans="1:13" x14ac:dyDescent="0.25">
      <c r="A36" s="218" t="s">
        <v>404</v>
      </c>
      <c r="B36" s="417" t="s">
        <v>479</v>
      </c>
      <c r="C36" s="433" t="s">
        <v>379</v>
      </c>
      <c r="D36" s="372"/>
      <c r="E36" s="372" t="s">
        <v>85</v>
      </c>
      <c r="F36" s="389">
        <v>8.35</v>
      </c>
      <c r="G36" s="426"/>
      <c r="H36" s="390"/>
      <c r="I36" s="426"/>
      <c r="J36" s="426"/>
      <c r="K36" s="223">
        <f t="shared" si="0"/>
        <v>8.35</v>
      </c>
      <c r="L36" s="218">
        <f t="shared" si="1"/>
        <v>200</v>
      </c>
      <c r="M36" s="203">
        <f t="shared" si="2"/>
        <v>1670</v>
      </c>
    </row>
    <row r="37" spans="1:13" x14ac:dyDescent="0.25">
      <c r="A37" s="218" t="s">
        <v>404</v>
      </c>
      <c r="B37" s="417" t="s">
        <v>480</v>
      </c>
      <c r="C37" s="433" t="s">
        <v>394</v>
      </c>
      <c r="D37" s="372"/>
      <c r="E37" s="372" t="s">
        <v>111</v>
      </c>
      <c r="F37" s="390"/>
      <c r="G37" s="426"/>
      <c r="H37" s="390"/>
      <c r="I37" s="426">
        <v>4.55</v>
      </c>
      <c r="J37" s="425"/>
      <c r="K37" s="223">
        <f t="shared" si="0"/>
        <v>4.55</v>
      </c>
      <c r="L37" s="218">
        <f t="shared" si="1"/>
        <v>200</v>
      </c>
      <c r="M37" s="203">
        <f t="shared" si="2"/>
        <v>910</v>
      </c>
    </row>
    <row r="38" spans="1:13" x14ac:dyDescent="0.25">
      <c r="A38" s="218" t="s">
        <v>404</v>
      </c>
      <c r="B38" s="417" t="s">
        <v>481</v>
      </c>
      <c r="C38" s="433" t="s">
        <v>393</v>
      </c>
      <c r="D38" s="372"/>
      <c r="E38" s="372" t="s">
        <v>86</v>
      </c>
      <c r="F38" s="390"/>
      <c r="G38" s="425">
        <v>120</v>
      </c>
      <c r="H38" s="390"/>
      <c r="I38" s="426"/>
      <c r="J38" s="426"/>
      <c r="K38" s="223">
        <f t="shared" si="0"/>
        <v>120</v>
      </c>
      <c r="L38" s="218">
        <f t="shared" si="1"/>
        <v>200</v>
      </c>
      <c r="M38" s="203">
        <f t="shared" si="2"/>
        <v>24000</v>
      </c>
    </row>
    <row r="39" spans="1:13" x14ac:dyDescent="0.25">
      <c r="A39" s="218" t="s">
        <v>404</v>
      </c>
      <c r="B39" s="417" t="s">
        <v>482</v>
      </c>
      <c r="C39" s="433" t="s">
        <v>392</v>
      </c>
      <c r="D39" s="372"/>
      <c r="E39" s="372" t="s">
        <v>85</v>
      </c>
      <c r="F39" s="431"/>
      <c r="G39" s="426"/>
      <c r="H39" s="431"/>
      <c r="I39" s="426">
        <v>8.15</v>
      </c>
      <c r="J39" s="426"/>
      <c r="K39" s="223">
        <f t="shared" si="0"/>
        <v>8.15</v>
      </c>
      <c r="L39" s="218">
        <f t="shared" si="1"/>
        <v>200</v>
      </c>
      <c r="M39" s="203">
        <f t="shared" si="2"/>
        <v>1630</v>
      </c>
    </row>
    <row r="40" spans="1:13" x14ac:dyDescent="0.25">
      <c r="A40" s="218" t="s">
        <v>404</v>
      </c>
      <c r="B40" s="417" t="s">
        <v>483</v>
      </c>
      <c r="C40" s="433" t="s">
        <v>381</v>
      </c>
      <c r="D40" s="372"/>
      <c r="E40" s="372" t="s">
        <v>85</v>
      </c>
      <c r="F40" s="389"/>
      <c r="G40" s="426">
        <v>60</v>
      </c>
      <c r="H40" s="390"/>
      <c r="I40" s="426"/>
      <c r="J40" s="426"/>
      <c r="K40" s="223">
        <f t="shared" si="0"/>
        <v>60</v>
      </c>
      <c r="L40" s="218">
        <f t="shared" si="1"/>
        <v>200</v>
      </c>
      <c r="M40" s="203">
        <f t="shared" si="2"/>
        <v>12000</v>
      </c>
    </row>
    <row r="41" spans="1:13" x14ac:dyDescent="0.25">
      <c r="A41" s="218" t="s">
        <v>404</v>
      </c>
      <c r="B41" s="417" t="s">
        <v>484</v>
      </c>
      <c r="C41" s="433" t="s">
        <v>380</v>
      </c>
      <c r="D41" s="372"/>
      <c r="E41" s="372" t="s">
        <v>626</v>
      </c>
      <c r="F41" s="390"/>
      <c r="G41" s="426">
        <v>28.17</v>
      </c>
      <c r="H41" s="390"/>
      <c r="I41" s="426"/>
      <c r="J41" s="425"/>
      <c r="K41" s="223">
        <f t="shared" si="0"/>
        <v>28.17</v>
      </c>
      <c r="L41" s="218">
        <f t="shared" si="1"/>
        <v>120</v>
      </c>
      <c r="M41" s="203">
        <f t="shared" si="2"/>
        <v>3380.4</v>
      </c>
    </row>
    <row r="42" spans="1:13" x14ac:dyDescent="0.25">
      <c r="A42" s="218" t="s">
        <v>404</v>
      </c>
      <c r="B42" s="417" t="s">
        <v>485</v>
      </c>
      <c r="C42" s="433" t="s">
        <v>495</v>
      </c>
      <c r="D42" s="372"/>
      <c r="E42" s="372" t="s">
        <v>85</v>
      </c>
      <c r="F42" s="389"/>
      <c r="G42" s="425">
        <v>10.6</v>
      </c>
      <c r="H42" s="389"/>
      <c r="I42" s="425"/>
      <c r="J42" s="425"/>
      <c r="K42" s="223">
        <f t="shared" si="0"/>
        <v>10.6</v>
      </c>
      <c r="L42" s="218">
        <f t="shared" si="1"/>
        <v>200</v>
      </c>
      <c r="M42" s="203">
        <f t="shared" si="2"/>
        <v>2120</v>
      </c>
    </row>
    <row r="43" spans="1:13" x14ac:dyDescent="0.25">
      <c r="A43" s="218" t="s">
        <v>404</v>
      </c>
      <c r="B43" s="417" t="s">
        <v>486</v>
      </c>
      <c r="C43" s="433" t="s">
        <v>379</v>
      </c>
      <c r="D43" s="372"/>
      <c r="E43" s="372" t="s">
        <v>85</v>
      </c>
      <c r="F43" s="389">
        <v>19.2</v>
      </c>
      <c r="G43" s="425"/>
      <c r="H43" s="389"/>
      <c r="I43" s="425"/>
      <c r="J43" s="425"/>
      <c r="K43" s="223">
        <f t="shared" si="0"/>
        <v>19.2</v>
      </c>
      <c r="L43" s="218">
        <f t="shared" si="1"/>
        <v>200</v>
      </c>
      <c r="M43" s="203">
        <f t="shared" si="2"/>
        <v>3840</v>
      </c>
    </row>
    <row r="44" spans="1:13" x14ac:dyDescent="0.25">
      <c r="A44" s="218" t="s">
        <v>404</v>
      </c>
      <c r="B44" s="417" t="s">
        <v>487</v>
      </c>
      <c r="C44" s="433" t="s">
        <v>392</v>
      </c>
      <c r="D44" s="372"/>
      <c r="E44" s="372" t="s">
        <v>85</v>
      </c>
      <c r="F44" s="389"/>
      <c r="G44" s="425"/>
      <c r="H44" s="389"/>
      <c r="I44" s="425">
        <v>8.15</v>
      </c>
      <c r="J44" s="425"/>
      <c r="K44" s="223">
        <f t="shared" si="0"/>
        <v>8.15</v>
      </c>
      <c r="L44" s="218">
        <f t="shared" si="1"/>
        <v>200</v>
      </c>
      <c r="M44" s="203">
        <f t="shared" si="2"/>
        <v>1630</v>
      </c>
    </row>
    <row r="45" spans="1:13" x14ac:dyDescent="0.25">
      <c r="A45" s="218" t="s">
        <v>404</v>
      </c>
      <c r="B45" s="417" t="s">
        <v>488</v>
      </c>
      <c r="C45" s="433" t="s">
        <v>387</v>
      </c>
      <c r="D45" s="372"/>
      <c r="E45" s="372" t="s">
        <v>84</v>
      </c>
      <c r="F45" s="389"/>
      <c r="G45" s="425">
        <v>33.15</v>
      </c>
      <c r="H45" s="389"/>
      <c r="I45" s="425"/>
      <c r="J45" s="425"/>
      <c r="K45" s="223">
        <f t="shared" si="0"/>
        <v>33.15</v>
      </c>
      <c r="L45" s="218">
        <f t="shared" si="1"/>
        <v>200</v>
      </c>
      <c r="M45" s="203">
        <f t="shared" si="2"/>
        <v>6630</v>
      </c>
    </row>
    <row r="46" spans="1:13" x14ac:dyDescent="0.25">
      <c r="A46" s="218" t="s">
        <v>404</v>
      </c>
      <c r="B46" s="417" t="s">
        <v>489</v>
      </c>
      <c r="C46" s="433" t="s">
        <v>387</v>
      </c>
      <c r="D46" s="372"/>
      <c r="E46" s="372" t="s">
        <v>84</v>
      </c>
      <c r="F46" s="389"/>
      <c r="G46" s="425">
        <v>48.9</v>
      </c>
      <c r="H46" s="389"/>
      <c r="I46" s="425"/>
      <c r="J46" s="425"/>
      <c r="K46" s="223">
        <f t="shared" si="0"/>
        <v>48.9</v>
      </c>
      <c r="L46" s="218">
        <f t="shared" si="1"/>
        <v>200</v>
      </c>
      <c r="M46" s="203">
        <f t="shared" si="2"/>
        <v>9780</v>
      </c>
    </row>
    <row r="47" spans="1:13" x14ac:dyDescent="0.25">
      <c r="A47" s="218" t="s">
        <v>404</v>
      </c>
      <c r="B47" s="417" t="s">
        <v>490</v>
      </c>
      <c r="C47" s="433" t="s">
        <v>382</v>
      </c>
      <c r="D47" s="372"/>
      <c r="E47" s="372" t="s">
        <v>111</v>
      </c>
      <c r="F47" s="389"/>
      <c r="G47" s="425"/>
      <c r="H47" s="389"/>
      <c r="I47" s="425"/>
      <c r="J47" s="425">
        <v>8.6999999999999993</v>
      </c>
      <c r="K47" s="223">
        <f t="shared" si="0"/>
        <v>8.6999999999999993</v>
      </c>
      <c r="L47" s="218">
        <f t="shared" si="1"/>
        <v>200</v>
      </c>
      <c r="M47" s="203">
        <f t="shared" si="2"/>
        <v>1739.9999999999998</v>
      </c>
    </row>
    <row r="48" spans="1:13" x14ac:dyDescent="0.25">
      <c r="A48" s="218" t="s">
        <v>404</v>
      </c>
      <c r="B48" s="417" t="s">
        <v>491</v>
      </c>
      <c r="C48" s="433" t="s">
        <v>387</v>
      </c>
      <c r="D48" s="372"/>
      <c r="E48" s="372" t="s">
        <v>84</v>
      </c>
      <c r="F48" s="389"/>
      <c r="G48" s="425">
        <v>48.75</v>
      </c>
      <c r="H48" s="389"/>
      <c r="I48" s="425"/>
      <c r="J48" s="425"/>
      <c r="K48" s="223">
        <f t="shared" si="0"/>
        <v>48.75</v>
      </c>
      <c r="L48" s="218">
        <f t="shared" si="1"/>
        <v>200</v>
      </c>
      <c r="M48" s="203">
        <f t="shared" si="2"/>
        <v>9750</v>
      </c>
    </row>
    <row r="49" spans="1:13" x14ac:dyDescent="0.25">
      <c r="A49" s="218" t="s">
        <v>404</v>
      </c>
      <c r="B49" s="417" t="s">
        <v>492</v>
      </c>
      <c r="C49" s="433" t="s">
        <v>387</v>
      </c>
      <c r="D49" s="372"/>
      <c r="E49" s="372" t="s">
        <v>84</v>
      </c>
      <c r="F49" s="389"/>
      <c r="G49" s="425">
        <v>52.14</v>
      </c>
      <c r="H49" s="389"/>
      <c r="I49" s="425"/>
      <c r="J49" s="425"/>
      <c r="K49" s="223">
        <f t="shared" si="0"/>
        <v>52.14</v>
      </c>
      <c r="L49" s="218">
        <f t="shared" si="1"/>
        <v>200</v>
      </c>
      <c r="M49" s="203">
        <f t="shared" si="2"/>
        <v>10428</v>
      </c>
    </row>
    <row r="50" spans="1:13" x14ac:dyDescent="0.25">
      <c r="A50" s="218" t="s">
        <v>396</v>
      </c>
      <c r="B50" s="417" t="s">
        <v>496</v>
      </c>
      <c r="C50" s="433" t="s">
        <v>381</v>
      </c>
      <c r="D50" s="372"/>
      <c r="E50" s="372" t="s">
        <v>85</v>
      </c>
      <c r="F50" s="389"/>
      <c r="G50" s="425">
        <v>60.9</v>
      </c>
      <c r="H50" s="389"/>
      <c r="I50" s="425"/>
      <c r="J50" s="425"/>
      <c r="K50" s="223">
        <f t="shared" si="0"/>
        <v>60.9</v>
      </c>
      <c r="L50" s="218">
        <f t="shared" si="1"/>
        <v>200</v>
      </c>
      <c r="M50" s="203">
        <f t="shared" si="2"/>
        <v>12180</v>
      </c>
    </row>
    <row r="51" spans="1:13" x14ac:dyDescent="0.25">
      <c r="A51" s="218" t="s">
        <v>396</v>
      </c>
      <c r="B51" s="417" t="s">
        <v>497</v>
      </c>
      <c r="C51" s="433" t="s">
        <v>508</v>
      </c>
      <c r="D51" s="372"/>
      <c r="E51" s="372" t="s">
        <v>84</v>
      </c>
      <c r="F51" s="389"/>
      <c r="G51" s="425">
        <v>68.7</v>
      </c>
      <c r="H51" s="389"/>
      <c r="I51" s="425"/>
      <c r="J51" s="425"/>
      <c r="K51" s="223">
        <f t="shared" si="0"/>
        <v>68.7</v>
      </c>
      <c r="L51" s="218">
        <f t="shared" si="1"/>
        <v>200</v>
      </c>
      <c r="M51" s="203">
        <f t="shared" si="2"/>
        <v>13740</v>
      </c>
    </row>
    <row r="52" spans="1:13" x14ac:dyDescent="0.25">
      <c r="A52" s="218" t="s">
        <v>396</v>
      </c>
      <c r="B52" s="376" t="s">
        <v>498</v>
      </c>
      <c r="C52" s="433" t="s">
        <v>391</v>
      </c>
      <c r="D52" s="372"/>
      <c r="E52" s="372" t="s">
        <v>626</v>
      </c>
      <c r="F52" s="373"/>
      <c r="G52" s="374">
        <v>24.35</v>
      </c>
      <c r="H52" s="373"/>
      <c r="I52" s="374"/>
      <c r="J52" s="374"/>
      <c r="K52" s="223">
        <f t="shared" si="0"/>
        <v>24.35</v>
      </c>
      <c r="L52" s="218">
        <f t="shared" si="1"/>
        <v>120</v>
      </c>
      <c r="M52" s="203">
        <f t="shared" si="2"/>
        <v>2922</v>
      </c>
    </row>
    <row r="53" spans="1:13" x14ac:dyDescent="0.25">
      <c r="A53" s="218" t="s">
        <v>396</v>
      </c>
      <c r="B53" s="376" t="s">
        <v>499</v>
      </c>
      <c r="C53" s="418" t="s">
        <v>387</v>
      </c>
      <c r="D53" s="372"/>
      <c r="E53" s="372" t="s">
        <v>84</v>
      </c>
      <c r="F53" s="354"/>
      <c r="G53" s="408">
        <v>48.9</v>
      </c>
      <c r="H53" s="354"/>
      <c r="I53" s="408"/>
      <c r="J53" s="408"/>
      <c r="K53" s="223">
        <f t="shared" si="0"/>
        <v>48.9</v>
      </c>
      <c r="L53" s="218">
        <f t="shared" si="1"/>
        <v>200</v>
      </c>
      <c r="M53" s="203">
        <f t="shared" si="2"/>
        <v>9780</v>
      </c>
    </row>
    <row r="54" spans="1:13" x14ac:dyDescent="0.25">
      <c r="A54" s="218" t="s">
        <v>396</v>
      </c>
      <c r="B54" s="376" t="s">
        <v>500</v>
      </c>
      <c r="C54" s="418" t="s">
        <v>382</v>
      </c>
      <c r="D54" s="372"/>
      <c r="E54" s="372" t="s">
        <v>111</v>
      </c>
      <c r="F54" s="354"/>
      <c r="G54" s="408"/>
      <c r="H54" s="354"/>
      <c r="I54" s="408"/>
      <c r="J54" s="408">
        <v>8.6999999999999993</v>
      </c>
      <c r="K54" s="223">
        <f t="shared" si="0"/>
        <v>8.6999999999999993</v>
      </c>
      <c r="L54" s="218">
        <f t="shared" si="1"/>
        <v>200</v>
      </c>
      <c r="M54" s="203">
        <f t="shared" si="2"/>
        <v>1739.9999999999998</v>
      </c>
    </row>
    <row r="55" spans="1:13" x14ac:dyDescent="0.25">
      <c r="A55" s="218" t="s">
        <v>396</v>
      </c>
      <c r="B55" s="376" t="s">
        <v>501</v>
      </c>
      <c r="C55" s="418" t="s">
        <v>387</v>
      </c>
      <c r="D55" s="372"/>
      <c r="E55" s="372" t="s">
        <v>84</v>
      </c>
      <c r="F55" s="354"/>
      <c r="G55" s="408">
        <v>48.9</v>
      </c>
      <c r="H55" s="354"/>
      <c r="I55" s="408"/>
      <c r="J55" s="408"/>
      <c r="K55" s="223">
        <f t="shared" si="0"/>
        <v>48.9</v>
      </c>
      <c r="L55" s="218">
        <f t="shared" si="1"/>
        <v>200</v>
      </c>
      <c r="M55" s="203">
        <f t="shared" si="2"/>
        <v>9780</v>
      </c>
    </row>
    <row r="56" spans="1:13" x14ac:dyDescent="0.25">
      <c r="A56" s="218" t="s">
        <v>396</v>
      </c>
      <c r="B56" s="376" t="s">
        <v>502</v>
      </c>
      <c r="C56" s="418" t="s">
        <v>387</v>
      </c>
      <c r="D56" s="372"/>
      <c r="E56" s="372" t="s">
        <v>84</v>
      </c>
      <c r="F56" s="354"/>
      <c r="G56" s="408">
        <v>48.9</v>
      </c>
      <c r="H56" s="354"/>
      <c r="I56" s="408"/>
      <c r="J56" s="408"/>
      <c r="K56" s="223">
        <f t="shared" si="0"/>
        <v>48.9</v>
      </c>
      <c r="L56" s="218">
        <f t="shared" si="1"/>
        <v>200</v>
      </c>
      <c r="M56" s="203">
        <f t="shared" si="2"/>
        <v>9780</v>
      </c>
    </row>
    <row r="57" spans="1:13" x14ac:dyDescent="0.25">
      <c r="A57" s="218" t="s">
        <v>396</v>
      </c>
      <c r="B57" s="376" t="s">
        <v>503</v>
      </c>
      <c r="C57" s="418" t="s">
        <v>381</v>
      </c>
      <c r="D57" s="372"/>
      <c r="E57" s="372" t="s">
        <v>85</v>
      </c>
      <c r="F57" s="354"/>
      <c r="G57" s="408">
        <v>25.5</v>
      </c>
      <c r="H57" s="354"/>
      <c r="I57" s="408"/>
      <c r="J57" s="408"/>
      <c r="K57" s="223">
        <f t="shared" si="0"/>
        <v>25.5</v>
      </c>
      <c r="L57" s="218">
        <f t="shared" si="1"/>
        <v>200</v>
      </c>
      <c r="M57" s="203">
        <f t="shared" si="2"/>
        <v>5100</v>
      </c>
    </row>
    <row r="58" spans="1:13" x14ac:dyDescent="0.25">
      <c r="A58" s="218" t="s">
        <v>396</v>
      </c>
      <c r="B58" s="376" t="s">
        <v>504</v>
      </c>
      <c r="C58" s="418" t="s">
        <v>382</v>
      </c>
      <c r="D58" s="372"/>
      <c r="E58" s="372" t="s">
        <v>111</v>
      </c>
      <c r="F58" s="354"/>
      <c r="G58" s="408"/>
      <c r="H58" s="354"/>
      <c r="I58" s="408"/>
      <c r="J58" s="408">
        <v>8.6999999999999993</v>
      </c>
      <c r="K58" s="223">
        <f t="shared" si="0"/>
        <v>8.6999999999999993</v>
      </c>
      <c r="L58" s="218">
        <f t="shared" si="1"/>
        <v>200</v>
      </c>
      <c r="M58" s="203">
        <f t="shared" si="2"/>
        <v>1739.9999999999998</v>
      </c>
    </row>
    <row r="59" spans="1:13" x14ac:dyDescent="0.25">
      <c r="A59" s="218" t="s">
        <v>396</v>
      </c>
      <c r="B59" s="376" t="s">
        <v>505</v>
      </c>
      <c r="C59" s="418" t="s">
        <v>387</v>
      </c>
      <c r="D59" s="372"/>
      <c r="E59" s="372" t="s">
        <v>84</v>
      </c>
      <c r="F59" s="354"/>
      <c r="G59" s="408">
        <v>48.9</v>
      </c>
      <c r="H59" s="354"/>
      <c r="I59" s="408"/>
      <c r="J59" s="408"/>
      <c r="K59" s="223">
        <f t="shared" si="0"/>
        <v>48.9</v>
      </c>
      <c r="L59" s="218">
        <f t="shared" si="1"/>
        <v>200</v>
      </c>
      <c r="M59" s="203">
        <f t="shared" si="2"/>
        <v>9780</v>
      </c>
    </row>
    <row r="60" spans="1:13" x14ac:dyDescent="0.25">
      <c r="A60" s="218" t="s">
        <v>396</v>
      </c>
      <c r="B60" s="376" t="s">
        <v>506</v>
      </c>
      <c r="C60" s="418" t="s">
        <v>381</v>
      </c>
      <c r="D60" s="372"/>
      <c r="E60" s="372" t="s">
        <v>85</v>
      </c>
      <c r="F60" s="354"/>
      <c r="G60" s="408">
        <v>30</v>
      </c>
      <c r="H60" s="354"/>
      <c r="I60" s="408"/>
      <c r="J60" s="408"/>
      <c r="K60" s="223">
        <f t="shared" si="0"/>
        <v>30</v>
      </c>
      <c r="L60" s="218">
        <f t="shared" si="1"/>
        <v>200</v>
      </c>
      <c r="M60" s="203">
        <f t="shared" si="2"/>
        <v>6000</v>
      </c>
    </row>
    <row r="61" spans="1:13" x14ac:dyDescent="0.25">
      <c r="A61" s="218" t="s">
        <v>396</v>
      </c>
      <c r="B61" s="376" t="s">
        <v>507</v>
      </c>
      <c r="C61" s="418" t="s">
        <v>391</v>
      </c>
      <c r="D61" s="372"/>
      <c r="E61" s="372" t="s">
        <v>626</v>
      </c>
      <c r="F61" s="354"/>
      <c r="G61" s="408">
        <v>18</v>
      </c>
      <c r="H61" s="354"/>
      <c r="I61" s="408"/>
      <c r="J61" s="408"/>
      <c r="K61" s="223">
        <f t="shared" si="0"/>
        <v>18</v>
      </c>
      <c r="L61" s="218">
        <f t="shared" si="1"/>
        <v>120</v>
      </c>
      <c r="M61" s="203">
        <f t="shared" si="2"/>
        <v>2160</v>
      </c>
    </row>
    <row r="62" spans="1:13" ht="15.75" thickBot="1" x14ac:dyDescent="0.3">
      <c r="C62" s="370" t="s">
        <v>509</v>
      </c>
      <c r="D62" s="370"/>
      <c r="E62" s="370"/>
      <c r="F62" s="371">
        <f>SUM(F31:F61)</f>
        <v>63.930000000000007</v>
      </c>
      <c r="G62" s="371">
        <f t="shared" ref="G62:J62" si="4">SUM(G31:G61)</f>
        <v>1018.2099999999999</v>
      </c>
      <c r="H62" s="371">
        <f t="shared" si="4"/>
        <v>0</v>
      </c>
      <c r="I62" s="371">
        <f t="shared" si="4"/>
        <v>68.349999999999994</v>
      </c>
      <c r="J62" s="371">
        <f t="shared" si="4"/>
        <v>31.749999999999996</v>
      </c>
      <c r="K62" s="371">
        <f t="shared" si="0"/>
        <v>1182.2399999999998</v>
      </c>
    </row>
    <row r="63" spans="1:13" ht="15.75" thickTop="1" x14ac:dyDescent="0.25"/>
    <row r="64" spans="1:13" ht="15.75" thickBot="1" x14ac:dyDescent="0.3">
      <c r="C64" s="370" t="s">
        <v>510</v>
      </c>
      <c r="D64" s="370"/>
      <c r="E64" s="370"/>
      <c r="F64" s="371">
        <f>F28+F62</f>
        <v>105.28</v>
      </c>
      <c r="G64" s="371">
        <f t="shared" ref="G64:J64" si="5">G28+G62</f>
        <v>1719.51</v>
      </c>
      <c r="H64" s="371">
        <f t="shared" si="5"/>
        <v>264.60000000000002</v>
      </c>
      <c r="I64" s="371">
        <f t="shared" si="5"/>
        <v>75.649999999999991</v>
      </c>
      <c r="J64" s="371">
        <f t="shared" si="5"/>
        <v>72.099999999999994</v>
      </c>
      <c r="K64" s="371">
        <f t="shared" si="0"/>
        <v>2237.14</v>
      </c>
    </row>
    <row r="65" spans="11:13" ht="15.75" thickTop="1" x14ac:dyDescent="0.25"/>
    <row r="68" spans="11:13" hidden="1" x14ac:dyDescent="0.25">
      <c r="K68" s="223">
        <f t="shared" si="0"/>
        <v>0</v>
      </c>
      <c r="L68" s="218">
        <f t="shared" ref="L68:L131" si="6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7">SUM(F69:J69)</f>
        <v>0</v>
      </c>
      <c r="L69" s="218">
        <f t="shared" si="6"/>
        <v>0</v>
      </c>
      <c r="M69" s="203">
        <f t="shared" ref="M69:M132" si="8">SUM(K69*L69)</f>
        <v>0</v>
      </c>
    </row>
    <row r="70" spans="11:13" hidden="1" x14ac:dyDescent="0.25">
      <c r="K70" s="223">
        <f t="shared" si="7"/>
        <v>0</v>
      </c>
      <c r="L70" s="218">
        <f t="shared" si="6"/>
        <v>0</v>
      </c>
      <c r="M70" s="203">
        <f t="shared" si="8"/>
        <v>0</v>
      </c>
    </row>
    <row r="71" spans="11:13" hidden="1" x14ac:dyDescent="0.25">
      <c r="K71" s="223">
        <f t="shared" si="7"/>
        <v>0</v>
      </c>
      <c r="L71" s="218">
        <f t="shared" si="6"/>
        <v>0</v>
      </c>
      <c r="M71" s="203">
        <f t="shared" si="8"/>
        <v>0</v>
      </c>
    </row>
    <row r="72" spans="11:13" hidden="1" x14ac:dyDescent="0.25">
      <c r="K72" s="223">
        <f t="shared" si="7"/>
        <v>0</v>
      </c>
      <c r="L72" s="218">
        <f t="shared" si="6"/>
        <v>0</v>
      </c>
      <c r="M72" s="203">
        <f t="shared" si="8"/>
        <v>0</v>
      </c>
    </row>
    <row r="73" spans="11:13" hidden="1" x14ac:dyDescent="0.25">
      <c r="K73" s="223">
        <f t="shared" si="7"/>
        <v>0</v>
      </c>
      <c r="L73" s="218">
        <f t="shared" si="6"/>
        <v>0</v>
      </c>
      <c r="M73" s="203">
        <f t="shared" si="8"/>
        <v>0</v>
      </c>
    </row>
    <row r="74" spans="11:13" hidden="1" x14ac:dyDescent="0.25">
      <c r="K74" s="223">
        <f t="shared" si="7"/>
        <v>0</v>
      </c>
      <c r="L74" s="218">
        <f t="shared" si="6"/>
        <v>0</v>
      </c>
      <c r="M74" s="203">
        <f t="shared" si="8"/>
        <v>0</v>
      </c>
    </row>
    <row r="75" spans="11:13" hidden="1" x14ac:dyDescent="0.25">
      <c r="K75" s="223">
        <f t="shared" si="7"/>
        <v>0</v>
      </c>
      <c r="L75" s="218">
        <f t="shared" si="6"/>
        <v>0</v>
      </c>
      <c r="M75" s="203">
        <f t="shared" si="8"/>
        <v>0</v>
      </c>
    </row>
    <row r="76" spans="11:13" hidden="1" x14ac:dyDescent="0.25">
      <c r="K76" s="223">
        <f t="shared" si="7"/>
        <v>0</v>
      </c>
      <c r="L76" s="218">
        <f t="shared" si="6"/>
        <v>0</v>
      </c>
      <c r="M76" s="203">
        <f t="shared" si="8"/>
        <v>0</v>
      </c>
    </row>
    <row r="77" spans="11:13" hidden="1" x14ac:dyDescent="0.25">
      <c r="K77" s="223">
        <f t="shared" si="7"/>
        <v>0</v>
      </c>
      <c r="L77" s="218">
        <f t="shared" si="6"/>
        <v>0</v>
      </c>
      <c r="M77" s="203">
        <f t="shared" si="8"/>
        <v>0</v>
      </c>
    </row>
    <row r="78" spans="11:13" hidden="1" x14ac:dyDescent="0.25">
      <c r="K78" s="223">
        <f t="shared" si="7"/>
        <v>0</v>
      </c>
      <c r="L78" s="218">
        <f t="shared" si="6"/>
        <v>0</v>
      </c>
      <c r="M78" s="203">
        <f t="shared" si="8"/>
        <v>0</v>
      </c>
    </row>
    <row r="79" spans="11:13" hidden="1" x14ac:dyDescent="0.25">
      <c r="K79" s="223">
        <f t="shared" si="7"/>
        <v>0</v>
      </c>
      <c r="L79" s="218">
        <f t="shared" si="6"/>
        <v>0</v>
      </c>
      <c r="M79" s="203">
        <f t="shared" si="8"/>
        <v>0</v>
      </c>
    </row>
    <row r="80" spans="11:13" hidden="1" x14ac:dyDescent="0.25">
      <c r="K80" s="223">
        <f t="shared" si="7"/>
        <v>0</v>
      </c>
      <c r="L80" s="218">
        <f t="shared" si="6"/>
        <v>0</v>
      </c>
      <c r="M80" s="203">
        <f t="shared" si="8"/>
        <v>0</v>
      </c>
    </row>
    <row r="81" spans="11:13" hidden="1" x14ac:dyDescent="0.25">
      <c r="K81" s="223">
        <f t="shared" si="7"/>
        <v>0</v>
      </c>
      <c r="L81" s="218">
        <f t="shared" si="6"/>
        <v>0</v>
      </c>
      <c r="M81" s="203">
        <f t="shared" si="8"/>
        <v>0</v>
      </c>
    </row>
    <row r="82" spans="11:13" hidden="1" x14ac:dyDescent="0.25">
      <c r="K82" s="223">
        <f t="shared" si="7"/>
        <v>0</v>
      </c>
      <c r="L82" s="218">
        <f t="shared" si="6"/>
        <v>0</v>
      </c>
      <c r="M82" s="203">
        <f t="shared" si="8"/>
        <v>0</v>
      </c>
    </row>
    <row r="83" spans="11:13" hidden="1" x14ac:dyDescent="0.25">
      <c r="K83" s="223">
        <f t="shared" si="7"/>
        <v>0</v>
      </c>
      <c r="L83" s="218">
        <f t="shared" si="6"/>
        <v>0</v>
      </c>
      <c r="M83" s="203">
        <f t="shared" si="8"/>
        <v>0</v>
      </c>
    </row>
    <row r="84" spans="11:13" hidden="1" x14ac:dyDescent="0.25">
      <c r="K84" s="223">
        <f t="shared" si="7"/>
        <v>0</v>
      </c>
      <c r="L84" s="218">
        <f t="shared" si="6"/>
        <v>0</v>
      </c>
      <c r="M84" s="203">
        <f t="shared" si="8"/>
        <v>0</v>
      </c>
    </row>
    <row r="85" spans="11:13" hidden="1" x14ac:dyDescent="0.25">
      <c r="K85" s="223">
        <f t="shared" si="7"/>
        <v>0</v>
      </c>
      <c r="L85" s="218">
        <f t="shared" si="6"/>
        <v>0</v>
      </c>
      <c r="M85" s="203">
        <f t="shared" si="8"/>
        <v>0</v>
      </c>
    </row>
    <row r="86" spans="11:13" hidden="1" x14ac:dyDescent="0.25">
      <c r="K86" s="223">
        <f t="shared" si="7"/>
        <v>0</v>
      </c>
      <c r="L86" s="218">
        <f t="shared" si="6"/>
        <v>0</v>
      </c>
      <c r="M86" s="203">
        <f t="shared" si="8"/>
        <v>0</v>
      </c>
    </row>
    <row r="87" spans="11:13" hidden="1" x14ac:dyDescent="0.25">
      <c r="K87" s="223">
        <f t="shared" si="7"/>
        <v>0</v>
      </c>
      <c r="L87" s="218">
        <f t="shared" si="6"/>
        <v>0</v>
      </c>
      <c r="M87" s="203">
        <f t="shared" si="8"/>
        <v>0</v>
      </c>
    </row>
    <row r="88" spans="11:13" hidden="1" x14ac:dyDescent="0.25">
      <c r="K88" s="223">
        <f t="shared" si="7"/>
        <v>0</v>
      </c>
      <c r="L88" s="218">
        <f t="shared" si="6"/>
        <v>0</v>
      </c>
      <c r="M88" s="203">
        <f t="shared" si="8"/>
        <v>0</v>
      </c>
    </row>
    <row r="89" spans="11:13" hidden="1" x14ac:dyDescent="0.25">
      <c r="K89" s="223">
        <f t="shared" si="7"/>
        <v>0</v>
      </c>
      <c r="L89" s="218">
        <f t="shared" si="6"/>
        <v>0</v>
      </c>
      <c r="M89" s="203">
        <f t="shared" si="8"/>
        <v>0</v>
      </c>
    </row>
    <row r="90" spans="11:13" hidden="1" x14ac:dyDescent="0.25">
      <c r="K90" s="223">
        <f t="shared" si="7"/>
        <v>0</v>
      </c>
      <c r="L90" s="218">
        <f t="shared" si="6"/>
        <v>0</v>
      </c>
      <c r="M90" s="203">
        <f t="shared" si="8"/>
        <v>0</v>
      </c>
    </row>
    <row r="91" spans="11:13" hidden="1" x14ac:dyDescent="0.25">
      <c r="K91" s="223">
        <f t="shared" si="7"/>
        <v>0</v>
      </c>
      <c r="L91" s="218">
        <f t="shared" si="6"/>
        <v>0</v>
      </c>
      <c r="M91" s="203">
        <f t="shared" si="8"/>
        <v>0</v>
      </c>
    </row>
    <row r="92" spans="11:13" hidden="1" x14ac:dyDescent="0.25">
      <c r="K92" s="223">
        <f t="shared" si="7"/>
        <v>0</v>
      </c>
      <c r="L92" s="218">
        <f t="shared" si="6"/>
        <v>0</v>
      </c>
      <c r="M92" s="203">
        <f t="shared" si="8"/>
        <v>0</v>
      </c>
    </row>
    <row r="93" spans="11:13" hidden="1" x14ac:dyDescent="0.25">
      <c r="K93" s="223">
        <f t="shared" si="7"/>
        <v>0</v>
      </c>
      <c r="L93" s="218">
        <f t="shared" si="6"/>
        <v>0</v>
      </c>
      <c r="M93" s="203">
        <f t="shared" si="8"/>
        <v>0</v>
      </c>
    </row>
    <row r="94" spans="11:13" hidden="1" x14ac:dyDescent="0.25">
      <c r="K94" s="223">
        <f t="shared" si="7"/>
        <v>0</v>
      </c>
      <c r="L94" s="218">
        <f t="shared" si="6"/>
        <v>0</v>
      </c>
      <c r="M94" s="203">
        <f t="shared" si="8"/>
        <v>0</v>
      </c>
    </row>
    <row r="95" spans="11:13" hidden="1" x14ac:dyDescent="0.25">
      <c r="K95" s="223">
        <f t="shared" si="7"/>
        <v>0</v>
      </c>
      <c r="L95" s="218">
        <f t="shared" si="6"/>
        <v>0</v>
      </c>
      <c r="M95" s="203">
        <f t="shared" si="8"/>
        <v>0</v>
      </c>
    </row>
    <row r="96" spans="11:13" hidden="1" x14ac:dyDescent="0.25">
      <c r="K96" s="223">
        <f t="shared" si="7"/>
        <v>0</v>
      </c>
      <c r="L96" s="218">
        <f t="shared" si="6"/>
        <v>0</v>
      </c>
      <c r="M96" s="203">
        <f t="shared" si="8"/>
        <v>0</v>
      </c>
    </row>
    <row r="97" spans="11:13" hidden="1" x14ac:dyDescent="0.25">
      <c r="K97" s="223">
        <f t="shared" si="7"/>
        <v>0</v>
      </c>
      <c r="L97" s="218">
        <f t="shared" si="6"/>
        <v>0</v>
      </c>
      <c r="M97" s="203">
        <f t="shared" si="8"/>
        <v>0</v>
      </c>
    </row>
    <row r="98" spans="11:13" hidden="1" x14ac:dyDescent="0.25">
      <c r="K98" s="223">
        <f t="shared" si="7"/>
        <v>0</v>
      </c>
      <c r="L98" s="218">
        <f t="shared" si="6"/>
        <v>0</v>
      </c>
      <c r="M98" s="203">
        <f t="shared" si="8"/>
        <v>0</v>
      </c>
    </row>
    <row r="99" spans="11:13" hidden="1" x14ac:dyDescent="0.25">
      <c r="K99" s="223">
        <f t="shared" si="7"/>
        <v>0</v>
      </c>
      <c r="L99" s="218">
        <f t="shared" si="6"/>
        <v>0</v>
      </c>
      <c r="M99" s="203">
        <f t="shared" si="8"/>
        <v>0</v>
      </c>
    </row>
    <row r="100" spans="11:13" hidden="1" x14ac:dyDescent="0.25">
      <c r="K100" s="223">
        <f t="shared" si="7"/>
        <v>0</v>
      </c>
      <c r="L100" s="218">
        <f t="shared" si="6"/>
        <v>0</v>
      </c>
      <c r="M100" s="203">
        <f t="shared" si="8"/>
        <v>0</v>
      </c>
    </row>
    <row r="101" spans="11:13" hidden="1" x14ac:dyDescent="0.25">
      <c r="K101" s="223">
        <f t="shared" si="7"/>
        <v>0</v>
      </c>
      <c r="L101" s="218">
        <f t="shared" si="6"/>
        <v>0</v>
      </c>
      <c r="M101" s="203">
        <f t="shared" si="8"/>
        <v>0</v>
      </c>
    </row>
    <row r="102" spans="11:13" hidden="1" x14ac:dyDescent="0.25">
      <c r="K102" s="223">
        <f t="shared" si="7"/>
        <v>0</v>
      </c>
      <c r="L102" s="218">
        <f t="shared" si="6"/>
        <v>0</v>
      </c>
      <c r="M102" s="203">
        <f t="shared" si="8"/>
        <v>0</v>
      </c>
    </row>
    <row r="103" spans="11:13" hidden="1" x14ac:dyDescent="0.25">
      <c r="K103" s="223">
        <f t="shared" si="7"/>
        <v>0</v>
      </c>
      <c r="L103" s="218">
        <f t="shared" si="6"/>
        <v>0</v>
      </c>
      <c r="M103" s="203">
        <f t="shared" si="8"/>
        <v>0</v>
      </c>
    </row>
    <row r="104" spans="11:13" hidden="1" x14ac:dyDescent="0.25">
      <c r="K104" s="223">
        <f t="shared" si="7"/>
        <v>0</v>
      </c>
      <c r="L104" s="218">
        <f t="shared" si="6"/>
        <v>0</v>
      </c>
      <c r="M104" s="203">
        <f t="shared" si="8"/>
        <v>0</v>
      </c>
    </row>
    <row r="105" spans="11:13" hidden="1" x14ac:dyDescent="0.25">
      <c r="K105" s="223">
        <f t="shared" si="7"/>
        <v>0</v>
      </c>
      <c r="L105" s="218">
        <f t="shared" si="6"/>
        <v>0</v>
      </c>
      <c r="M105" s="203">
        <f t="shared" si="8"/>
        <v>0</v>
      </c>
    </row>
    <row r="106" spans="11:13" hidden="1" x14ac:dyDescent="0.25">
      <c r="K106" s="223">
        <f t="shared" si="7"/>
        <v>0</v>
      </c>
      <c r="L106" s="218">
        <f t="shared" si="6"/>
        <v>0</v>
      </c>
      <c r="M106" s="203">
        <f t="shared" si="8"/>
        <v>0</v>
      </c>
    </row>
    <row r="107" spans="11:13" hidden="1" x14ac:dyDescent="0.25">
      <c r="K107" s="223">
        <f t="shared" si="7"/>
        <v>0</v>
      </c>
      <c r="L107" s="218">
        <f t="shared" si="6"/>
        <v>0</v>
      </c>
      <c r="M107" s="203">
        <f t="shared" si="8"/>
        <v>0</v>
      </c>
    </row>
    <row r="108" spans="11:13" hidden="1" x14ac:dyDescent="0.25">
      <c r="K108" s="223">
        <f t="shared" si="7"/>
        <v>0</v>
      </c>
      <c r="L108" s="218">
        <f t="shared" si="6"/>
        <v>0</v>
      </c>
      <c r="M108" s="203">
        <f t="shared" si="8"/>
        <v>0</v>
      </c>
    </row>
    <row r="109" spans="11:13" hidden="1" x14ac:dyDescent="0.25">
      <c r="K109" s="223">
        <f t="shared" si="7"/>
        <v>0</v>
      </c>
      <c r="L109" s="218">
        <f t="shared" si="6"/>
        <v>0</v>
      </c>
      <c r="M109" s="203">
        <f t="shared" si="8"/>
        <v>0</v>
      </c>
    </row>
    <row r="110" spans="11:13" hidden="1" x14ac:dyDescent="0.25">
      <c r="K110" s="223">
        <f t="shared" si="7"/>
        <v>0</v>
      </c>
      <c r="L110" s="218">
        <f t="shared" si="6"/>
        <v>0</v>
      </c>
      <c r="M110" s="203">
        <f t="shared" si="8"/>
        <v>0</v>
      </c>
    </row>
    <row r="111" spans="11:13" hidden="1" x14ac:dyDescent="0.25">
      <c r="K111" s="223">
        <f t="shared" si="7"/>
        <v>0</v>
      </c>
      <c r="L111" s="218">
        <f t="shared" si="6"/>
        <v>0</v>
      </c>
      <c r="M111" s="203">
        <f t="shared" si="8"/>
        <v>0</v>
      </c>
    </row>
    <row r="112" spans="11:13" hidden="1" x14ac:dyDescent="0.25">
      <c r="K112" s="223">
        <f t="shared" si="7"/>
        <v>0</v>
      </c>
      <c r="L112" s="218">
        <f t="shared" si="6"/>
        <v>0</v>
      </c>
      <c r="M112" s="203">
        <f t="shared" si="8"/>
        <v>0</v>
      </c>
    </row>
    <row r="113" spans="11:13" hidden="1" x14ac:dyDescent="0.25">
      <c r="K113" s="223">
        <f t="shared" si="7"/>
        <v>0</v>
      </c>
      <c r="L113" s="218">
        <f t="shared" si="6"/>
        <v>0</v>
      </c>
      <c r="M113" s="203">
        <f t="shared" si="8"/>
        <v>0</v>
      </c>
    </row>
    <row r="114" spans="11:13" hidden="1" x14ac:dyDescent="0.25">
      <c r="K114" s="223">
        <f t="shared" si="7"/>
        <v>0</v>
      </c>
      <c r="L114" s="218">
        <f t="shared" si="6"/>
        <v>0</v>
      </c>
      <c r="M114" s="203">
        <f t="shared" si="8"/>
        <v>0</v>
      </c>
    </row>
    <row r="115" spans="11:13" hidden="1" x14ac:dyDescent="0.25">
      <c r="K115" s="223">
        <f t="shared" si="7"/>
        <v>0</v>
      </c>
      <c r="L115" s="218">
        <f t="shared" si="6"/>
        <v>0</v>
      </c>
      <c r="M115" s="203">
        <f t="shared" si="8"/>
        <v>0</v>
      </c>
    </row>
    <row r="116" spans="11:13" hidden="1" x14ac:dyDescent="0.25">
      <c r="K116" s="223">
        <f t="shared" si="7"/>
        <v>0</v>
      </c>
      <c r="L116" s="218">
        <f t="shared" si="6"/>
        <v>0</v>
      </c>
      <c r="M116" s="203">
        <f t="shared" si="8"/>
        <v>0</v>
      </c>
    </row>
    <row r="117" spans="11:13" hidden="1" x14ac:dyDescent="0.25">
      <c r="K117" s="223">
        <f t="shared" si="7"/>
        <v>0</v>
      </c>
      <c r="L117" s="218">
        <f t="shared" si="6"/>
        <v>0</v>
      </c>
      <c r="M117" s="203">
        <f t="shared" si="8"/>
        <v>0</v>
      </c>
    </row>
    <row r="118" spans="11:13" hidden="1" x14ac:dyDescent="0.25">
      <c r="K118" s="223">
        <f t="shared" si="7"/>
        <v>0</v>
      </c>
      <c r="L118" s="218">
        <f t="shared" si="6"/>
        <v>0</v>
      </c>
      <c r="M118" s="203">
        <f t="shared" si="8"/>
        <v>0</v>
      </c>
    </row>
    <row r="119" spans="11:13" hidden="1" x14ac:dyDescent="0.25">
      <c r="K119" s="223">
        <f t="shared" si="7"/>
        <v>0</v>
      </c>
      <c r="L119" s="218">
        <f t="shared" si="6"/>
        <v>0</v>
      </c>
      <c r="M119" s="203">
        <f t="shared" si="8"/>
        <v>0</v>
      </c>
    </row>
    <row r="120" spans="11:13" hidden="1" x14ac:dyDescent="0.25">
      <c r="K120" s="223">
        <f t="shared" si="7"/>
        <v>0</v>
      </c>
      <c r="L120" s="218">
        <f t="shared" si="6"/>
        <v>0</v>
      </c>
      <c r="M120" s="203">
        <f t="shared" si="8"/>
        <v>0</v>
      </c>
    </row>
    <row r="121" spans="11:13" hidden="1" x14ac:dyDescent="0.25">
      <c r="K121" s="223">
        <f t="shared" si="7"/>
        <v>0</v>
      </c>
      <c r="L121" s="218">
        <f t="shared" si="6"/>
        <v>0</v>
      </c>
      <c r="M121" s="203">
        <f t="shared" si="8"/>
        <v>0</v>
      </c>
    </row>
    <row r="122" spans="11:13" hidden="1" x14ac:dyDescent="0.25">
      <c r="K122" s="223">
        <f t="shared" si="7"/>
        <v>0</v>
      </c>
      <c r="L122" s="218">
        <f t="shared" si="6"/>
        <v>0</v>
      </c>
      <c r="M122" s="203">
        <f t="shared" si="8"/>
        <v>0</v>
      </c>
    </row>
    <row r="123" spans="11:13" hidden="1" x14ac:dyDescent="0.25">
      <c r="K123" s="223">
        <f t="shared" si="7"/>
        <v>0</v>
      </c>
      <c r="L123" s="218">
        <f t="shared" si="6"/>
        <v>0</v>
      </c>
      <c r="M123" s="203">
        <f t="shared" si="8"/>
        <v>0</v>
      </c>
    </row>
    <row r="124" spans="11:13" hidden="1" x14ac:dyDescent="0.25">
      <c r="K124" s="223">
        <f t="shared" si="7"/>
        <v>0</v>
      </c>
      <c r="L124" s="218">
        <f t="shared" si="6"/>
        <v>0</v>
      </c>
      <c r="M124" s="203">
        <f t="shared" si="8"/>
        <v>0</v>
      </c>
    </row>
    <row r="125" spans="11:13" hidden="1" x14ac:dyDescent="0.25">
      <c r="K125" s="223">
        <f t="shared" si="7"/>
        <v>0</v>
      </c>
      <c r="L125" s="218">
        <f t="shared" si="6"/>
        <v>0</v>
      </c>
      <c r="M125" s="203">
        <f t="shared" si="8"/>
        <v>0</v>
      </c>
    </row>
    <row r="126" spans="11:13" hidden="1" x14ac:dyDescent="0.25">
      <c r="K126" s="223">
        <f t="shared" si="7"/>
        <v>0</v>
      </c>
      <c r="L126" s="218">
        <f t="shared" si="6"/>
        <v>0</v>
      </c>
      <c r="M126" s="203">
        <f t="shared" si="8"/>
        <v>0</v>
      </c>
    </row>
    <row r="127" spans="11:13" hidden="1" x14ac:dyDescent="0.25">
      <c r="K127" s="223">
        <f t="shared" si="7"/>
        <v>0</v>
      </c>
      <c r="L127" s="218">
        <f t="shared" si="6"/>
        <v>0</v>
      </c>
      <c r="M127" s="203">
        <f t="shared" si="8"/>
        <v>0</v>
      </c>
    </row>
    <row r="128" spans="11:13" hidden="1" x14ac:dyDescent="0.25">
      <c r="K128" s="223">
        <f t="shared" si="7"/>
        <v>0</v>
      </c>
      <c r="L128" s="218">
        <f t="shared" si="6"/>
        <v>0</v>
      </c>
      <c r="M128" s="203">
        <f t="shared" si="8"/>
        <v>0</v>
      </c>
    </row>
    <row r="129" spans="11:13" hidden="1" x14ac:dyDescent="0.25">
      <c r="K129" s="223">
        <f t="shared" si="7"/>
        <v>0</v>
      </c>
      <c r="L129" s="218">
        <f t="shared" si="6"/>
        <v>0</v>
      </c>
      <c r="M129" s="203">
        <f t="shared" si="8"/>
        <v>0</v>
      </c>
    </row>
    <row r="130" spans="11:13" hidden="1" x14ac:dyDescent="0.25">
      <c r="K130" s="223">
        <f t="shared" si="7"/>
        <v>0</v>
      </c>
      <c r="L130" s="218">
        <f t="shared" si="6"/>
        <v>0</v>
      </c>
      <c r="M130" s="203">
        <f t="shared" si="8"/>
        <v>0</v>
      </c>
    </row>
    <row r="131" spans="11:13" hidden="1" x14ac:dyDescent="0.25">
      <c r="K131" s="223">
        <f t="shared" si="7"/>
        <v>0</v>
      </c>
      <c r="L131" s="218">
        <f t="shared" si="6"/>
        <v>0</v>
      </c>
      <c r="M131" s="203">
        <f t="shared" si="8"/>
        <v>0</v>
      </c>
    </row>
    <row r="132" spans="11:13" hidden="1" x14ac:dyDescent="0.25">
      <c r="K132" s="223">
        <f t="shared" si="7"/>
        <v>0</v>
      </c>
      <c r="L132" s="218">
        <f t="shared" ref="L132:L195" si="9">IF(E132="",0,IF(E132="H",0,VLOOKUP(E132,$F$539:$G$553,2)))</f>
        <v>0</v>
      </c>
      <c r="M132" s="203">
        <f t="shared" si="8"/>
        <v>0</v>
      </c>
    </row>
    <row r="133" spans="11:13" hidden="1" x14ac:dyDescent="0.25">
      <c r="K133" s="223">
        <f t="shared" ref="K133:K196" si="10">SUM(F133:J133)</f>
        <v>0</v>
      </c>
      <c r="L133" s="218">
        <f t="shared" si="9"/>
        <v>0</v>
      </c>
      <c r="M133" s="203">
        <f t="shared" ref="M133:M196" si="11">SUM(K133*L133)</f>
        <v>0</v>
      </c>
    </row>
    <row r="134" spans="11:13" hidden="1" x14ac:dyDescent="0.25">
      <c r="K134" s="223">
        <f t="shared" si="10"/>
        <v>0</v>
      </c>
      <c r="L134" s="218">
        <f t="shared" si="9"/>
        <v>0</v>
      </c>
      <c r="M134" s="203">
        <f t="shared" si="11"/>
        <v>0</v>
      </c>
    </row>
    <row r="135" spans="11:13" hidden="1" x14ac:dyDescent="0.25">
      <c r="K135" s="223">
        <f t="shared" si="10"/>
        <v>0</v>
      </c>
      <c r="L135" s="218">
        <f t="shared" si="9"/>
        <v>0</v>
      </c>
      <c r="M135" s="203">
        <f t="shared" si="11"/>
        <v>0</v>
      </c>
    </row>
    <row r="136" spans="11:13" hidden="1" x14ac:dyDescent="0.25">
      <c r="K136" s="223">
        <f t="shared" si="10"/>
        <v>0</v>
      </c>
      <c r="L136" s="218">
        <f t="shared" si="9"/>
        <v>0</v>
      </c>
      <c r="M136" s="203">
        <f t="shared" si="11"/>
        <v>0</v>
      </c>
    </row>
    <row r="137" spans="11:13" hidden="1" x14ac:dyDescent="0.25">
      <c r="K137" s="223">
        <f t="shared" si="10"/>
        <v>0</v>
      </c>
      <c r="L137" s="218">
        <f t="shared" si="9"/>
        <v>0</v>
      </c>
      <c r="M137" s="203">
        <f t="shared" si="11"/>
        <v>0</v>
      </c>
    </row>
    <row r="138" spans="11:13" hidden="1" x14ac:dyDescent="0.25">
      <c r="K138" s="223">
        <f t="shared" si="10"/>
        <v>0</v>
      </c>
      <c r="L138" s="218">
        <f t="shared" si="9"/>
        <v>0</v>
      </c>
      <c r="M138" s="203">
        <f t="shared" si="11"/>
        <v>0</v>
      </c>
    </row>
    <row r="139" spans="11:13" hidden="1" x14ac:dyDescent="0.25">
      <c r="K139" s="223">
        <f t="shared" si="10"/>
        <v>0</v>
      </c>
      <c r="L139" s="218">
        <f t="shared" si="9"/>
        <v>0</v>
      </c>
      <c r="M139" s="203">
        <f t="shared" si="11"/>
        <v>0</v>
      </c>
    </row>
    <row r="140" spans="11:13" hidden="1" x14ac:dyDescent="0.25">
      <c r="K140" s="223">
        <f t="shared" si="10"/>
        <v>0</v>
      </c>
      <c r="L140" s="218">
        <f t="shared" si="9"/>
        <v>0</v>
      </c>
      <c r="M140" s="203">
        <f t="shared" si="11"/>
        <v>0</v>
      </c>
    </row>
    <row r="141" spans="11:13" hidden="1" x14ac:dyDescent="0.25">
      <c r="K141" s="223">
        <f t="shared" si="10"/>
        <v>0</v>
      </c>
      <c r="L141" s="218">
        <f t="shared" si="9"/>
        <v>0</v>
      </c>
      <c r="M141" s="203">
        <f t="shared" si="11"/>
        <v>0</v>
      </c>
    </row>
    <row r="142" spans="11:13" hidden="1" x14ac:dyDescent="0.25">
      <c r="K142" s="223">
        <f t="shared" si="10"/>
        <v>0</v>
      </c>
      <c r="L142" s="218">
        <f t="shared" si="9"/>
        <v>0</v>
      </c>
      <c r="M142" s="203">
        <f t="shared" si="11"/>
        <v>0</v>
      </c>
    </row>
    <row r="143" spans="11:13" hidden="1" x14ac:dyDescent="0.25">
      <c r="K143" s="223">
        <f t="shared" si="10"/>
        <v>0</v>
      </c>
      <c r="L143" s="218">
        <f t="shared" si="9"/>
        <v>0</v>
      </c>
      <c r="M143" s="203">
        <f t="shared" si="11"/>
        <v>0</v>
      </c>
    </row>
    <row r="144" spans="11:13" hidden="1" x14ac:dyDescent="0.25">
      <c r="K144" s="223">
        <f t="shared" si="10"/>
        <v>0</v>
      </c>
      <c r="L144" s="218">
        <f t="shared" si="9"/>
        <v>0</v>
      </c>
      <c r="M144" s="203">
        <f t="shared" si="11"/>
        <v>0</v>
      </c>
    </row>
    <row r="145" spans="11:13" hidden="1" x14ac:dyDescent="0.25">
      <c r="K145" s="223">
        <f t="shared" si="10"/>
        <v>0</v>
      </c>
      <c r="L145" s="218">
        <f t="shared" si="9"/>
        <v>0</v>
      </c>
      <c r="M145" s="203">
        <f t="shared" si="11"/>
        <v>0</v>
      </c>
    </row>
    <row r="146" spans="11:13" hidden="1" x14ac:dyDescent="0.25">
      <c r="K146" s="223">
        <f t="shared" si="10"/>
        <v>0</v>
      </c>
      <c r="L146" s="218">
        <f t="shared" si="9"/>
        <v>0</v>
      </c>
      <c r="M146" s="203">
        <f t="shared" si="11"/>
        <v>0</v>
      </c>
    </row>
    <row r="147" spans="11:13" hidden="1" x14ac:dyDescent="0.25">
      <c r="K147" s="223">
        <f t="shared" si="10"/>
        <v>0</v>
      </c>
      <c r="L147" s="218">
        <f t="shared" si="9"/>
        <v>0</v>
      </c>
      <c r="M147" s="203">
        <f t="shared" si="11"/>
        <v>0</v>
      </c>
    </row>
    <row r="148" spans="11:13" hidden="1" x14ac:dyDescent="0.25">
      <c r="K148" s="223">
        <f t="shared" si="10"/>
        <v>0</v>
      </c>
      <c r="L148" s="218">
        <f t="shared" si="9"/>
        <v>0</v>
      </c>
      <c r="M148" s="203">
        <f t="shared" si="11"/>
        <v>0</v>
      </c>
    </row>
    <row r="149" spans="11:13" hidden="1" x14ac:dyDescent="0.25">
      <c r="K149" s="223">
        <f t="shared" si="10"/>
        <v>0</v>
      </c>
      <c r="L149" s="218">
        <f t="shared" si="9"/>
        <v>0</v>
      </c>
      <c r="M149" s="203">
        <f t="shared" si="11"/>
        <v>0</v>
      </c>
    </row>
    <row r="150" spans="11:13" hidden="1" x14ac:dyDescent="0.25">
      <c r="K150" s="223">
        <f t="shared" si="10"/>
        <v>0</v>
      </c>
      <c r="L150" s="218">
        <f t="shared" si="9"/>
        <v>0</v>
      </c>
      <c r="M150" s="203">
        <f t="shared" si="11"/>
        <v>0</v>
      </c>
    </row>
    <row r="151" spans="11:13" hidden="1" x14ac:dyDescent="0.25">
      <c r="K151" s="223">
        <f t="shared" si="10"/>
        <v>0</v>
      </c>
      <c r="L151" s="218">
        <f t="shared" si="9"/>
        <v>0</v>
      </c>
      <c r="M151" s="203">
        <f t="shared" si="11"/>
        <v>0</v>
      </c>
    </row>
    <row r="152" spans="11:13" hidden="1" x14ac:dyDescent="0.25">
      <c r="K152" s="223">
        <f t="shared" si="10"/>
        <v>0</v>
      </c>
      <c r="L152" s="218">
        <f t="shared" si="9"/>
        <v>0</v>
      </c>
      <c r="M152" s="203">
        <f t="shared" si="11"/>
        <v>0</v>
      </c>
    </row>
    <row r="153" spans="11:13" hidden="1" x14ac:dyDescent="0.25">
      <c r="K153" s="223">
        <f t="shared" si="10"/>
        <v>0</v>
      </c>
      <c r="L153" s="218">
        <f t="shared" si="9"/>
        <v>0</v>
      </c>
      <c r="M153" s="203">
        <f t="shared" si="11"/>
        <v>0</v>
      </c>
    </row>
    <row r="154" spans="11:13" hidden="1" x14ac:dyDescent="0.25">
      <c r="K154" s="223">
        <f t="shared" si="10"/>
        <v>0</v>
      </c>
      <c r="L154" s="218">
        <f t="shared" si="9"/>
        <v>0</v>
      </c>
      <c r="M154" s="203">
        <f t="shared" si="11"/>
        <v>0</v>
      </c>
    </row>
    <row r="155" spans="11:13" hidden="1" x14ac:dyDescent="0.25">
      <c r="K155" s="223">
        <f t="shared" si="10"/>
        <v>0</v>
      </c>
      <c r="L155" s="218">
        <f t="shared" si="9"/>
        <v>0</v>
      </c>
      <c r="M155" s="203">
        <f t="shared" si="11"/>
        <v>0</v>
      </c>
    </row>
    <row r="156" spans="11:13" hidden="1" x14ac:dyDescent="0.25">
      <c r="K156" s="223">
        <f t="shared" si="10"/>
        <v>0</v>
      </c>
      <c r="L156" s="218">
        <f t="shared" si="9"/>
        <v>0</v>
      </c>
      <c r="M156" s="203">
        <f t="shared" si="11"/>
        <v>0</v>
      </c>
    </row>
    <row r="157" spans="11:13" hidden="1" x14ac:dyDescent="0.25">
      <c r="K157" s="223">
        <f t="shared" si="10"/>
        <v>0</v>
      </c>
      <c r="L157" s="218">
        <f t="shared" si="9"/>
        <v>0</v>
      </c>
      <c r="M157" s="203">
        <f t="shared" si="11"/>
        <v>0</v>
      </c>
    </row>
    <row r="158" spans="11:13" hidden="1" x14ac:dyDescent="0.25">
      <c r="K158" s="223">
        <f t="shared" si="10"/>
        <v>0</v>
      </c>
      <c r="L158" s="218">
        <f t="shared" si="9"/>
        <v>0</v>
      </c>
      <c r="M158" s="203">
        <f t="shared" si="11"/>
        <v>0</v>
      </c>
    </row>
    <row r="159" spans="11:13" hidden="1" x14ac:dyDescent="0.25">
      <c r="K159" s="223">
        <f t="shared" si="10"/>
        <v>0</v>
      </c>
      <c r="L159" s="218">
        <f t="shared" si="9"/>
        <v>0</v>
      </c>
      <c r="M159" s="203">
        <f t="shared" si="11"/>
        <v>0</v>
      </c>
    </row>
    <row r="160" spans="11:13" hidden="1" x14ac:dyDescent="0.25">
      <c r="K160" s="223">
        <f t="shared" si="10"/>
        <v>0</v>
      </c>
      <c r="L160" s="218">
        <f t="shared" si="9"/>
        <v>0</v>
      </c>
      <c r="M160" s="203">
        <f t="shared" si="11"/>
        <v>0</v>
      </c>
    </row>
    <row r="161" spans="11:13" hidden="1" x14ac:dyDescent="0.25">
      <c r="K161" s="223">
        <f t="shared" si="10"/>
        <v>0</v>
      </c>
      <c r="L161" s="218">
        <f t="shared" si="9"/>
        <v>0</v>
      </c>
      <c r="M161" s="203">
        <f t="shared" si="11"/>
        <v>0</v>
      </c>
    </row>
    <row r="162" spans="11:13" hidden="1" x14ac:dyDescent="0.25">
      <c r="K162" s="223">
        <f t="shared" si="10"/>
        <v>0</v>
      </c>
      <c r="L162" s="218">
        <f t="shared" si="9"/>
        <v>0</v>
      </c>
      <c r="M162" s="203">
        <f t="shared" si="11"/>
        <v>0</v>
      </c>
    </row>
    <row r="163" spans="11:13" hidden="1" x14ac:dyDescent="0.25">
      <c r="K163" s="223">
        <f t="shared" si="10"/>
        <v>0</v>
      </c>
      <c r="L163" s="218">
        <f t="shared" si="9"/>
        <v>0</v>
      </c>
      <c r="M163" s="203">
        <f t="shared" si="11"/>
        <v>0</v>
      </c>
    </row>
    <row r="164" spans="11:13" hidden="1" x14ac:dyDescent="0.25">
      <c r="K164" s="223">
        <f t="shared" si="10"/>
        <v>0</v>
      </c>
      <c r="L164" s="218">
        <f t="shared" si="9"/>
        <v>0</v>
      </c>
      <c r="M164" s="203">
        <f t="shared" si="11"/>
        <v>0</v>
      </c>
    </row>
    <row r="165" spans="11:13" hidden="1" x14ac:dyDescent="0.25">
      <c r="K165" s="223">
        <f t="shared" si="10"/>
        <v>0</v>
      </c>
      <c r="L165" s="218">
        <f t="shared" si="9"/>
        <v>0</v>
      </c>
      <c r="M165" s="203">
        <f t="shared" si="11"/>
        <v>0</v>
      </c>
    </row>
    <row r="166" spans="11:13" hidden="1" x14ac:dyDescent="0.25">
      <c r="K166" s="223">
        <f t="shared" si="10"/>
        <v>0</v>
      </c>
      <c r="L166" s="218">
        <f t="shared" si="9"/>
        <v>0</v>
      </c>
      <c r="M166" s="203">
        <f t="shared" si="11"/>
        <v>0</v>
      </c>
    </row>
    <row r="167" spans="11:13" hidden="1" x14ac:dyDescent="0.25">
      <c r="K167" s="223">
        <f t="shared" si="10"/>
        <v>0</v>
      </c>
      <c r="L167" s="218">
        <f t="shared" si="9"/>
        <v>0</v>
      </c>
      <c r="M167" s="203">
        <f t="shared" si="11"/>
        <v>0</v>
      </c>
    </row>
    <row r="168" spans="11:13" hidden="1" x14ac:dyDescent="0.25">
      <c r="K168" s="223">
        <f t="shared" si="10"/>
        <v>0</v>
      </c>
      <c r="L168" s="218">
        <f t="shared" si="9"/>
        <v>0</v>
      </c>
      <c r="M168" s="203">
        <f t="shared" si="11"/>
        <v>0</v>
      </c>
    </row>
    <row r="169" spans="11:13" hidden="1" x14ac:dyDescent="0.25">
      <c r="K169" s="223">
        <f t="shared" si="10"/>
        <v>0</v>
      </c>
      <c r="L169" s="218">
        <f t="shared" si="9"/>
        <v>0</v>
      </c>
      <c r="M169" s="203">
        <f t="shared" si="11"/>
        <v>0</v>
      </c>
    </row>
    <row r="170" spans="11:13" hidden="1" x14ac:dyDescent="0.25">
      <c r="K170" s="223">
        <f t="shared" si="10"/>
        <v>0</v>
      </c>
      <c r="L170" s="218">
        <f t="shared" si="9"/>
        <v>0</v>
      </c>
      <c r="M170" s="203">
        <f t="shared" si="11"/>
        <v>0</v>
      </c>
    </row>
    <row r="171" spans="11:13" hidden="1" x14ac:dyDescent="0.25">
      <c r="K171" s="223">
        <f t="shared" si="10"/>
        <v>0</v>
      </c>
      <c r="L171" s="218">
        <f t="shared" si="9"/>
        <v>0</v>
      </c>
      <c r="M171" s="203">
        <f t="shared" si="11"/>
        <v>0</v>
      </c>
    </row>
    <row r="172" spans="11:13" hidden="1" x14ac:dyDescent="0.25">
      <c r="K172" s="223">
        <f t="shared" si="10"/>
        <v>0</v>
      </c>
      <c r="L172" s="218">
        <f t="shared" si="9"/>
        <v>0</v>
      </c>
      <c r="M172" s="203">
        <f t="shared" si="11"/>
        <v>0</v>
      </c>
    </row>
    <row r="173" spans="11:13" hidden="1" x14ac:dyDescent="0.25">
      <c r="K173" s="223">
        <f t="shared" si="10"/>
        <v>0</v>
      </c>
      <c r="L173" s="218">
        <f t="shared" si="9"/>
        <v>0</v>
      </c>
      <c r="M173" s="203">
        <f t="shared" si="11"/>
        <v>0</v>
      </c>
    </row>
    <row r="174" spans="11:13" hidden="1" x14ac:dyDescent="0.25">
      <c r="K174" s="223">
        <f t="shared" si="10"/>
        <v>0</v>
      </c>
      <c r="L174" s="218">
        <f t="shared" si="9"/>
        <v>0</v>
      </c>
      <c r="M174" s="203">
        <f t="shared" si="11"/>
        <v>0</v>
      </c>
    </row>
    <row r="175" spans="11:13" hidden="1" x14ac:dyDescent="0.25">
      <c r="K175" s="223">
        <f t="shared" si="10"/>
        <v>0</v>
      </c>
      <c r="L175" s="218">
        <f t="shared" si="9"/>
        <v>0</v>
      </c>
      <c r="M175" s="203">
        <f t="shared" si="11"/>
        <v>0</v>
      </c>
    </row>
    <row r="176" spans="11:13" hidden="1" x14ac:dyDescent="0.25">
      <c r="K176" s="223">
        <f t="shared" si="10"/>
        <v>0</v>
      </c>
      <c r="L176" s="218">
        <f t="shared" si="9"/>
        <v>0</v>
      </c>
      <c r="M176" s="203">
        <f t="shared" si="11"/>
        <v>0</v>
      </c>
    </row>
    <row r="177" spans="11:13" hidden="1" x14ac:dyDescent="0.25">
      <c r="K177" s="223">
        <f t="shared" si="10"/>
        <v>0</v>
      </c>
      <c r="L177" s="218">
        <f t="shared" si="9"/>
        <v>0</v>
      </c>
      <c r="M177" s="203">
        <f t="shared" si="11"/>
        <v>0</v>
      </c>
    </row>
    <row r="178" spans="11:13" hidden="1" x14ac:dyDescent="0.25">
      <c r="K178" s="223">
        <f t="shared" si="10"/>
        <v>0</v>
      </c>
      <c r="L178" s="218">
        <f t="shared" si="9"/>
        <v>0</v>
      </c>
      <c r="M178" s="203">
        <f t="shared" si="11"/>
        <v>0</v>
      </c>
    </row>
    <row r="179" spans="11:13" hidden="1" x14ac:dyDescent="0.25">
      <c r="K179" s="223">
        <f t="shared" si="10"/>
        <v>0</v>
      </c>
      <c r="L179" s="218">
        <f t="shared" si="9"/>
        <v>0</v>
      </c>
      <c r="M179" s="203">
        <f t="shared" si="11"/>
        <v>0</v>
      </c>
    </row>
    <row r="180" spans="11:13" hidden="1" x14ac:dyDescent="0.25">
      <c r="K180" s="223">
        <f t="shared" si="10"/>
        <v>0</v>
      </c>
      <c r="L180" s="218">
        <f t="shared" si="9"/>
        <v>0</v>
      </c>
      <c r="M180" s="203">
        <f t="shared" si="11"/>
        <v>0</v>
      </c>
    </row>
    <row r="181" spans="11:13" hidden="1" x14ac:dyDescent="0.25">
      <c r="K181" s="223">
        <f t="shared" si="10"/>
        <v>0</v>
      </c>
      <c r="L181" s="218">
        <f t="shared" si="9"/>
        <v>0</v>
      </c>
      <c r="M181" s="203">
        <f t="shared" si="11"/>
        <v>0</v>
      </c>
    </row>
    <row r="182" spans="11:13" hidden="1" x14ac:dyDescent="0.25">
      <c r="K182" s="223">
        <f t="shared" si="10"/>
        <v>0</v>
      </c>
      <c r="L182" s="218">
        <f t="shared" si="9"/>
        <v>0</v>
      </c>
      <c r="M182" s="203">
        <f t="shared" si="11"/>
        <v>0</v>
      </c>
    </row>
    <row r="183" spans="11:13" hidden="1" x14ac:dyDescent="0.25">
      <c r="K183" s="223">
        <f t="shared" si="10"/>
        <v>0</v>
      </c>
      <c r="L183" s="218">
        <f t="shared" si="9"/>
        <v>0</v>
      </c>
      <c r="M183" s="203">
        <f t="shared" si="11"/>
        <v>0</v>
      </c>
    </row>
    <row r="184" spans="11:13" hidden="1" x14ac:dyDescent="0.25">
      <c r="K184" s="223">
        <f t="shared" si="10"/>
        <v>0</v>
      </c>
      <c r="L184" s="218">
        <f t="shared" si="9"/>
        <v>0</v>
      </c>
      <c r="M184" s="203">
        <f t="shared" si="11"/>
        <v>0</v>
      </c>
    </row>
    <row r="185" spans="11:13" hidden="1" x14ac:dyDescent="0.25">
      <c r="K185" s="223">
        <f t="shared" si="10"/>
        <v>0</v>
      </c>
      <c r="L185" s="218">
        <f t="shared" si="9"/>
        <v>0</v>
      </c>
      <c r="M185" s="203">
        <f t="shared" si="11"/>
        <v>0</v>
      </c>
    </row>
    <row r="186" spans="11:13" hidden="1" x14ac:dyDescent="0.25">
      <c r="K186" s="223">
        <f t="shared" si="10"/>
        <v>0</v>
      </c>
      <c r="L186" s="218">
        <f t="shared" si="9"/>
        <v>0</v>
      </c>
      <c r="M186" s="203">
        <f t="shared" si="11"/>
        <v>0</v>
      </c>
    </row>
    <row r="187" spans="11:13" hidden="1" x14ac:dyDescent="0.25">
      <c r="K187" s="223">
        <f t="shared" si="10"/>
        <v>0</v>
      </c>
      <c r="L187" s="218">
        <f t="shared" si="9"/>
        <v>0</v>
      </c>
      <c r="M187" s="203">
        <f t="shared" si="11"/>
        <v>0</v>
      </c>
    </row>
    <row r="188" spans="11:13" hidden="1" x14ac:dyDescent="0.25">
      <c r="K188" s="223">
        <f t="shared" si="10"/>
        <v>0</v>
      </c>
      <c r="L188" s="218">
        <f t="shared" si="9"/>
        <v>0</v>
      </c>
      <c r="M188" s="203">
        <f t="shared" si="11"/>
        <v>0</v>
      </c>
    </row>
    <row r="189" spans="11:13" hidden="1" x14ac:dyDescent="0.25">
      <c r="K189" s="223">
        <f t="shared" si="10"/>
        <v>0</v>
      </c>
      <c r="L189" s="218">
        <f t="shared" si="9"/>
        <v>0</v>
      </c>
      <c r="M189" s="203">
        <f t="shared" si="11"/>
        <v>0</v>
      </c>
    </row>
    <row r="190" spans="11:13" hidden="1" x14ac:dyDescent="0.25">
      <c r="K190" s="223">
        <f t="shared" si="10"/>
        <v>0</v>
      </c>
      <c r="L190" s="218">
        <f t="shared" si="9"/>
        <v>0</v>
      </c>
      <c r="M190" s="203">
        <f t="shared" si="11"/>
        <v>0</v>
      </c>
    </row>
    <row r="191" spans="11:13" hidden="1" x14ac:dyDescent="0.25">
      <c r="K191" s="223">
        <f t="shared" si="10"/>
        <v>0</v>
      </c>
      <c r="L191" s="218">
        <f t="shared" si="9"/>
        <v>0</v>
      </c>
      <c r="M191" s="203">
        <f t="shared" si="11"/>
        <v>0</v>
      </c>
    </row>
    <row r="192" spans="11:13" hidden="1" x14ac:dyDescent="0.25">
      <c r="K192" s="223">
        <f t="shared" si="10"/>
        <v>0</v>
      </c>
      <c r="L192" s="218">
        <f t="shared" si="9"/>
        <v>0</v>
      </c>
      <c r="M192" s="203">
        <f t="shared" si="11"/>
        <v>0</v>
      </c>
    </row>
    <row r="193" spans="11:13" hidden="1" x14ac:dyDescent="0.25">
      <c r="K193" s="223">
        <f t="shared" si="10"/>
        <v>0</v>
      </c>
      <c r="L193" s="218">
        <f t="shared" si="9"/>
        <v>0</v>
      </c>
      <c r="M193" s="203">
        <f t="shared" si="11"/>
        <v>0</v>
      </c>
    </row>
    <row r="194" spans="11:13" hidden="1" x14ac:dyDescent="0.25">
      <c r="K194" s="223">
        <f t="shared" si="10"/>
        <v>0</v>
      </c>
      <c r="L194" s="218">
        <f t="shared" si="9"/>
        <v>0</v>
      </c>
      <c r="M194" s="203">
        <f t="shared" si="11"/>
        <v>0</v>
      </c>
    </row>
    <row r="195" spans="11:13" hidden="1" x14ac:dyDescent="0.25">
      <c r="K195" s="223">
        <f t="shared" si="10"/>
        <v>0</v>
      </c>
      <c r="L195" s="218">
        <f t="shared" si="9"/>
        <v>0</v>
      </c>
      <c r="M195" s="203">
        <f t="shared" si="11"/>
        <v>0</v>
      </c>
    </row>
    <row r="196" spans="11:13" hidden="1" x14ac:dyDescent="0.25">
      <c r="K196" s="223">
        <f t="shared" si="10"/>
        <v>0</v>
      </c>
      <c r="L196" s="218">
        <f t="shared" ref="L196:L259" si="12">IF(E196="",0,IF(E196="H",0,VLOOKUP(E196,$F$539:$G$553,2)))</f>
        <v>0</v>
      </c>
      <c r="M196" s="203">
        <f t="shared" si="11"/>
        <v>0</v>
      </c>
    </row>
    <row r="197" spans="11:13" hidden="1" x14ac:dyDescent="0.25">
      <c r="K197" s="223">
        <f t="shared" ref="K197:K260" si="13">SUM(F197:J197)</f>
        <v>0</v>
      </c>
      <c r="L197" s="218">
        <f t="shared" si="12"/>
        <v>0</v>
      </c>
      <c r="M197" s="203">
        <f t="shared" ref="M197:M260" si="14">SUM(K197*L197)</f>
        <v>0</v>
      </c>
    </row>
    <row r="198" spans="11:13" hidden="1" x14ac:dyDescent="0.25">
      <c r="K198" s="223">
        <f t="shared" si="13"/>
        <v>0</v>
      </c>
      <c r="L198" s="218">
        <f t="shared" si="12"/>
        <v>0</v>
      </c>
      <c r="M198" s="203">
        <f t="shared" si="14"/>
        <v>0</v>
      </c>
    </row>
    <row r="199" spans="11:13" hidden="1" x14ac:dyDescent="0.25">
      <c r="K199" s="223">
        <f t="shared" si="13"/>
        <v>0</v>
      </c>
      <c r="L199" s="218">
        <f t="shared" si="12"/>
        <v>0</v>
      </c>
      <c r="M199" s="203">
        <f t="shared" si="14"/>
        <v>0</v>
      </c>
    </row>
    <row r="200" spans="11:13" hidden="1" x14ac:dyDescent="0.25">
      <c r="K200" s="223">
        <f t="shared" si="13"/>
        <v>0</v>
      </c>
      <c r="L200" s="218">
        <f t="shared" si="12"/>
        <v>0</v>
      </c>
      <c r="M200" s="203">
        <f t="shared" si="14"/>
        <v>0</v>
      </c>
    </row>
    <row r="201" spans="11:13" hidden="1" x14ac:dyDescent="0.25">
      <c r="K201" s="223">
        <f t="shared" si="13"/>
        <v>0</v>
      </c>
      <c r="L201" s="218">
        <f t="shared" si="12"/>
        <v>0</v>
      </c>
      <c r="M201" s="203">
        <f t="shared" si="14"/>
        <v>0</v>
      </c>
    </row>
    <row r="202" spans="11:13" hidden="1" x14ac:dyDescent="0.25">
      <c r="K202" s="223">
        <f t="shared" si="13"/>
        <v>0</v>
      </c>
      <c r="L202" s="218">
        <f t="shared" si="12"/>
        <v>0</v>
      </c>
      <c r="M202" s="203">
        <f t="shared" si="14"/>
        <v>0</v>
      </c>
    </row>
    <row r="203" spans="11:13" hidden="1" x14ac:dyDescent="0.25">
      <c r="K203" s="223">
        <f t="shared" si="13"/>
        <v>0</v>
      </c>
      <c r="L203" s="218">
        <f t="shared" si="12"/>
        <v>0</v>
      </c>
      <c r="M203" s="203">
        <f t="shared" si="14"/>
        <v>0</v>
      </c>
    </row>
    <row r="204" spans="11:13" hidden="1" x14ac:dyDescent="0.25">
      <c r="K204" s="223">
        <f t="shared" si="13"/>
        <v>0</v>
      </c>
      <c r="L204" s="218">
        <f t="shared" si="12"/>
        <v>0</v>
      </c>
      <c r="M204" s="203">
        <f t="shared" si="14"/>
        <v>0</v>
      </c>
    </row>
    <row r="205" spans="11:13" hidden="1" x14ac:dyDescent="0.25">
      <c r="K205" s="223">
        <f t="shared" si="13"/>
        <v>0</v>
      </c>
      <c r="L205" s="218">
        <f t="shared" si="12"/>
        <v>0</v>
      </c>
      <c r="M205" s="203">
        <f t="shared" si="14"/>
        <v>0</v>
      </c>
    </row>
    <row r="206" spans="11:13" hidden="1" x14ac:dyDescent="0.25">
      <c r="K206" s="223">
        <f t="shared" si="13"/>
        <v>0</v>
      </c>
      <c r="L206" s="218">
        <f t="shared" si="12"/>
        <v>0</v>
      </c>
      <c r="M206" s="203">
        <f t="shared" si="14"/>
        <v>0</v>
      </c>
    </row>
    <row r="207" spans="11:13" hidden="1" x14ac:dyDescent="0.25">
      <c r="K207" s="223">
        <f t="shared" si="13"/>
        <v>0</v>
      </c>
      <c r="L207" s="218">
        <f t="shared" si="12"/>
        <v>0</v>
      </c>
      <c r="M207" s="203">
        <f t="shared" si="14"/>
        <v>0</v>
      </c>
    </row>
    <row r="208" spans="11:13" hidden="1" x14ac:dyDescent="0.25">
      <c r="K208" s="223">
        <f t="shared" si="13"/>
        <v>0</v>
      </c>
      <c r="L208" s="218">
        <f t="shared" si="12"/>
        <v>0</v>
      </c>
      <c r="M208" s="203">
        <f t="shared" si="14"/>
        <v>0</v>
      </c>
    </row>
    <row r="209" spans="11:13" hidden="1" x14ac:dyDescent="0.25">
      <c r="K209" s="223">
        <f t="shared" si="13"/>
        <v>0</v>
      </c>
      <c r="L209" s="218">
        <f t="shared" si="12"/>
        <v>0</v>
      </c>
      <c r="M209" s="203">
        <f t="shared" si="14"/>
        <v>0</v>
      </c>
    </row>
    <row r="210" spans="11:13" hidden="1" x14ac:dyDescent="0.25">
      <c r="K210" s="223">
        <f t="shared" si="13"/>
        <v>0</v>
      </c>
      <c r="L210" s="218">
        <f t="shared" si="12"/>
        <v>0</v>
      </c>
      <c r="M210" s="203">
        <f t="shared" si="14"/>
        <v>0</v>
      </c>
    </row>
    <row r="211" spans="11:13" hidden="1" x14ac:dyDescent="0.25">
      <c r="K211" s="223">
        <f t="shared" si="13"/>
        <v>0</v>
      </c>
      <c r="L211" s="218">
        <f t="shared" si="12"/>
        <v>0</v>
      </c>
      <c r="M211" s="203">
        <f t="shared" si="14"/>
        <v>0</v>
      </c>
    </row>
    <row r="212" spans="11:13" hidden="1" x14ac:dyDescent="0.25">
      <c r="K212" s="223">
        <f t="shared" si="13"/>
        <v>0</v>
      </c>
      <c r="L212" s="218">
        <f t="shared" si="12"/>
        <v>0</v>
      </c>
      <c r="M212" s="203">
        <f t="shared" si="14"/>
        <v>0</v>
      </c>
    </row>
    <row r="213" spans="11:13" hidden="1" x14ac:dyDescent="0.25">
      <c r="K213" s="223">
        <f t="shared" si="13"/>
        <v>0</v>
      </c>
      <c r="L213" s="218">
        <f t="shared" si="12"/>
        <v>0</v>
      </c>
      <c r="M213" s="203">
        <f t="shared" si="14"/>
        <v>0</v>
      </c>
    </row>
    <row r="214" spans="11:13" hidden="1" x14ac:dyDescent="0.25">
      <c r="K214" s="223">
        <f t="shared" si="13"/>
        <v>0</v>
      </c>
      <c r="L214" s="218">
        <f t="shared" si="12"/>
        <v>0</v>
      </c>
      <c r="M214" s="203">
        <f t="shared" si="14"/>
        <v>0</v>
      </c>
    </row>
    <row r="215" spans="11:13" hidden="1" x14ac:dyDescent="0.25">
      <c r="K215" s="223">
        <f t="shared" si="13"/>
        <v>0</v>
      </c>
      <c r="L215" s="218">
        <f t="shared" si="12"/>
        <v>0</v>
      </c>
      <c r="M215" s="203">
        <f t="shared" si="14"/>
        <v>0</v>
      </c>
    </row>
    <row r="216" spans="11:13" hidden="1" x14ac:dyDescent="0.25">
      <c r="K216" s="223">
        <f t="shared" si="13"/>
        <v>0</v>
      </c>
      <c r="L216" s="218">
        <f t="shared" si="12"/>
        <v>0</v>
      </c>
      <c r="M216" s="203">
        <f t="shared" si="14"/>
        <v>0</v>
      </c>
    </row>
    <row r="217" spans="11:13" hidden="1" x14ac:dyDescent="0.25">
      <c r="K217" s="223">
        <f t="shared" si="13"/>
        <v>0</v>
      </c>
      <c r="L217" s="218">
        <f t="shared" si="12"/>
        <v>0</v>
      </c>
      <c r="M217" s="203">
        <f t="shared" si="14"/>
        <v>0</v>
      </c>
    </row>
    <row r="218" spans="11:13" hidden="1" x14ac:dyDescent="0.25">
      <c r="K218" s="223">
        <f t="shared" si="13"/>
        <v>0</v>
      </c>
      <c r="L218" s="218">
        <f t="shared" si="12"/>
        <v>0</v>
      </c>
      <c r="M218" s="203">
        <f t="shared" si="14"/>
        <v>0</v>
      </c>
    </row>
    <row r="219" spans="11:13" hidden="1" x14ac:dyDescent="0.25">
      <c r="K219" s="223">
        <f t="shared" si="13"/>
        <v>0</v>
      </c>
      <c r="L219" s="218">
        <f t="shared" si="12"/>
        <v>0</v>
      </c>
      <c r="M219" s="203">
        <f t="shared" si="14"/>
        <v>0</v>
      </c>
    </row>
    <row r="220" spans="11:13" hidden="1" x14ac:dyDescent="0.25">
      <c r="K220" s="223">
        <f t="shared" si="13"/>
        <v>0</v>
      </c>
      <c r="L220" s="218">
        <f t="shared" si="12"/>
        <v>0</v>
      </c>
      <c r="M220" s="203">
        <f t="shared" si="14"/>
        <v>0</v>
      </c>
    </row>
    <row r="221" spans="11:13" hidden="1" x14ac:dyDescent="0.25">
      <c r="K221" s="223">
        <f t="shared" si="13"/>
        <v>0</v>
      </c>
      <c r="L221" s="218">
        <f t="shared" si="12"/>
        <v>0</v>
      </c>
      <c r="M221" s="203">
        <f t="shared" si="14"/>
        <v>0</v>
      </c>
    </row>
    <row r="222" spans="11:13" hidden="1" x14ac:dyDescent="0.25">
      <c r="K222" s="223">
        <f t="shared" si="13"/>
        <v>0</v>
      </c>
      <c r="L222" s="218">
        <f t="shared" si="12"/>
        <v>0</v>
      </c>
      <c r="M222" s="203">
        <f t="shared" si="14"/>
        <v>0</v>
      </c>
    </row>
    <row r="223" spans="11:13" hidden="1" x14ac:dyDescent="0.25">
      <c r="K223" s="223">
        <f t="shared" si="13"/>
        <v>0</v>
      </c>
      <c r="L223" s="218">
        <f t="shared" si="12"/>
        <v>0</v>
      </c>
      <c r="M223" s="203">
        <f t="shared" si="14"/>
        <v>0</v>
      </c>
    </row>
    <row r="224" spans="11:13" hidden="1" x14ac:dyDescent="0.25">
      <c r="K224" s="223">
        <f t="shared" si="13"/>
        <v>0</v>
      </c>
      <c r="L224" s="218">
        <f t="shared" si="12"/>
        <v>0</v>
      </c>
      <c r="M224" s="203">
        <f t="shared" si="14"/>
        <v>0</v>
      </c>
    </row>
    <row r="225" spans="11:13" hidden="1" x14ac:dyDescent="0.25">
      <c r="K225" s="223">
        <f t="shared" si="13"/>
        <v>0</v>
      </c>
      <c r="L225" s="218">
        <f t="shared" si="12"/>
        <v>0</v>
      </c>
      <c r="M225" s="203">
        <f t="shared" si="14"/>
        <v>0</v>
      </c>
    </row>
    <row r="226" spans="11:13" hidden="1" x14ac:dyDescent="0.25">
      <c r="K226" s="223">
        <f t="shared" si="13"/>
        <v>0</v>
      </c>
      <c r="L226" s="218">
        <f t="shared" si="12"/>
        <v>0</v>
      </c>
      <c r="M226" s="203">
        <f t="shared" si="14"/>
        <v>0</v>
      </c>
    </row>
    <row r="227" spans="11:13" hidden="1" x14ac:dyDescent="0.25">
      <c r="K227" s="223">
        <f t="shared" si="13"/>
        <v>0</v>
      </c>
      <c r="L227" s="218">
        <f t="shared" si="12"/>
        <v>0</v>
      </c>
      <c r="M227" s="203">
        <f t="shared" si="14"/>
        <v>0</v>
      </c>
    </row>
    <row r="228" spans="11:13" hidden="1" x14ac:dyDescent="0.25">
      <c r="K228" s="223">
        <f t="shared" si="13"/>
        <v>0</v>
      </c>
      <c r="L228" s="218">
        <f t="shared" si="12"/>
        <v>0</v>
      </c>
      <c r="M228" s="203">
        <f t="shared" si="14"/>
        <v>0</v>
      </c>
    </row>
    <row r="229" spans="11:13" hidden="1" x14ac:dyDescent="0.25">
      <c r="K229" s="223">
        <f t="shared" si="13"/>
        <v>0</v>
      </c>
      <c r="L229" s="218">
        <f t="shared" si="12"/>
        <v>0</v>
      </c>
      <c r="M229" s="203">
        <f t="shared" si="14"/>
        <v>0</v>
      </c>
    </row>
    <row r="230" spans="11:13" hidden="1" x14ac:dyDescent="0.25">
      <c r="K230" s="223">
        <f t="shared" si="13"/>
        <v>0</v>
      </c>
      <c r="L230" s="218">
        <f t="shared" si="12"/>
        <v>0</v>
      </c>
      <c r="M230" s="203">
        <f t="shared" si="14"/>
        <v>0</v>
      </c>
    </row>
    <row r="231" spans="11:13" hidden="1" x14ac:dyDescent="0.25">
      <c r="K231" s="223">
        <f t="shared" si="13"/>
        <v>0</v>
      </c>
      <c r="L231" s="218">
        <f t="shared" si="12"/>
        <v>0</v>
      </c>
      <c r="M231" s="203">
        <f t="shared" si="14"/>
        <v>0</v>
      </c>
    </row>
    <row r="232" spans="11:13" hidden="1" x14ac:dyDescent="0.25">
      <c r="K232" s="223">
        <f t="shared" si="13"/>
        <v>0</v>
      </c>
      <c r="L232" s="218">
        <f t="shared" si="12"/>
        <v>0</v>
      </c>
      <c r="M232" s="203">
        <f t="shared" si="14"/>
        <v>0</v>
      </c>
    </row>
    <row r="233" spans="11:13" hidden="1" x14ac:dyDescent="0.25">
      <c r="K233" s="223">
        <f t="shared" si="13"/>
        <v>0</v>
      </c>
      <c r="L233" s="218">
        <f t="shared" si="12"/>
        <v>0</v>
      </c>
      <c r="M233" s="203">
        <f t="shared" si="14"/>
        <v>0</v>
      </c>
    </row>
    <row r="234" spans="11:13" hidden="1" x14ac:dyDescent="0.25">
      <c r="K234" s="223">
        <f t="shared" si="13"/>
        <v>0</v>
      </c>
      <c r="L234" s="218">
        <f t="shared" si="12"/>
        <v>0</v>
      </c>
      <c r="M234" s="203">
        <f t="shared" si="14"/>
        <v>0</v>
      </c>
    </row>
    <row r="235" spans="11:13" hidden="1" x14ac:dyDescent="0.25">
      <c r="K235" s="223">
        <f t="shared" si="13"/>
        <v>0</v>
      </c>
      <c r="L235" s="218">
        <f t="shared" si="12"/>
        <v>0</v>
      </c>
      <c r="M235" s="203">
        <f t="shared" si="14"/>
        <v>0</v>
      </c>
    </row>
    <row r="236" spans="11:13" hidden="1" x14ac:dyDescent="0.25">
      <c r="K236" s="223">
        <f t="shared" si="13"/>
        <v>0</v>
      </c>
      <c r="L236" s="218">
        <f t="shared" si="12"/>
        <v>0</v>
      </c>
      <c r="M236" s="203">
        <f t="shared" si="14"/>
        <v>0</v>
      </c>
    </row>
    <row r="237" spans="11:13" hidden="1" x14ac:dyDescent="0.25">
      <c r="K237" s="223">
        <f t="shared" si="13"/>
        <v>0</v>
      </c>
      <c r="L237" s="218">
        <f t="shared" si="12"/>
        <v>0</v>
      </c>
      <c r="M237" s="203">
        <f t="shared" si="14"/>
        <v>0</v>
      </c>
    </row>
    <row r="238" spans="11:13" hidden="1" x14ac:dyDescent="0.25">
      <c r="K238" s="223">
        <f t="shared" si="13"/>
        <v>0</v>
      </c>
      <c r="L238" s="218">
        <f t="shared" si="12"/>
        <v>0</v>
      </c>
      <c r="M238" s="203">
        <f t="shared" si="14"/>
        <v>0</v>
      </c>
    </row>
    <row r="239" spans="11:13" hidden="1" x14ac:dyDescent="0.25">
      <c r="K239" s="223">
        <f t="shared" si="13"/>
        <v>0</v>
      </c>
      <c r="L239" s="218">
        <f t="shared" si="12"/>
        <v>0</v>
      </c>
      <c r="M239" s="203">
        <f t="shared" si="14"/>
        <v>0</v>
      </c>
    </row>
    <row r="240" spans="11:13" hidden="1" x14ac:dyDescent="0.25">
      <c r="K240" s="223">
        <f t="shared" si="13"/>
        <v>0</v>
      </c>
      <c r="L240" s="218">
        <f t="shared" si="12"/>
        <v>0</v>
      </c>
      <c r="M240" s="203">
        <f t="shared" si="14"/>
        <v>0</v>
      </c>
    </row>
    <row r="241" spans="11:13" hidden="1" x14ac:dyDescent="0.25">
      <c r="K241" s="223">
        <f t="shared" si="13"/>
        <v>0</v>
      </c>
      <c r="L241" s="218">
        <f t="shared" si="12"/>
        <v>0</v>
      </c>
      <c r="M241" s="203">
        <f t="shared" si="14"/>
        <v>0</v>
      </c>
    </row>
    <row r="242" spans="11:13" hidden="1" x14ac:dyDescent="0.25">
      <c r="K242" s="223">
        <f t="shared" si="13"/>
        <v>0</v>
      </c>
      <c r="L242" s="218">
        <f t="shared" si="12"/>
        <v>0</v>
      </c>
      <c r="M242" s="203">
        <f t="shared" si="14"/>
        <v>0</v>
      </c>
    </row>
    <row r="243" spans="11:13" hidden="1" x14ac:dyDescent="0.25">
      <c r="K243" s="223">
        <f t="shared" si="13"/>
        <v>0</v>
      </c>
      <c r="L243" s="218">
        <f t="shared" si="12"/>
        <v>0</v>
      </c>
      <c r="M243" s="203">
        <f t="shared" si="14"/>
        <v>0</v>
      </c>
    </row>
    <row r="244" spans="11:13" hidden="1" x14ac:dyDescent="0.25">
      <c r="K244" s="223">
        <f t="shared" si="13"/>
        <v>0</v>
      </c>
      <c r="L244" s="218">
        <f t="shared" si="12"/>
        <v>0</v>
      </c>
      <c r="M244" s="203">
        <f t="shared" si="14"/>
        <v>0</v>
      </c>
    </row>
    <row r="245" spans="11:13" hidden="1" x14ac:dyDescent="0.25">
      <c r="K245" s="223">
        <f t="shared" si="13"/>
        <v>0</v>
      </c>
      <c r="L245" s="218">
        <f t="shared" si="12"/>
        <v>0</v>
      </c>
      <c r="M245" s="203">
        <f t="shared" si="14"/>
        <v>0</v>
      </c>
    </row>
    <row r="246" spans="11:13" hidden="1" x14ac:dyDescent="0.25">
      <c r="K246" s="223">
        <f t="shared" si="13"/>
        <v>0</v>
      </c>
      <c r="L246" s="218">
        <f t="shared" si="12"/>
        <v>0</v>
      </c>
      <c r="M246" s="203">
        <f t="shared" si="14"/>
        <v>0</v>
      </c>
    </row>
    <row r="247" spans="11:13" hidden="1" x14ac:dyDescent="0.25">
      <c r="K247" s="223">
        <f t="shared" si="13"/>
        <v>0</v>
      </c>
      <c r="L247" s="218">
        <f t="shared" si="12"/>
        <v>0</v>
      </c>
      <c r="M247" s="203">
        <f t="shared" si="14"/>
        <v>0</v>
      </c>
    </row>
    <row r="248" spans="11:13" hidden="1" x14ac:dyDescent="0.25">
      <c r="K248" s="223">
        <f t="shared" si="13"/>
        <v>0</v>
      </c>
      <c r="L248" s="218">
        <f t="shared" si="12"/>
        <v>0</v>
      </c>
      <c r="M248" s="203">
        <f t="shared" si="14"/>
        <v>0</v>
      </c>
    </row>
    <row r="249" spans="11:13" hidden="1" x14ac:dyDescent="0.25">
      <c r="K249" s="223">
        <f t="shared" si="13"/>
        <v>0</v>
      </c>
      <c r="L249" s="218">
        <f t="shared" si="12"/>
        <v>0</v>
      </c>
      <c r="M249" s="203">
        <f t="shared" si="14"/>
        <v>0</v>
      </c>
    </row>
    <row r="250" spans="11:13" hidden="1" x14ac:dyDescent="0.25">
      <c r="K250" s="223">
        <f t="shared" si="13"/>
        <v>0</v>
      </c>
      <c r="L250" s="218">
        <f t="shared" si="12"/>
        <v>0</v>
      </c>
      <c r="M250" s="203">
        <f t="shared" si="14"/>
        <v>0</v>
      </c>
    </row>
    <row r="251" spans="11:13" hidden="1" x14ac:dyDescent="0.25">
      <c r="K251" s="223">
        <f t="shared" si="13"/>
        <v>0</v>
      </c>
      <c r="L251" s="218">
        <f t="shared" si="12"/>
        <v>0</v>
      </c>
      <c r="M251" s="203">
        <f t="shared" si="14"/>
        <v>0</v>
      </c>
    </row>
    <row r="252" spans="11:13" hidden="1" x14ac:dyDescent="0.25">
      <c r="K252" s="223">
        <f t="shared" si="13"/>
        <v>0</v>
      </c>
      <c r="L252" s="218">
        <f t="shared" si="12"/>
        <v>0</v>
      </c>
      <c r="M252" s="203">
        <f t="shared" si="14"/>
        <v>0</v>
      </c>
    </row>
    <row r="253" spans="11:13" hidden="1" x14ac:dyDescent="0.25">
      <c r="K253" s="223">
        <f t="shared" si="13"/>
        <v>0</v>
      </c>
      <c r="L253" s="218">
        <f t="shared" si="12"/>
        <v>0</v>
      </c>
      <c r="M253" s="203">
        <f t="shared" si="14"/>
        <v>0</v>
      </c>
    </row>
    <row r="254" spans="11:13" hidden="1" x14ac:dyDescent="0.25">
      <c r="K254" s="223">
        <f t="shared" si="13"/>
        <v>0</v>
      </c>
      <c r="L254" s="218">
        <f t="shared" si="12"/>
        <v>0</v>
      </c>
      <c r="M254" s="203">
        <f t="shared" si="14"/>
        <v>0</v>
      </c>
    </row>
    <row r="255" spans="11:13" hidden="1" x14ac:dyDescent="0.25">
      <c r="K255" s="223">
        <f t="shared" si="13"/>
        <v>0</v>
      </c>
      <c r="L255" s="218">
        <f t="shared" si="12"/>
        <v>0</v>
      </c>
      <c r="M255" s="203">
        <f t="shared" si="14"/>
        <v>0</v>
      </c>
    </row>
    <row r="256" spans="11:13" hidden="1" x14ac:dyDescent="0.25">
      <c r="K256" s="223">
        <f t="shared" si="13"/>
        <v>0</v>
      </c>
      <c r="L256" s="218">
        <f t="shared" si="12"/>
        <v>0</v>
      </c>
      <c r="M256" s="203">
        <f t="shared" si="14"/>
        <v>0</v>
      </c>
    </row>
    <row r="257" spans="11:13" hidden="1" x14ac:dyDescent="0.25">
      <c r="K257" s="223">
        <f t="shared" si="13"/>
        <v>0</v>
      </c>
      <c r="L257" s="218">
        <f t="shared" si="12"/>
        <v>0</v>
      </c>
      <c r="M257" s="203">
        <f t="shared" si="14"/>
        <v>0</v>
      </c>
    </row>
    <row r="258" spans="11:13" hidden="1" x14ac:dyDescent="0.25">
      <c r="K258" s="223">
        <f t="shared" si="13"/>
        <v>0</v>
      </c>
      <c r="L258" s="218">
        <f t="shared" si="12"/>
        <v>0</v>
      </c>
      <c r="M258" s="203">
        <f t="shared" si="14"/>
        <v>0</v>
      </c>
    </row>
    <row r="259" spans="11:13" hidden="1" x14ac:dyDescent="0.25">
      <c r="K259" s="223">
        <f t="shared" si="13"/>
        <v>0</v>
      </c>
      <c r="L259" s="218">
        <f t="shared" si="12"/>
        <v>0</v>
      </c>
      <c r="M259" s="203">
        <f t="shared" si="14"/>
        <v>0</v>
      </c>
    </row>
    <row r="260" spans="11:13" hidden="1" x14ac:dyDescent="0.25">
      <c r="K260" s="223">
        <f t="shared" si="13"/>
        <v>0</v>
      </c>
      <c r="L260" s="218">
        <f t="shared" ref="L260:L323" si="15">IF(E260="",0,IF(E260="H",0,VLOOKUP(E260,$F$539:$G$553,2)))</f>
        <v>0</v>
      </c>
      <c r="M260" s="203">
        <f t="shared" si="14"/>
        <v>0</v>
      </c>
    </row>
    <row r="261" spans="11:13" hidden="1" x14ac:dyDescent="0.25">
      <c r="K261" s="223">
        <f t="shared" ref="K261:K324" si="16">SUM(F261:J261)</f>
        <v>0</v>
      </c>
      <c r="L261" s="218">
        <f t="shared" si="15"/>
        <v>0</v>
      </c>
      <c r="M261" s="203">
        <f t="shared" ref="M261:M324" si="17">SUM(K261*L261)</f>
        <v>0</v>
      </c>
    </row>
    <row r="262" spans="11:13" hidden="1" x14ac:dyDescent="0.25">
      <c r="K262" s="223">
        <f t="shared" si="16"/>
        <v>0</v>
      </c>
      <c r="L262" s="218">
        <f t="shared" si="15"/>
        <v>0</v>
      </c>
      <c r="M262" s="203">
        <f t="shared" si="17"/>
        <v>0</v>
      </c>
    </row>
    <row r="263" spans="11:13" hidden="1" x14ac:dyDescent="0.25">
      <c r="K263" s="223">
        <f t="shared" si="16"/>
        <v>0</v>
      </c>
      <c r="L263" s="218">
        <f t="shared" si="15"/>
        <v>0</v>
      </c>
      <c r="M263" s="203">
        <f t="shared" si="17"/>
        <v>0</v>
      </c>
    </row>
    <row r="264" spans="11:13" hidden="1" x14ac:dyDescent="0.25">
      <c r="K264" s="223">
        <f t="shared" si="16"/>
        <v>0</v>
      </c>
      <c r="L264" s="218">
        <f t="shared" si="15"/>
        <v>0</v>
      </c>
      <c r="M264" s="203">
        <f t="shared" si="17"/>
        <v>0</v>
      </c>
    </row>
    <row r="265" spans="11:13" hidden="1" x14ac:dyDescent="0.25">
      <c r="K265" s="223">
        <f t="shared" si="16"/>
        <v>0</v>
      </c>
      <c r="L265" s="218">
        <f t="shared" si="15"/>
        <v>0</v>
      </c>
      <c r="M265" s="203">
        <f t="shared" si="17"/>
        <v>0</v>
      </c>
    </row>
    <row r="266" spans="11:13" hidden="1" x14ac:dyDescent="0.25">
      <c r="K266" s="223">
        <f t="shared" si="16"/>
        <v>0</v>
      </c>
      <c r="L266" s="218">
        <f t="shared" si="15"/>
        <v>0</v>
      </c>
      <c r="M266" s="203">
        <f t="shared" si="17"/>
        <v>0</v>
      </c>
    </row>
    <row r="267" spans="11:13" hidden="1" x14ac:dyDescent="0.25">
      <c r="K267" s="223">
        <f t="shared" si="16"/>
        <v>0</v>
      </c>
      <c r="L267" s="218">
        <f t="shared" si="15"/>
        <v>0</v>
      </c>
      <c r="M267" s="203">
        <f t="shared" si="17"/>
        <v>0</v>
      </c>
    </row>
    <row r="268" spans="11:13" hidden="1" x14ac:dyDescent="0.25">
      <c r="K268" s="223">
        <f t="shared" si="16"/>
        <v>0</v>
      </c>
      <c r="L268" s="218">
        <f t="shared" si="15"/>
        <v>0</v>
      </c>
      <c r="M268" s="203">
        <f t="shared" si="17"/>
        <v>0</v>
      </c>
    </row>
    <row r="269" spans="11:13" hidden="1" x14ac:dyDescent="0.25">
      <c r="K269" s="223">
        <f t="shared" si="16"/>
        <v>0</v>
      </c>
      <c r="L269" s="218">
        <f t="shared" si="15"/>
        <v>0</v>
      </c>
      <c r="M269" s="203">
        <f t="shared" si="17"/>
        <v>0</v>
      </c>
    </row>
    <row r="270" spans="11:13" hidden="1" x14ac:dyDescent="0.25">
      <c r="K270" s="223">
        <f t="shared" si="16"/>
        <v>0</v>
      </c>
      <c r="L270" s="218">
        <f t="shared" si="15"/>
        <v>0</v>
      </c>
      <c r="M270" s="203">
        <f t="shared" si="17"/>
        <v>0</v>
      </c>
    </row>
    <row r="271" spans="11:13" hidden="1" x14ac:dyDescent="0.25">
      <c r="K271" s="223">
        <f t="shared" si="16"/>
        <v>0</v>
      </c>
      <c r="L271" s="218">
        <f t="shared" si="15"/>
        <v>0</v>
      </c>
      <c r="M271" s="203">
        <f t="shared" si="17"/>
        <v>0</v>
      </c>
    </row>
    <row r="272" spans="11:13" hidden="1" x14ac:dyDescent="0.25">
      <c r="K272" s="223">
        <f t="shared" si="16"/>
        <v>0</v>
      </c>
      <c r="L272" s="218">
        <f t="shared" si="15"/>
        <v>0</v>
      </c>
      <c r="M272" s="203">
        <f t="shared" si="17"/>
        <v>0</v>
      </c>
    </row>
    <row r="273" spans="11:13" hidden="1" x14ac:dyDescent="0.25">
      <c r="K273" s="223">
        <f t="shared" si="16"/>
        <v>0</v>
      </c>
      <c r="L273" s="218">
        <f t="shared" si="15"/>
        <v>0</v>
      </c>
      <c r="M273" s="203">
        <f t="shared" si="17"/>
        <v>0</v>
      </c>
    </row>
    <row r="274" spans="11:13" hidden="1" x14ac:dyDescent="0.25">
      <c r="K274" s="223">
        <f t="shared" si="16"/>
        <v>0</v>
      </c>
      <c r="L274" s="218">
        <f t="shared" si="15"/>
        <v>0</v>
      </c>
      <c r="M274" s="203">
        <f t="shared" si="17"/>
        <v>0</v>
      </c>
    </row>
    <row r="275" spans="11:13" hidden="1" x14ac:dyDescent="0.25">
      <c r="K275" s="223">
        <f t="shared" si="16"/>
        <v>0</v>
      </c>
      <c r="L275" s="218">
        <f t="shared" si="15"/>
        <v>0</v>
      </c>
      <c r="M275" s="203">
        <f t="shared" si="17"/>
        <v>0</v>
      </c>
    </row>
    <row r="276" spans="11:13" hidden="1" x14ac:dyDescent="0.25">
      <c r="K276" s="223">
        <f t="shared" si="16"/>
        <v>0</v>
      </c>
      <c r="L276" s="218">
        <f t="shared" si="15"/>
        <v>0</v>
      </c>
      <c r="M276" s="203">
        <f t="shared" si="17"/>
        <v>0</v>
      </c>
    </row>
    <row r="277" spans="11:13" hidden="1" x14ac:dyDescent="0.25">
      <c r="K277" s="223">
        <f t="shared" si="16"/>
        <v>0</v>
      </c>
      <c r="L277" s="218">
        <f t="shared" si="15"/>
        <v>0</v>
      </c>
      <c r="M277" s="203">
        <f t="shared" si="17"/>
        <v>0</v>
      </c>
    </row>
    <row r="278" spans="11:13" hidden="1" x14ac:dyDescent="0.25">
      <c r="K278" s="223">
        <f t="shared" si="16"/>
        <v>0</v>
      </c>
      <c r="L278" s="218">
        <f t="shared" si="15"/>
        <v>0</v>
      </c>
      <c r="M278" s="203">
        <f t="shared" si="17"/>
        <v>0</v>
      </c>
    </row>
    <row r="279" spans="11:13" hidden="1" x14ac:dyDescent="0.25">
      <c r="K279" s="223">
        <f t="shared" si="16"/>
        <v>0</v>
      </c>
      <c r="L279" s="218">
        <f t="shared" si="15"/>
        <v>0</v>
      </c>
      <c r="M279" s="203">
        <f t="shared" si="17"/>
        <v>0</v>
      </c>
    </row>
    <row r="280" spans="11:13" hidden="1" x14ac:dyDescent="0.25">
      <c r="K280" s="223">
        <f t="shared" si="16"/>
        <v>0</v>
      </c>
      <c r="L280" s="218">
        <f t="shared" si="15"/>
        <v>0</v>
      </c>
      <c r="M280" s="203">
        <f t="shared" si="17"/>
        <v>0</v>
      </c>
    </row>
    <row r="281" spans="11:13" hidden="1" x14ac:dyDescent="0.25">
      <c r="K281" s="223">
        <f t="shared" si="16"/>
        <v>0</v>
      </c>
      <c r="L281" s="218">
        <f t="shared" si="15"/>
        <v>0</v>
      </c>
      <c r="M281" s="203">
        <f t="shared" si="17"/>
        <v>0</v>
      </c>
    </row>
    <row r="282" spans="11:13" hidden="1" x14ac:dyDescent="0.25">
      <c r="K282" s="223">
        <f t="shared" si="16"/>
        <v>0</v>
      </c>
      <c r="L282" s="218">
        <f t="shared" si="15"/>
        <v>0</v>
      </c>
      <c r="M282" s="203">
        <f t="shared" si="17"/>
        <v>0</v>
      </c>
    </row>
    <row r="283" spans="11:13" hidden="1" x14ac:dyDescent="0.25">
      <c r="K283" s="223">
        <f t="shared" si="16"/>
        <v>0</v>
      </c>
      <c r="L283" s="218">
        <f t="shared" si="15"/>
        <v>0</v>
      </c>
      <c r="M283" s="203">
        <f t="shared" si="17"/>
        <v>0</v>
      </c>
    </row>
    <row r="284" spans="11:13" hidden="1" x14ac:dyDescent="0.25">
      <c r="K284" s="223">
        <f t="shared" si="16"/>
        <v>0</v>
      </c>
      <c r="L284" s="218">
        <f t="shared" si="15"/>
        <v>0</v>
      </c>
      <c r="M284" s="203">
        <f t="shared" si="17"/>
        <v>0</v>
      </c>
    </row>
    <row r="285" spans="11:13" hidden="1" x14ac:dyDescent="0.25">
      <c r="K285" s="223">
        <f t="shared" si="16"/>
        <v>0</v>
      </c>
      <c r="L285" s="218">
        <f t="shared" si="15"/>
        <v>0</v>
      </c>
      <c r="M285" s="203">
        <f t="shared" si="17"/>
        <v>0</v>
      </c>
    </row>
    <row r="286" spans="11:13" hidden="1" x14ac:dyDescent="0.25">
      <c r="K286" s="223">
        <f t="shared" si="16"/>
        <v>0</v>
      </c>
      <c r="L286" s="218">
        <f t="shared" si="15"/>
        <v>0</v>
      </c>
      <c r="M286" s="203">
        <f t="shared" si="17"/>
        <v>0</v>
      </c>
    </row>
    <row r="287" spans="11:13" hidden="1" x14ac:dyDescent="0.25">
      <c r="K287" s="223">
        <f t="shared" si="16"/>
        <v>0</v>
      </c>
      <c r="L287" s="218">
        <f t="shared" si="15"/>
        <v>0</v>
      </c>
      <c r="M287" s="203">
        <f t="shared" si="17"/>
        <v>0</v>
      </c>
    </row>
    <row r="288" spans="11:13" hidden="1" x14ac:dyDescent="0.25">
      <c r="K288" s="223">
        <f t="shared" si="16"/>
        <v>0</v>
      </c>
      <c r="L288" s="218">
        <f t="shared" si="15"/>
        <v>0</v>
      </c>
      <c r="M288" s="203">
        <f t="shared" si="17"/>
        <v>0</v>
      </c>
    </row>
    <row r="289" spans="11:13" hidden="1" x14ac:dyDescent="0.25">
      <c r="K289" s="223">
        <f t="shared" si="16"/>
        <v>0</v>
      </c>
      <c r="L289" s="218">
        <f t="shared" si="15"/>
        <v>0</v>
      </c>
      <c r="M289" s="203">
        <f t="shared" si="17"/>
        <v>0</v>
      </c>
    </row>
    <row r="290" spans="11:13" hidden="1" x14ac:dyDescent="0.25">
      <c r="K290" s="223">
        <f t="shared" si="16"/>
        <v>0</v>
      </c>
      <c r="L290" s="218">
        <f t="shared" si="15"/>
        <v>0</v>
      </c>
      <c r="M290" s="203">
        <f t="shared" si="17"/>
        <v>0</v>
      </c>
    </row>
    <row r="291" spans="11:13" hidden="1" x14ac:dyDescent="0.25">
      <c r="K291" s="223">
        <f t="shared" si="16"/>
        <v>0</v>
      </c>
      <c r="L291" s="218">
        <f t="shared" si="15"/>
        <v>0</v>
      </c>
      <c r="M291" s="203">
        <f t="shared" si="17"/>
        <v>0</v>
      </c>
    </row>
    <row r="292" spans="11:13" hidden="1" x14ac:dyDescent="0.25">
      <c r="K292" s="223">
        <f t="shared" si="16"/>
        <v>0</v>
      </c>
      <c r="L292" s="218">
        <f t="shared" si="15"/>
        <v>0</v>
      </c>
      <c r="M292" s="203">
        <f t="shared" si="17"/>
        <v>0</v>
      </c>
    </row>
    <row r="293" spans="11:13" hidden="1" x14ac:dyDescent="0.25">
      <c r="K293" s="223">
        <f t="shared" si="16"/>
        <v>0</v>
      </c>
      <c r="L293" s="218">
        <f t="shared" si="15"/>
        <v>0</v>
      </c>
      <c r="M293" s="203">
        <f t="shared" si="17"/>
        <v>0</v>
      </c>
    </row>
    <row r="294" spans="11:13" hidden="1" x14ac:dyDescent="0.25">
      <c r="K294" s="223">
        <f t="shared" si="16"/>
        <v>0</v>
      </c>
      <c r="L294" s="218">
        <f t="shared" si="15"/>
        <v>0</v>
      </c>
      <c r="M294" s="203">
        <f t="shared" si="17"/>
        <v>0</v>
      </c>
    </row>
    <row r="295" spans="11:13" hidden="1" x14ac:dyDescent="0.25">
      <c r="K295" s="223">
        <f t="shared" si="16"/>
        <v>0</v>
      </c>
      <c r="L295" s="218">
        <f t="shared" si="15"/>
        <v>0</v>
      </c>
      <c r="M295" s="203">
        <f t="shared" si="17"/>
        <v>0</v>
      </c>
    </row>
    <row r="296" spans="11:13" hidden="1" x14ac:dyDescent="0.25">
      <c r="K296" s="223">
        <f t="shared" si="16"/>
        <v>0</v>
      </c>
      <c r="L296" s="218">
        <f t="shared" si="15"/>
        <v>0</v>
      </c>
      <c r="M296" s="203">
        <f t="shared" si="17"/>
        <v>0</v>
      </c>
    </row>
    <row r="297" spans="11:13" hidden="1" x14ac:dyDescent="0.25">
      <c r="K297" s="223">
        <f t="shared" si="16"/>
        <v>0</v>
      </c>
      <c r="L297" s="218">
        <f t="shared" si="15"/>
        <v>0</v>
      </c>
      <c r="M297" s="203">
        <f t="shared" si="17"/>
        <v>0</v>
      </c>
    </row>
    <row r="298" spans="11:13" hidden="1" x14ac:dyDescent="0.25">
      <c r="K298" s="223">
        <f t="shared" si="16"/>
        <v>0</v>
      </c>
      <c r="L298" s="218">
        <f t="shared" si="15"/>
        <v>0</v>
      </c>
      <c r="M298" s="203">
        <f t="shared" si="17"/>
        <v>0</v>
      </c>
    </row>
    <row r="299" spans="11:13" hidden="1" x14ac:dyDescent="0.25">
      <c r="K299" s="223">
        <f t="shared" si="16"/>
        <v>0</v>
      </c>
      <c r="L299" s="218">
        <f t="shared" si="15"/>
        <v>0</v>
      </c>
      <c r="M299" s="203">
        <f t="shared" si="17"/>
        <v>0</v>
      </c>
    </row>
    <row r="300" spans="11:13" hidden="1" x14ac:dyDescent="0.25">
      <c r="K300" s="223">
        <f t="shared" si="16"/>
        <v>0</v>
      </c>
      <c r="L300" s="218">
        <f t="shared" si="15"/>
        <v>0</v>
      </c>
      <c r="M300" s="203">
        <f t="shared" si="17"/>
        <v>0</v>
      </c>
    </row>
    <row r="301" spans="11:13" hidden="1" x14ac:dyDescent="0.25">
      <c r="K301" s="223">
        <f t="shared" si="16"/>
        <v>0</v>
      </c>
      <c r="L301" s="218">
        <f t="shared" si="15"/>
        <v>0</v>
      </c>
      <c r="M301" s="203">
        <f t="shared" si="17"/>
        <v>0</v>
      </c>
    </row>
    <row r="302" spans="11:13" hidden="1" x14ac:dyDescent="0.25">
      <c r="K302" s="223">
        <f t="shared" si="16"/>
        <v>0</v>
      </c>
      <c r="L302" s="218">
        <f t="shared" si="15"/>
        <v>0</v>
      </c>
      <c r="M302" s="203">
        <f t="shared" si="17"/>
        <v>0</v>
      </c>
    </row>
    <row r="303" spans="11:13" hidden="1" x14ac:dyDescent="0.25">
      <c r="K303" s="223">
        <f t="shared" si="16"/>
        <v>0</v>
      </c>
      <c r="L303" s="218">
        <f t="shared" si="15"/>
        <v>0</v>
      </c>
      <c r="M303" s="203">
        <f t="shared" si="17"/>
        <v>0</v>
      </c>
    </row>
    <row r="304" spans="11:13" hidden="1" x14ac:dyDescent="0.25">
      <c r="K304" s="223">
        <f t="shared" si="16"/>
        <v>0</v>
      </c>
      <c r="L304" s="218">
        <f t="shared" si="15"/>
        <v>0</v>
      </c>
      <c r="M304" s="203">
        <f t="shared" si="17"/>
        <v>0</v>
      </c>
    </row>
    <row r="305" spans="11:13" hidden="1" x14ac:dyDescent="0.25">
      <c r="K305" s="223">
        <f t="shared" si="16"/>
        <v>0</v>
      </c>
      <c r="L305" s="218">
        <f t="shared" si="15"/>
        <v>0</v>
      </c>
      <c r="M305" s="203">
        <f t="shared" si="17"/>
        <v>0</v>
      </c>
    </row>
    <row r="306" spans="11:13" hidden="1" x14ac:dyDescent="0.25">
      <c r="K306" s="223">
        <f t="shared" si="16"/>
        <v>0</v>
      </c>
      <c r="L306" s="218">
        <f t="shared" si="15"/>
        <v>0</v>
      </c>
      <c r="M306" s="203">
        <f t="shared" si="17"/>
        <v>0</v>
      </c>
    </row>
    <row r="307" spans="11:13" hidden="1" x14ac:dyDescent="0.25">
      <c r="K307" s="223">
        <f t="shared" si="16"/>
        <v>0</v>
      </c>
      <c r="L307" s="218">
        <f t="shared" si="15"/>
        <v>0</v>
      </c>
      <c r="M307" s="203">
        <f t="shared" si="17"/>
        <v>0</v>
      </c>
    </row>
    <row r="308" spans="11:13" hidden="1" x14ac:dyDescent="0.25">
      <c r="K308" s="223">
        <f t="shared" si="16"/>
        <v>0</v>
      </c>
      <c r="L308" s="218">
        <f t="shared" si="15"/>
        <v>0</v>
      </c>
      <c r="M308" s="203">
        <f t="shared" si="17"/>
        <v>0</v>
      </c>
    </row>
    <row r="309" spans="11:13" hidden="1" x14ac:dyDescent="0.25">
      <c r="K309" s="223">
        <f t="shared" si="16"/>
        <v>0</v>
      </c>
      <c r="L309" s="218">
        <f t="shared" si="15"/>
        <v>0</v>
      </c>
      <c r="M309" s="203">
        <f t="shared" si="17"/>
        <v>0</v>
      </c>
    </row>
    <row r="310" spans="11:13" hidden="1" x14ac:dyDescent="0.25">
      <c r="K310" s="223">
        <f t="shared" si="16"/>
        <v>0</v>
      </c>
      <c r="L310" s="218">
        <f t="shared" si="15"/>
        <v>0</v>
      </c>
      <c r="M310" s="203">
        <f t="shared" si="17"/>
        <v>0</v>
      </c>
    </row>
    <row r="311" spans="11:13" hidden="1" x14ac:dyDescent="0.25">
      <c r="K311" s="223">
        <f t="shared" si="16"/>
        <v>0</v>
      </c>
      <c r="L311" s="218">
        <f t="shared" si="15"/>
        <v>0</v>
      </c>
      <c r="M311" s="203">
        <f t="shared" si="17"/>
        <v>0</v>
      </c>
    </row>
    <row r="312" spans="11:13" hidden="1" x14ac:dyDescent="0.25">
      <c r="K312" s="223">
        <f t="shared" si="16"/>
        <v>0</v>
      </c>
      <c r="L312" s="218">
        <f t="shared" si="15"/>
        <v>0</v>
      </c>
      <c r="M312" s="203">
        <f t="shared" si="17"/>
        <v>0</v>
      </c>
    </row>
    <row r="313" spans="11:13" hidden="1" x14ac:dyDescent="0.25">
      <c r="K313" s="223">
        <f t="shared" si="16"/>
        <v>0</v>
      </c>
      <c r="L313" s="218">
        <f t="shared" si="15"/>
        <v>0</v>
      </c>
      <c r="M313" s="203">
        <f t="shared" si="17"/>
        <v>0</v>
      </c>
    </row>
    <row r="314" spans="11:13" hidden="1" x14ac:dyDescent="0.25">
      <c r="K314" s="223">
        <f t="shared" si="16"/>
        <v>0</v>
      </c>
      <c r="L314" s="218">
        <f t="shared" si="15"/>
        <v>0</v>
      </c>
      <c r="M314" s="203">
        <f t="shared" si="17"/>
        <v>0</v>
      </c>
    </row>
    <row r="315" spans="11:13" hidden="1" x14ac:dyDescent="0.25">
      <c r="K315" s="223">
        <f t="shared" si="16"/>
        <v>0</v>
      </c>
      <c r="L315" s="218">
        <f t="shared" si="15"/>
        <v>0</v>
      </c>
      <c r="M315" s="203">
        <f t="shared" si="17"/>
        <v>0</v>
      </c>
    </row>
    <row r="316" spans="11:13" hidden="1" x14ac:dyDescent="0.25">
      <c r="K316" s="223">
        <f t="shared" si="16"/>
        <v>0</v>
      </c>
      <c r="L316" s="218">
        <f t="shared" si="15"/>
        <v>0</v>
      </c>
      <c r="M316" s="203">
        <f t="shared" si="17"/>
        <v>0</v>
      </c>
    </row>
    <row r="317" spans="11:13" hidden="1" x14ac:dyDescent="0.25">
      <c r="K317" s="223">
        <f t="shared" si="16"/>
        <v>0</v>
      </c>
      <c r="L317" s="218">
        <f t="shared" si="15"/>
        <v>0</v>
      </c>
      <c r="M317" s="203">
        <f t="shared" si="17"/>
        <v>0</v>
      </c>
    </row>
    <row r="318" spans="11:13" hidden="1" x14ac:dyDescent="0.25">
      <c r="K318" s="223">
        <f t="shared" si="16"/>
        <v>0</v>
      </c>
      <c r="L318" s="218">
        <f t="shared" si="15"/>
        <v>0</v>
      </c>
      <c r="M318" s="203">
        <f t="shared" si="17"/>
        <v>0</v>
      </c>
    </row>
    <row r="319" spans="11:13" hidden="1" x14ac:dyDescent="0.25">
      <c r="K319" s="223">
        <f t="shared" si="16"/>
        <v>0</v>
      </c>
      <c r="L319" s="218">
        <f t="shared" si="15"/>
        <v>0</v>
      </c>
      <c r="M319" s="203">
        <f t="shared" si="17"/>
        <v>0</v>
      </c>
    </row>
    <row r="320" spans="11:13" hidden="1" x14ac:dyDescent="0.25">
      <c r="K320" s="223">
        <f t="shared" si="16"/>
        <v>0</v>
      </c>
      <c r="L320" s="218">
        <f t="shared" si="15"/>
        <v>0</v>
      </c>
      <c r="M320" s="203">
        <f t="shared" si="17"/>
        <v>0</v>
      </c>
    </row>
    <row r="321" spans="11:13" hidden="1" x14ac:dyDescent="0.25">
      <c r="K321" s="223">
        <f t="shared" si="16"/>
        <v>0</v>
      </c>
      <c r="L321" s="218">
        <f t="shared" si="15"/>
        <v>0</v>
      </c>
      <c r="M321" s="203">
        <f t="shared" si="17"/>
        <v>0</v>
      </c>
    </row>
    <row r="322" spans="11:13" hidden="1" x14ac:dyDescent="0.25">
      <c r="K322" s="223">
        <f t="shared" si="16"/>
        <v>0</v>
      </c>
      <c r="L322" s="218">
        <f t="shared" si="15"/>
        <v>0</v>
      </c>
      <c r="M322" s="203">
        <f t="shared" si="17"/>
        <v>0</v>
      </c>
    </row>
    <row r="323" spans="11:13" hidden="1" x14ac:dyDescent="0.25">
      <c r="K323" s="223">
        <f t="shared" si="16"/>
        <v>0</v>
      </c>
      <c r="L323" s="218">
        <f t="shared" si="15"/>
        <v>0</v>
      </c>
      <c r="M323" s="203">
        <f t="shared" si="17"/>
        <v>0</v>
      </c>
    </row>
    <row r="324" spans="11:13" hidden="1" x14ac:dyDescent="0.25">
      <c r="K324" s="223">
        <f t="shared" si="16"/>
        <v>0</v>
      </c>
      <c r="L324" s="218">
        <f t="shared" ref="L324:L387" si="18">IF(E324="",0,IF(E324="H",0,VLOOKUP(E324,$F$539:$G$553,2)))</f>
        <v>0</v>
      </c>
      <c r="M324" s="203">
        <f t="shared" si="17"/>
        <v>0</v>
      </c>
    </row>
    <row r="325" spans="11:13" hidden="1" x14ac:dyDescent="0.25">
      <c r="K325" s="223">
        <f t="shared" ref="K325:K388" si="19">SUM(F325:J325)</f>
        <v>0</v>
      </c>
      <c r="L325" s="218">
        <f t="shared" si="18"/>
        <v>0</v>
      </c>
      <c r="M325" s="203">
        <f t="shared" ref="M325:M388" si="20">SUM(K325*L325)</f>
        <v>0</v>
      </c>
    </row>
    <row r="326" spans="11:13" hidden="1" x14ac:dyDescent="0.25">
      <c r="K326" s="223">
        <f t="shared" si="19"/>
        <v>0</v>
      </c>
      <c r="L326" s="218">
        <f t="shared" si="18"/>
        <v>0</v>
      </c>
      <c r="M326" s="203">
        <f t="shared" si="20"/>
        <v>0</v>
      </c>
    </row>
    <row r="327" spans="11:13" hidden="1" x14ac:dyDescent="0.25">
      <c r="K327" s="223">
        <f t="shared" si="19"/>
        <v>0</v>
      </c>
      <c r="L327" s="218">
        <f t="shared" si="18"/>
        <v>0</v>
      </c>
      <c r="M327" s="203">
        <f t="shared" si="20"/>
        <v>0</v>
      </c>
    </row>
    <row r="328" spans="11:13" hidden="1" x14ac:dyDescent="0.25">
      <c r="K328" s="223">
        <f t="shared" si="19"/>
        <v>0</v>
      </c>
      <c r="L328" s="218">
        <f t="shared" si="18"/>
        <v>0</v>
      </c>
      <c r="M328" s="203">
        <f t="shared" si="20"/>
        <v>0</v>
      </c>
    </row>
    <row r="329" spans="11:13" hidden="1" x14ac:dyDescent="0.25">
      <c r="K329" s="223">
        <f t="shared" si="19"/>
        <v>0</v>
      </c>
      <c r="L329" s="218">
        <f t="shared" si="18"/>
        <v>0</v>
      </c>
      <c r="M329" s="203">
        <f t="shared" si="20"/>
        <v>0</v>
      </c>
    </row>
    <row r="330" spans="11:13" hidden="1" x14ac:dyDescent="0.25">
      <c r="K330" s="223">
        <f t="shared" si="19"/>
        <v>0</v>
      </c>
      <c r="L330" s="218">
        <f t="shared" si="18"/>
        <v>0</v>
      </c>
      <c r="M330" s="203">
        <f t="shared" si="20"/>
        <v>0</v>
      </c>
    </row>
    <row r="331" spans="11:13" hidden="1" x14ac:dyDescent="0.25">
      <c r="K331" s="223">
        <f t="shared" si="19"/>
        <v>0</v>
      </c>
      <c r="L331" s="218">
        <f t="shared" si="18"/>
        <v>0</v>
      </c>
      <c r="M331" s="203">
        <f t="shared" si="20"/>
        <v>0</v>
      </c>
    </row>
    <row r="332" spans="11:13" hidden="1" x14ac:dyDescent="0.25">
      <c r="K332" s="223">
        <f t="shared" si="19"/>
        <v>0</v>
      </c>
      <c r="L332" s="218">
        <f t="shared" si="18"/>
        <v>0</v>
      </c>
      <c r="M332" s="203">
        <f t="shared" si="20"/>
        <v>0</v>
      </c>
    </row>
    <row r="333" spans="11:13" hidden="1" x14ac:dyDescent="0.25">
      <c r="K333" s="223">
        <f t="shared" si="19"/>
        <v>0</v>
      </c>
      <c r="L333" s="218">
        <f t="shared" si="18"/>
        <v>0</v>
      </c>
      <c r="M333" s="203">
        <f t="shared" si="20"/>
        <v>0</v>
      </c>
    </row>
    <row r="334" spans="11:13" hidden="1" x14ac:dyDescent="0.25">
      <c r="K334" s="223">
        <f t="shared" si="19"/>
        <v>0</v>
      </c>
      <c r="L334" s="218">
        <f t="shared" si="18"/>
        <v>0</v>
      </c>
      <c r="M334" s="203">
        <f t="shared" si="20"/>
        <v>0</v>
      </c>
    </row>
    <row r="335" spans="11:13" hidden="1" x14ac:dyDescent="0.25">
      <c r="K335" s="223">
        <f t="shared" si="19"/>
        <v>0</v>
      </c>
      <c r="L335" s="218">
        <f t="shared" si="18"/>
        <v>0</v>
      </c>
      <c r="M335" s="203">
        <f t="shared" si="20"/>
        <v>0</v>
      </c>
    </row>
    <row r="336" spans="11:13" hidden="1" x14ac:dyDescent="0.25">
      <c r="K336" s="223">
        <f t="shared" si="19"/>
        <v>0</v>
      </c>
      <c r="L336" s="218">
        <f t="shared" si="18"/>
        <v>0</v>
      </c>
      <c r="M336" s="203">
        <f t="shared" si="20"/>
        <v>0</v>
      </c>
    </row>
    <row r="337" spans="11:13" hidden="1" x14ac:dyDescent="0.25">
      <c r="K337" s="223">
        <f t="shared" si="19"/>
        <v>0</v>
      </c>
      <c r="L337" s="218">
        <f t="shared" si="18"/>
        <v>0</v>
      </c>
      <c r="M337" s="203">
        <f t="shared" si="20"/>
        <v>0</v>
      </c>
    </row>
    <row r="338" spans="11:13" hidden="1" x14ac:dyDescent="0.25">
      <c r="K338" s="223">
        <f t="shared" si="19"/>
        <v>0</v>
      </c>
      <c r="L338" s="218">
        <f t="shared" si="18"/>
        <v>0</v>
      </c>
      <c r="M338" s="203">
        <f t="shared" si="20"/>
        <v>0</v>
      </c>
    </row>
    <row r="339" spans="11:13" hidden="1" x14ac:dyDescent="0.25">
      <c r="K339" s="223">
        <f t="shared" si="19"/>
        <v>0</v>
      </c>
      <c r="L339" s="218">
        <f t="shared" si="18"/>
        <v>0</v>
      </c>
      <c r="M339" s="203">
        <f t="shared" si="20"/>
        <v>0</v>
      </c>
    </row>
    <row r="340" spans="11:13" hidden="1" x14ac:dyDescent="0.25">
      <c r="K340" s="223">
        <f t="shared" si="19"/>
        <v>0</v>
      </c>
      <c r="L340" s="218">
        <f t="shared" si="18"/>
        <v>0</v>
      </c>
      <c r="M340" s="203">
        <f t="shared" si="20"/>
        <v>0</v>
      </c>
    </row>
    <row r="341" spans="11:13" hidden="1" x14ac:dyDescent="0.25">
      <c r="K341" s="223">
        <f t="shared" si="19"/>
        <v>0</v>
      </c>
      <c r="L341" s="218">
        <f t="shared" si="18"/>
        <v>0</v>
      </c>
      <c r="M341" s="203">
        <f t="shared" si="20"/>
        <v>0</v>
      </c>
    </row>
    <row r="342" spans="11:13" hidden="1" x14ac:dyDescent="0.25">
      <c r="K342" s="223">
        <f t="shared" si="19"/>
        <v>0</v>
      </c>
      <c r="L342" s="218">
        <f t="shared" si="18"/>
        <v>0</v>
      </c>
      <c r="M342" s="203">
        <f t="shared" si="20"/>
        <v>0</v>
      </c>
    </row>
    <row r="343" spans="11:13" hidden="1" x14ac:dyDescent="0.25">
      <c r="K343" s="223">
        <f t="shared" si="19"/>
        <v>0</v>
      </c>
      <c r="L343" s="218">
        <f t="shared" si="18"/>
        <v>0</v>
      </c>
      <c r="M343" s="203">
        <f t="shared" si="20"/>
        <v>0</v>
      </c>
    </row>
    <row r="344" spans="11:13" hidden="1" x14ac:dyDescent="0.25">
      <c r="K344" s="223">
        <f t="shared" si="19"/>
        <v>0</v>
      </c>
      <c r="L344" s="218">
        <f t="shared" si="18"/>
        <v>0</v>
      </c>
      <c r="M344" s="203">
        <f t="shared" si="20"/>
        <v>0</v>
      </c>
    </row>
    <row r="345" spans="11:13" hidden="1" x14ac:dyDescent="0.25">
      <c r="K345" s="223">
        <f t="shared" si="19"/>
        <v>0</v>
      </c>
      <c r="L345" s="218">
        <f t="shared" si="18"/>
        <v>0</v>
      </c>
      <c r="M345" s="203">
        <f t="shared" si="20"/>
        <v>0</v>
      </c>
    </row>
    <row r="346" spans="11:13" hidden="1" x14ac:dyDescent="0.25">
      <c r="K346" s="223">
        <f t="shared" si="19"/>
        <v>0</v>
      </c>
      <c r="L346" s="218">
        <f t="shared" si="18"/>
        <v>0</v>
      </c>
      <c r="M346" s="203">
        <f t="shared" si="20"/>
        <v>0</v>
      </c>
    </row>
    <row r="347" spans="11:13" hidden="1" x14ac:dyDescent="0.25">
      <c r="K347" s="223">
        <f t="shared" si="19"/>
        <v>0</v>
      </c>
      <c r="L347" s="218">
        <f t="shared" si="18"/>
        <v>0</v>
      </c>
      <c r="M347" s="203">
        <f t="shared" si="20"/>
        <v>0</v>
      </c>
    </row>
    <row r="348" spans="11:13" hidden="1" x14ac:dyDescent="0.25">
      <c r="K348" s="223">
        <f t="shared" si="19"/>
        <v>0</v>
      </c>
      <c r="L348" s="218">
        <f t="shared" si="18"/>
        <v>0</v>
      </c>
      <c r="M348" s="203">
        <f t="shared" si="20"/>
        <v>0</v>
      </c>
    </row>
    <row r="349" spans="11:13" hidden="1" x14ac:dyDescent="0.25">
      <c r="K349" s="223">
        <f t="shared" si="19"/>
        <v>0</v>
      </c>
      <c r="L349" s="218">
        <f t="shared" si="18"/>
        <v>0</v>
      </c>
      <c r="M349" s="203">
        <f t="shared" si="20"/>
        <v>0</v>
      </c>
    </row>
    <row r="350" spans="11:13" hidden="1" x14ac:dyDescent="0.25">
      <c r="K350" s="223">
        <f t="shared" si="19"/>
        <v>0</v>
      </c>
      <c r="L350" s="218">
        <f t="shared" si="18"/>
        <v>0</v>
      </c>
      <c r="M350" s="203">
        <f t="shared" si="20"/>
        <v>0</v>
      </c>
    </row>
    <row r="351" spans="11:13" hidden="1" x14ac:dyDescent="0.25">
      <c r="K351" s="223">
        <f t="shared" si="19"/>
        <v>0</v>
      </c>
      <c r="L351" s="218">
        <f t="shared" si="18"/>
        <v>0</v>
      </c>
      <c r="M351" s="203">
        <f t="shared" si="20"/>
        <v>0</v>
      </c>
    </row>
    <row r="352" spans="11:13" hidden="1" x14ac:dyDescent="0.25">
      <c r="K352" s="223">
        <f t="shared" si="19"/>
        <v>0</v>
      </c>
      <c r="L352" s="218">
        <f t="shared" si="18"/>
        <v>0</v>
      </c>
      <c r="M352" s="203">
        <f t="shared" si="20"/>
        <v>0</v>
      </c>
    </row>
    <row r="353" spans="11:13" hidden="1" x14ac:dyDescent="0.25">
      <c r="K353" s="223">
        <f t="shared" si="19"/>
        <v>0</v>
      </c>
      <c r="L353" s="218">
        <f t="shared" si="18"/>
        <v>0</v>
      </c>
      <c r="M353" s="203">
        <f t="shared" si="20"/>
        <v>0</v>
      </c>
    </row>
    <row r="354" spans="11:13" hidden="1" x14ac:dyDescent="0.25">
      <c r="K354" s="223">
        <f t="shared" si="19"/>
        <v>0</v>
      </c>
      <c r="L354" s="218">
        <f t="shared" si="18"/>
        <v>0</v>
      </c>
      <c r="M354" s="203">
        <f t="shared" si="20"/>
        <v>0</v>
      </c>
    </row>
    <row r="355" spans="11:13" hidden="1" x14ac:dyDescent="0.25">
      <c r="K355" s="223">
        <f t="shared" si="19"/>
        <v>0</v>
      </c>
      <c r="L355" s="218">
        <f t="shared" si="18"/>
        <v>0</v>
      </c>
      <c r="M355" s="203">
        <f t="shared" si="20"/>
        <v>0</v>
      </c>
    </row>
    <row r="356" spans="11:13" hidden="1" x14ac:dyDescent="0.25">
      <c r="K356" s="223">
        <f t="shared" si="19"/>
        <v>0</v>
      </c>
      <c r="L356" s="218">
        <f t="shared" si="18"/>
        <v>0</v>
      </c>
      <c r="M356" s="203">
        <f t="shared" si="20"/>
        <v>0</v>
      </c>
    </row>
    <row r="357" spans="11:13" hidden="1" x14ac:dyDescent="0.25">
      <c r="K357" s="223">
        <f t="shared" si="19"/>
        <v>0</v>
      </c>
      <c r="L357" s="218">
        <f t="shared" si="18"/>
        <v>0</v>
      </c>
      <c r="M357" s="203">
        <f t="shared" si="20"/>
        <v>0</v>
      </c>
    </row>
    <row r="358" spans="11:13" hidden="1" x14ac:dyDescent="0.25">
      <c r="K358" s="223">
        <f t="shared" si="19"/>
        <v>0</v>
      </c>
      <c r="L358" s="218">
        <f t="shared" si="18"/>
        <v>0</v>
      </c>
      <c r="M358" s="203">
        <f t="shared" si="20"/>
        <v>0</v>
      </c>
    </row>
    <row r="359" spans="11:13" hidden="1" x14ac:dyDescent="0.25">
      <c r="K359" s="223">
        <f t="shared" si="19"/>
        <v>0</v>
      </c>
      <c r="L359" s="218">
        <f t="shared" si="18"/>
        <v>0</v>
      </c>
      <c r="M359" s="203">
        <f t="shared" si="20"/>
        <v>0</v>
      </c>
    </row>
    <row r="360" spans="11:13" hidden="1" x14ac:dyDescent="0.25">
      <c r="K360" s="223">
        <f t="shared" si="19"/>
        <v>0</v>
      </c>
      <c r="L360" s="218">
        <f t="shared" si="18"/>
        <v>0</v>
      </c>
      <c r="M360" s="203">
        <f t="shared" si="20"/>
        <v>0</v>
      </c>
    </row>
    <row r="361" spans="11:13" hidden="1" x14ac:dyDescent="0.25">
      <c r="K361" s="223">
        <f t="shared" si="19"/>
        <v>0</v>
      </c>
      <c r="L361" s="218">
        <f t="shared" si="18"/>
        <v>0</v>
      </c>
      <c r="M361" s="203">
        <f t="shared" si="20"/>
        <v>0</v>
      </c>
    </row>
    <row r="362" spans="11:13" hidden="1" x14ac:dyDescent="0.25">
      <c r="K362" s="223">
        <f t="shared" si="19"/>
        <v>0</v>
      </c>
      <c r="L362" s="218">
        <f t="shared" si="18"/>
        <v>0</v>
      </c>
      <c r="M362" s="203">
        <f t="shared" si="20"/>
        <v>0</v>
      </c>
    </row>
    <row r="363" spans="11:13" hidden="1" x14ac:dyDescent="0.25">
      <c r="K363" s="223">
        <f t="shared" si="19"/>
        <v>0</v>
      </c>
      <c r="L363" s="218">
        <f t="shared" si="18"/>
        <v>0</v>
      </c>
      <c r="M363" s="203">
        <f t="shared" si="20"/>
        <v>0</v>
      </c>
    </row>
    <row r="364" spans="11:13" hidden="1" x14ac:dyDescent="0.25">
      <c r="K364" s="223">
        <f t="shared" si="19"/>
        <v>0</v>
      </c>
      <c r="L364" s="218">
        <f t="shared" si="18"/>
        <v>0</v>
      </c>
      <c r="M364" s="203">
        <f t="shared" si="20"/>
        <v>0</v>
      </c>
    </row>
    <row r="365" spans="11:13" hidden="1" x14ac:dyDescent="0.25">
      <c r="K365" s="223">
        <f t="shared" si="19"/>
        <v>0</v>
      </c>
      <c r="L365" s="218">
        <f t="shared" si="18"/>
        <v>0</v>
      </c>
      <c r="M365" s="203">
        <f t="shared" si="20"/>
        <v>0</v>
      </c>
    </row>
    <row r="366" spans="11:13" hidden="1" x14ac:dyDescent="0.25">
      <c r="K366" s="223">
        <f t="shared" si="19"/>
        <v>0</v>
      </c>
      <c r="L366" s="218">
        <f t="shared" si="18"/>
        <v>0</v>
      </c>
      <c r="M366" s="203">
        <f t="shared" si="20"/>
        <v>0</v>
      </c>
    </row>
    <row r="367" spans="11:13" hidden="1" x14ac:dyDescent="0.25">
      <c r="K367" s="223">
        <f t="shared" si="19"/>
        <v>0</v>
      </c>
      <c r="L367" s="218">
        <f t="shared" si="18"/>
        <v>0</v>
      </c>
      <c r="M367" s="203">
        <f t="shared" si="20"/>
        <v>0</v>
      </c>
    </row>
    <row r="368" spans="11:13" hidden="1" x14ac:dyDescent="0.25">
      <c r="K368" s="223">
        <f t="shared" si="19"/>
        <v>0</v>
      </c>
      <c r="L368" s="218">
        <f t="shared" si="18"/>
        <v>0</v>
      </c>
      <c r="M368" s="203">
        <f t="shared" si="20"/>
        <v>0</v>
      </c>
    </row>
    <row r="369" spans="11:13" hidden="1" x14ac:dyDescent="0.25">
      <c r="K369" s="223">
        <f t="shared" si="19"/>
        <v>0</v>
      </c>
      <c r="L369" s="218">
        <f t="shared" si="18"/>
        <v>0</v>
      </c>
      <c r="M369" s="203">
        <f t="shared" si="20"/>
        <v>0</v>
      </c>
    </row>
    <row r="370" spans="11:13" hidden="1" x14ac:dyDescent="0.25">
      <c r="K370" s="223">
        <f t="shared" si="19"/>
        <v>0</v>
      </c>
      <c r="L370" s="218">
        <f t="shared" si="18"/>
        <v>0</v>
      </c>
      <c r="M370" s="203">
        <f t="shared" si="20"/>
        <v>0</v>
      </c>
    </row>
    <row r="371" spans="11:13" hidden="1" x14ac:dyDescent="0.25">
      <c r="K371" s="223">
        <f t="shared" si="19"/>
        <v>0</v>
      </c>
      <c r="L371" s="218">
        <f t="shared" si="18"/>
        <v>0</v>
      </c>
      <c r="M371" s="203">
        <f t="shared" si="20"/>
        <v>0</v>
      </c>
    </row>
    <row r="372" spans="11:13" hidden="1" x14ac:dyDescent="0.25">
      <c r="K372" s="223">
        <f t="shared" si="19"/>
        <v>0</v>
      </c>
      <c r="L372" s="218">
        <f t="shared" si="18"/>
        <v>0</v>
      </c>
      <c r="M372" s="203">
        <f t="shared" si="20"/>
        <v>0</v>
      </c>
    </row>
    <row r="373" spans="11:13" hidden="1" x14ac:dyDescent="0.25">
      <c r="K373" s="223">
        <f t="shared" si="19"/>
        <v>0</v>
      </c>
      <c r="L373" s="218">
        <f t="shared" si="18"/>
        <v>0</v>
      </c>
      <c r="M373" s="203">
        <f t="shared" si="20"/>
        <v>0</v>
      </c>
    </row>
    <row r="374" spans="11:13" hidden="1" x14ac:dyDescent="0.25">
      <c r="K374" s="223">
        <f t="shared" si="19"/>
        <v>0</v>
      </c>
      <c r="L374" s="218">
        <f t="shared" si="18"/>
        <v>0</v>
      </c>
      <c r="M374" s="203">
        <f t="shared" si="20"/>
        <v>0</v>
      </c>
    </row>
    <row r="375" spans="11:13" hidden="1" x14ac:dyDescent="0.25">
      <c r="K375" s="223">
        <f t="shared" si="19"/>
        <v>0</v>
      </c>
      <c r="L375" s="218">
        <f t="shared" si="18"/>
        <v>0</v>
      </c>
      <c r="M375" s="203">
        <f t="shared" si="20"/>
        <v>0</v>
      </c>
    </row>
    <row r="376" spans="11:13" hidden="1" x14ac:dyDescent="0.25">
      <c r="K376" s="223">
        <f t="shared" si="19"/>
        <v>0</v>
      </c>
      <c r="L376" s="218">
        <f t="shared" si="18"/>
        <v>0</v>
      </c>
      <c r="M376" s="203">
        <f t="shared" si="20"/>
        <v>0</v>
      </c>
    </row>
    <row r="377" spans="11:13" hidden="1" x14ac:dyDescent="0.25">
      <c r="K377" s="223">
        <f t="shared" si="19"/>
        <v>0</v>
      </c>
      <c r="L377" s="218">
        <f t="shared" si="18"/>
        <v>0</v>
      </c>
      <c r="M377" s="203">
        <f t="shared" si="20"/>
        <v>0</v>
      </c>
    </row>
    <row r="378" spans="11:13" hidden="1" x14ac:dyDescent="0.25">
      <c r="K378" s="223">
        <f t="shared" si="19"/>
        <v>0</v>
      </c>
      <c r="L378" s="218">
        <f t="shared" si="18"/>
        <v>0</v>
      </c>
      <c r="M378" s="203">
        <f t="shared" si="20"/>
        <v>0</v>
      </c>
    </row>
    <row r="379" spans="11:13" hidden="1" x14ac:dyDescent="0.25">
      <c r="K379" s="223">
        <f t="shared" si="19"/>
        <v>0</v>
      </c>
      <c r="L379" s="218">
        <f t="shared" si="18"/>
        <v>0</v>
      </c>
      <c r="M379" s="203">
        <f t="shared" si="20"/>
        <v>0</v>
      </c>
    </row>
    <row r="380" spans="11:13" hidden="1" x14ac:dyDescent="0.25">
      <c r="K380" s="223">
        <f t="shared" si="19"/>
        <v>0</v>
      </c>
      <c r="L380" s="218">
        <f t="shared" si="18"/>
        <v>0</v>
      </c>
      <c r="M380" s="203">
        <f t="shared" si="20"/>
        <v>0</v>
      </c>
    </row>
    <row r="381" spans="11:13" hidden="1" x14ac:dyDescent="0.25">
      <c r="K381" s="223">
        <f t="shared" si="19"/>
        <v>0</v>
      </c>
      <c r="L381" s="218">
        <f t="shared" si="18"/>
        <v>0</v>
      </c>
      <c r="M381" s="203">
        <f t="shared" si="20"/>
        <v>0</v>
      </c>
    </row>
    <row r="382" spans="11:13" hidden="1" x14ac:dyDescent="0.25">
      <c r="K382" s="223">
        <f t="shared" si="19"/>
        <v>0</v>
      </c>
      <c r="L382" s="218">
        <f t="shared" si="18"/>
        <v>0</v>
      </c>
      <c r="M382" s="203">
        <f t="shared" si="20"/>
        <v>0</v>
      </c>
    </row>
    <row r="383" spans="11:13" hidden="1" x14ac:dyDescent="0.25">
      <c r="K383" s="223">
        <f t="shared" si="19"/>
        <v>0</v>
      </c>
      <c r="L383" s="218">
        <f t="shared" si="18"/>
        <v>0</v>
      </c>
      <c r="M383" s="203">
        <f t="shared" si="20"/>
        <v>0</v>
      </c>
    </row>
    <row r="384" spans="11:13" hidden="1" x14ac:dyDescent="0.25">
      <c r="K384" s="223">
        <f t="shared" si="19"/>
        <v>0</v>
      </c>
      <c r="L384" s="218">
        <f t="shared" si="18"/>
        <v>0</v>
      </c>
      <c r="M384" s="203">
        <f t="shared" si="20"/>
        <v>0</v>
      </c>
    </row>
    <row r="385" spans="11:13" hidden="1" x14ac:dyDescent="0.25">
      <c r="K385" s="223">
        <f t="shared" si="19"/>
        <v>0</v>
      </c>
      <c r="L385" s="218">
        <f t="shared" si="18"/>
        <v>0</v>
      </c>
      <c r="M385" s="203">
        <f t="shared" si="20"/>
        <v>0</v>
      </c>
    </row>
    <row r="386" spans="11:13" hidden="1" x14ac:dyDescent="0.25">
      <c r="K386" s="223">
        <f t="shared" si="19"/>
        <v>0</v>
      </c>
      <c r="L386" s="218">
        <f t="shared" si="18"/>
        <v>0</v>
      </c>
      <c r="M386" s="203">
        <f t="shared" si="20"/>
        <v>0</v>
      </c>
    </row>
    <row r="387" spans="11:13" hidden="1" x14ac:dyDescent="0.25">
      <c r="K387" s="223">
        <f t="shared" si="19"/>
        <v>0</v>
      </c>
      <c r="L387" s="218">
        <f t="shared" si="18"/>
        <v>0</v>
      </c>
      <c r="M387" s="203">
        <f t="shared" si="20"/>
        <v>0</v>
      </c>
    </row>
    <row r="388" spans="11:13" hidden="1" x14ac:dyDescent="0.25">
      <c r="K388" s="223">
        <f t="shared" si="19"/>
        <v>0</v>
      </c>
      <c r="L388" s="218">
        <f t="shared" ref="L388:L451" si="21">IF(E388="",0,IF(E388="H",0,VLOOKUP(E388,$F$539:$G$553,2)))</f>
        <v>0</v>
      </c>
      <c r="M388" s="203">
        <f t="shared" si="20"/>
        <v>0</v>
      </c>
    </row>
    <row r="389" spans="11:13" hidden="1" x14ac:dyDescent="0.25">
      <c r="K389" s="223">
        <f t="shared" ref="K389:K452" si="22">SUM(F389:J389)</f>
        <v>0</v>
      </c>
      <c r="L389" s="218">
        <f t="shared" si="21"/>
        <v>0</v>
      </c>
      <c r="M389" s="203">
        <f t="shared" ref="M389:M452" si="23">SUM(K389*L389)</f>
        <v>0</v>
      </c>
    </row>
    <row r="390" spans="11:13" hidden="1" x14ac:dyDescent="0.25">
      <c r="K390" s="223">
        <f t="shared" si="22"/>
        <v>0</v>
      </c>
      <c r="L390" s="218">
        <f t="shared" si="21"/>
        <v>0</v>
      </c>
      <c r="M390" s="203">
        <f t="shared" si="23"/>
        <v>0</v>
      </c>
    </row>
    <row r="391" spans="11:13" hidden="1" x14ac:dyDescent="0.25">
      <c r="K391" s="223">
        <f t="shared" si="22"/>
        <v>0</v>
      </c>
      <c r="L391" s="218">
        <f t="shared" si="21"/>
        <v>0</v>
      </c>
      <c r="M391" s="203">
        <f t="shared" si="23"/>
        <v>0</v>
      </c>
    </row>
    <row r="392" spans="11:13" hidden="1" x14ac:dyDescent="0.25">
      <c r="K392" s="223">
        <f t="shared" si="22"/>
        <v>0</v>
      </c>
      <c r="L392" s="218">
        <f t="shared" si="21"/>
        <v>0</v>
      </c>
      <c r="M392" s="203">
        <f t="shared" si="23"/>
        <v>0</v>
      </c>
    </row>
    <row r="393" spans="11:13" hidden="1" x14ac:dyDescent="0.25">
      <c r="K393" s="223">
        <f t="shared" si="22"/>
        <v>0</v>
      </c>
      <c r="L393" s="218">
        <f t="shared" si="21"/>
        <v>0</v>
      </c>
      <c r="M393" s="203">
        <f t="shared" si="23"/>
        <v>0</v>
      </c>
    </row>
    <row r="394" spans="11:13" hidden="1" x14ac:dyDescent="0.25">
      <c r="K394" s="223">
        <f t="shared" si="22"/>
        <v>0</v>
      </c>
      <c r="L394" s="218">
        <f t="shared" si="21"/>
        <v>0</v>
      </c>
      <c r="M394" s="203">
        <f t="shared" si="23"/>
        <v>0</v>
      </c>
    </row>
    <row r="395" spans="11:13" hidden="1" x14ac:dyDescent="0.25">
      <c r="K395" s="223">
        <f t="shared" si="22"/>
        <v>0</v>
      </c>
      <c r="L395" s="218">
        <f t="shared" si="21"/>
        <v>0</v>
      </c>
      <c r="M395" s="203">
        <f t="shared" si="23"/>
        <v>0</v>
      </c>
    </row>
    <row r="396" spans="11:13" hidden="1" x14ac:dyDescent="0.25">
      <c r="K396" s="223">
        <f t="shared" si="22"/>
        <v>0</v>
      </c>
      <c r="L396" s="218">
        <f t="shared" si="21"/>
        <v>0</v>
      </c>
      <c r="M396" s="203">
        <f t="shared" si="23"/>
        <v>0</v>
      </c>
    </row>
    <row r="397" spans="11:13" hidden="1" x14ac:dyDescent="0.25">
      <c r="K397" s="223">
        <f t="shared" si="22"/>
        <v>0</v>
      </c>
      <c r="L397" s="218">
        <f t="shared" si="21"/>
        <v>0</v>
      </c>
      <c r="M397" s="203">
        <f t="shared" si="23"/>
        <v>0</v>
      </c>
    </row>
    <row r="398" spans="11:13" hidden="1" x14ac:dyDescent="0.25">
      <c r="K398" s="223">
        <f t="shared" si="22"/>
        <v>0</v>
      </c>
      <c r="L398" s="218">
        <f t="shared" si="21"/>
        <v>0</v>
      </c>
      <c r="M398" s="203">
        <f t="shared" si="23"/>
        <v>0</v>
      </c>
    </row>
    <row r="399" spans="11:13" hidden="1" x14ac:dyDescent="0.25">
      <c r="K399" s="223">
        <f t="shared" si="22"/>
        <v>0</v>
      </c>
      <c r="L399" s="218">
        <f t="shared" si="21"/>
        <v>0</v>
      </c>
      <c r="M399" s="203">
        <f t="shared" si="23"/>
        <v>0</v>
      </c>
    </row>
    <row r="400" spans="11:13" hidden="1" x14ac:dyDescent="0.25">
      <c r="K400" s="223">
        <f t="shared" si="22"/>
        <v>0</v>
      </c>
      <c r="L400" s="218">
        <f t="shared" si="21"/>
        <v>0</v>
      </c>
      <c r="M400" s="203">
        <f t="shared" si="23"/>
        <v>0</v>
      </c>
    </row>
    <row r="401" spans="11:13" hidden="1" x14ac:dyDescent="0.25">
      <c r="K401" s="223">
        <f t="shared" si="22"/>
        <v>0</v>
      </c>
      <c r="L401" s="218">
        <f t="shared" si="21"/>
        <v>0</v>
      </c>
      <c r="M401" s="203">
        <f t="shared" si="23"/>
        <v>0</v>
      </c>
    </row>
    <row r="402" spans="11:13" hidden="1" x14ac:dyDescent="0.25">
      <c r="K402" s="223">
        <f t="shared" si="22"/>
        <v>0</v>
      </c>
      <c r="L402" s="218">
        <f t="shared" si="21"/>
        <v>0</v>
      </c>
      <c r="M402" s="203">
        <f t="shared" si="23"/>
        <v>0</v>
      </c>
    </row>
    <row r="403" spans="11:13" hidden="1" x14ac:dyDescent="0.25">
      <c r="K403" s="223">
        <f t="shared" si="22"/>
        <v>0</v>
      </c>
      <c r="L403" s="218">
        <f t="shared" si="21"/>
        <v>0</v>
      </c>
      <c r="M403" s="203">
        <f t="shared" si="23"/>
        <v>0</v>
      </c>
    </row>
    <row r="404" spans="11:13" hidden="1" x14ac:dyDescent="0.25">
      <c r="K404" s="223">
        <f t="shared" si="22"/>
        <v>0</v>
      </c>
      <c r="L404" s="218">
        <f t="shared" si="21"/>
        <v>0</v>
      </c>
      <c r="M404" s="203">
        <f t="shared" si="23"/>
        <v>0</v>
      </c>
    </row>
    <row r="405" spans="11:13" hidden="1" x14ac:dyDescent="0.25">
      <c r="K405" s="223">
        <f t="shared" si="22"/>
        <v>0</v>
      </c>
      <c r="L405" s="218">
        <f t="shared" si="21"/>
        <v>0</v>
      </c>
      <c r="M405" s="203">
        <f t="shared" si="23"/>
        <v>0</v>
      </c>
    </row>
    <row r="406" spans="11:13" hidden="1" x14ac:dyDescent="0.25">
      <c r="K406" s="223">
        <f t="shared" si="22"/>
        <v>0</v>
      </c>
      <c r="L406" s="218">
        <f t="shared" si="21"/>
        <v>0</v>
      </c>
      <c r="M406" s="203">
        <f t="shared" si="23"/>
        <v>0</v>
      </c>
    </row>
    <row r="407" spans="11:13" hidden="1" x14ac:dyDescent="0.25">
      <c r="K407" s="223">
        <f t="shared" si="22"/>
        <v>0</v>
      </c>
      <c r="L407" s="218">
        <f t="shared" si="21"/>
        <v>0</v>
      </c>
      <c r="M407" s="203">
        <f t="shared" si="23"/>
        <v>0</v>
      </c>
    </row>
    <row r="408" spans="11:13" hidden="1" x14ac:dyDescent="0.25">
      <c r="K408" s="223">
        <f t="shared" si="22"/>
        <v>0</v>
      </c>
      <c r="L408" s="218">
        <f t="shared" si="21"/>
        <v>0</v>
      </c>
      <c r="M408" s="203">
        <f t="shared" si="23"/>
        <v>0</v>
      </c>
    </row>
    <row r="409" spans="11:13" hidden="1" x14ac:dyDescent="0.25">
      <c r="K409" s="223">
        <f t="shared" si="22"/>
        <v>0</v>
      </c>
      <c r="L409" s="218">
        <f t="shared" si="21"/>
        <v>0</v>
      </c>
      <c r="M409" s="203">
        <f t="shared" si="23"/>
        <v>0</v>
      </c>
    </row>
    <row r="410" spans="11:13" hidden="1" x14ac:dyDescent="0.25">
      <c r="K410" s="223">
        <f t="shared" si="22"/>
        <v>0</v>
      </c>
      <c r="L410" s="218">
        <f t="shared" si="21"/>
        <v>0</v>
      </c>
      <c r="M410" s="203">
        <f t="shared" si="23"/>
        <v>0</v>
      </c>
    </row>
    <row r="411" spans="11:13" hidden="1" x14ac:dyDescent="0.25">
      <c r="K411" s="223">
        <f t="shared" si="22"/>
        <v>0</v>
      </c>
      <c r="L411" s="218">
        <f t="shared" si="21"/>
        <v>0</v>
      </c>
      <c r="M411" s="203">
        <f t="shared" si="23"/>
        <v>0</v>
      </c>
    </row>
    <row r="412" spans="11:13" hidden="1" x14ac:dyDescent="0.25">
      <c r="K412" s="223">
        <f t="shared" si="22"/>
        <v>0</v>
      </c>
      <c r="L412" s="218">
        <f t="shared" si="21"/>
        <v>0</v>
      </c>
      <c r="M412" s="203">
        <f t="shared" si="23"/>
        <v>0</v>
      </c>
    </row>
    <row r="413" spans="11:13" hidden="1" x14ac:dyDescent="0.25">
      <c r="K413" s="223">
        <f t="shared" si="22"/>
        <v>0</v>
      </c>
      <c r="L413" s="218">
        <f t="shared" si="21"/>
        <v>0</v>
      </c>
      <c r="M413" s="203">
        <f t="shared" si="23"/>
        <v>0</v>
      </c>
    </row>
    <row r="414" spans="11:13" hidden="1" x14ac:dyDescent="0.25">
      <c r="K414" s="223">
        <f t="shared" si="22"/>
        <v>0</v>
      </c>
      <c r="L414" s="218">
        <f t="shared" si="21"/>
        <v>0</v>
      </c>
      <c r="M414" s="203">
        <f t="shared" si="23"/>
        <v>0</v>
      </c>
    </row>
    <row r="415" spans="11:13" hidden="1" x14ac:dyDescent="0.25">
      <c r="K415" s="223">
        <f t="shared" si="22"/>
        <v>0</v>
      </c>
      <c r="L415" s="218">
        <f t="shared" si="21"/>
        <v>0</v>
      </c>
      <c r="M415" s="203">
        <f t="shared" si="23"/>
        <v>0</v>
      </c>
    </row>
    <row r="416" spans="11:13" hidden="1" x14ac:dyDescent="0.25">
      <c r="K416" s="223">
        <f t="shared" si="22"/>
        <v>0</v>
      </c>
      <c r="L416" s="218">
        <f t="shared" si="21"/>
        <v>0</v>
      </c>
      <c r="M416" s="203">
        <f t="shared" si="23"/>
        <v>0</v>
      </c>
    </row>
    <row r="417" spans="11:13" hidden="1" x14ac:dyDescent="0.25">
      <c r="K417" s="223">
        <f t="shared" si="22"/>
        <v>0</v>
      </c>
      <c r="L417" s="218">
        <f t="shared" si="21"/>
        <v>0</v>
      </c>
      <c r="M417" s="203">
        <f t="shared" si="23"/>
        <v>0</v>
      </c>
    </row>
    <row r="418" spans="11:13" hidden="1" x14ac:dyDescent="0.25">
      <c r="K418" s="223">
        <f t="shared" si="22"/>
        <v>0</v>
      </c>
      <c r="L418" s="218">
        <f t="shared" si="21"/>
        <v>0</v>
      </c>
      <c r="M418" s="203">
        <f t="shared" si="23"/>
        <v>0</v>
      </c>
    </row>
    <row r="419" spans="11:13" hidden="1" x14ac:dyDescent="0.25">
      <c r="K419" s="223">
        <f t="shared" si="22"/>
        <v>0</v>
      </c>
      <c r="L419" s="218">
        <f t="shared" si="21"/>
        <v>0</v>
      </c>
      <c r="M419" s="203">
        <f t="shared" si="23"/>
        <v>0</v>
      </c>
    </row>
    <row r="420" spans="11:13" hidden="1" x14ac:dyDescent="0.25">
      <c r="K420" s="223">
        <f t="shared" si="22"/>
        <v>0</v>
      </c>
      <c r="L420" s="218">
        <f t="shared" si="21"/>
        <v>0</v>
      </c>
      <c r="M420" s="203">
        <f t="shared" si="23"/>
        <v>0</v>
      </c>
    </row>
    <row r="421" spans="11:13" hidden="1" x14ac:dyDescent="0.25">
      <c r="K421" s="223">
        <f t="shared" si="22"/>
        <v>0</v>
      </c>
      <c r="L421" s="218">
        <f t="shared" si="21"/>
        <v>0</v>
      </c>
      <c r="M421" s="203">
        <f t="shared" si="23"/>
        <v>0</v>
      </c>
    </row>
    <row r="422" spans="11:13" hidden="1" x14ac:dyDescent="0.25">
      <c r="K422" s="223">
        <f t="shared" si="22"/>
        <v>0</v>
      </c>
      <c r="L422" s="218">
        <f t="shared" si="21"/>
        <v>0</v>
      </c>
      <c r="M422" s="203">
        <f t="shared" si="23"/>
        <v>0</v>
      </c>
    </row>
    <row r="423" spans="11:13" hidden="1" x14ac:dyDescent="0.25">
      <c r="K423" s="223">
        <f t="shared" si="22"/>
        <v>0</v>
      </c>
      <c r="L423" s="218">
        <f t="shared" si="21"/>
        <v>0</v>
      </c>
      <c r="M423" s="203">
        <f t="shared" si="23"/>
        <v>0</v>
      </c>
    </row>
    <row r="424" spans="11:13" hidden="1" x14ac:dyDescent="0.25">
      <c r="K424" s="223">
        <f t="shared" si="22"/>
        <v>0</v>
      </c>
      <c r="L424" s="218">
        <f t="shared" si="21"/>
        <v>0</v>
      </c>
      <c r="M424" s="203">
        <f t="shared" si="23"/>
        <v>0</v>
      </c>
    </row>
    <row r="425" spans="11:13" hidden="1" x14ac:dyDescent="0.25">
      <c r="K425" s="223">
        <f t="shared" si="22"/>
        <v>0</v>
      </c>
      <c r="L425" s="218">
        <f t="shared" si="21"/>
        <v>0</v>
      </c>
      <c r="M425" s="203">
        <f t="shared" si="23"/>
        <v>0</v>
      </c>
    </row>
    <row r="426" spans="11:13" hidden="1" x14ac:dyDescent="0.25">
      <c r="K426" s="223">
        <f t="shared" si="22"/>
        <v>0</v>
      </c>
      <c r="L426" s="218">
        <f t="shared" si="21"/>
        <v>0</v>
      </c>
      <c r="M426" s="203">
        <f t="shared" si="23"/>
        <v>0</v>
      </c>
    </row>
    <row r="427" spans="11:13" hidden="1" x14ac:dyDescent="0.25">
      <c r="K427" s="223">
        <f t="shared" si="22"/>
        <v>0</v>
      </c>
      <c r="L427" s="218">
        <f t="shared" si="21"/>
        <v>0</v>
      </c>
      <c r="M427" s="203">
        <f t="shared" si="23"/>
        <v>0</v>
      </c>
    </row>
    <row r="428" spans="11:13" hidden="1" x14ac:dyDescent="0.25">
      <c r="K428" s="223">
        <f t="shared" si="22"/>
        <v>0</v>
      </c>
      <c r="L428" s="218">
        <f t="shared" si="21"/>
        <v>0</v>
      </c>
      <c r="M428" s="203">
        <f t="shared" si="23"/>
        <v>0</v>
      </c>
    </row>
    <row r="429" spans="11:13" hidden="1" x14ac:dyDescent="0.25">
      <c r="K429" s="223">
        <f t="shared" si="22"/>
        <v>0</v>
      </c>
      <c r="L429" s="218">
        <f t="shared" si="21"/>
        <v>0</v>
      </c>
      <c r="M429" s="203">
        <f t="shared" si="23"/>
        <v>0</v>
      </c>
    </row>
    <row r="430" spans="11:13" hidden="1" x14ac:dyDescent="0.25">
      <c r="K430" s="223">
        <f t="shared" si="22"/>
        <v>0</v>
      </c>
      <c r="L430" s="218">
        <f t="shared" si="21"/>
        <v>0</v>
      </c>
      <c r="M430" s="203">
        <f t="shared" si="23"/>
        <v>0</v>
      </c>
    </row>
    <row r="431" spans="11:13" hidden="1" x14ac:dyDescent="0.25">
      <c r="K431" s="223">
        <f t="shared" si="22"/>
        <v>0</v>
      </c>
      <c r="L431" s="218">
        <f t="shared" si="21"/>
        <v>0</v>
      </c>
      <c r="M431" s="203">
        <f t="shared" si="23"/>
        <v>0</v>
      </c>
    </row>
    <row r="432" spans="11:13" hidden="1" x14ac:dyDescent="0.25">
      <c r="K432" s="223">
        <f t="shared" si="22"/>
        <v>0</v>
      </c>
      <c r="L432" s="218">
        <f t="shared" si="21"/>
        <v>0</v>
      </c>
      <c r="M432" s="203">
        <f t="shared" si="23"/>
        <v>0</v>
      </c>
    </row>
    <row r="433" spans="11:13" hidden="1" x14ac:dyDescent="0.25">
      <c r="K433" s="223">
        <f t="shared" si="22"/>
        <v>0</v>
      </c>
      <c r="L433" s="218">
        <f t="shared" si="21"/>
        <v>0</v>
      </c>
      <c r="M433" s="203">
        <f t="shared" si="23"/>
        <v>0</v>
      </c>
    </row>
    <row r="434" spans="11:13" hidden="1" x14ac:dyDescent="0.25">
      <c r="K434" s="223">
        <f t="shared" si="22"/>
        <v>0</v>
      </c>
      <c r="L434" s="218">
        <f t="shared" si="21"/>
        <v>0</v>
      </c>
      <c r="M434" s="203">
        <f t="shared" si="23"/>
        <v>0</v>
      </c>
    </row>
    <row r="435" spans="11:13" hidden="1" x14ac:dyDescent="0.25">
      <c r="K435" s="223">
        <f t="shared" si="22"/>
        <v>0</v>
      </c>
      <c r="L435" s="218">
        <f t="shared" si="21"/>
        <v>0</v>
      </c>
      <c r="M435" s="203">
        <f t="shared" si="23"/>
        <v>0</v>
      </c>
    </row>
    <row r="436" spans="11:13" hidden="1" x14ac:dyDescent="0.25">
      <c r="K436" s="223">
        <f t="shared" si="22"/>
        <v>0</v>
      </c>
      <c r="L436" s="218">
        <f t="shared" si="21"/>
        <v>0</v>
      </c>
      <c r="M436" s="203">
        <f t="shared" si="23"/>
        <v>0</v>
      </c>
    </row>
    <row r="437" spans="11:13" hidden="1" x14ac:dyDescent="0.25">
      <c r="K437" s="223">
        <f t="shared" si="22"/>
        <v>0</v>
      </c>
      <c r="L437" s="218">
        <f t="shared" si="21"/>
        <v>0</v>
      </c>
      <c r="M437" s="203">
        <f t="shared" si="23"/>
        <v>0</v>
      </c>
    </row>
    <row r="438" spans="11:13" hidden="1" x14ac:dyDescent="0.25">
      <c r="K438" s="223">
        <f t="shared" si="22"/>
        <v>0</v>
      </c>
      <c r="L438" s="218">
        <f t="shared" si="21"/>
        <v>0</v>
      </c>
      <c r="M438" s="203">
        <f t="shared" si="23"/>
        <v>0</v>
      </c>
    </row>
    <row r="439" spans="11:13" hidden="1" x14ac:dyDescent="0.25">
      <c r="K439" s="223">
        <f t="shared" si="22"/>
        <v>0</v>
      </c>
      <c r="L439" s="218">
        <f t="shared" si="21"/>
        <v>0</v>
      </c>
      <c r="M439" s="203">
        <f t="shared" si="23"/>
        <v>0</v>
      </c>
    </row>
    <row r="440" spans="11:13" hidden="1" x14ac:dyDescent="0.25">
      <c r="K440" s="223">
        <f t="shared" si="22"/>
        <v>0</v>
      </c>
      <c r="L440" s="218">
        <f t="shared" si="21"/>
        <v>0</v>
      </c>
      <c r="M440" s="203">
        <f t="shared" si="23"/>
        <v>0</v>
      </c>
    </row>
    <row r="441" spans="11:13" hidden="1" x14ac:dyDescent="0.25">
      <c r="K441" s="223">
        <f t="shared" si="22"/>
        <v>0</v>
      </c>
      <c r="L441" s="218">
        <f t="shared" si="21"/>
        <v>0</v>
      </c>
      <c r="M441" s="203">
        <f t="shared" si="23"/>
        <v>0</v>
      </c>
    </row>
    <row r="442" spans="11:13" hidden="1" x14ac:dyDescent="0.25">
      <c r="K442" s="223">
        <f t="shared" si="22"/>
        <v>0</v>
      </c>
      <c r="L442" s="218">
        <f t="shared" si="21"/>
        <v>0</v>
      </c>
      <c r="M442" s="203">
        <f t="shared" si="23"/>
        <v>0</v>
      </c>
    </row>
    <row r="443" spans="11:13" hidden="1" x14ac:dyDescent="0.25">
      <c r="K443" s="223">
        <f t="shared" si="22"/>
        <v>0</v>
      </c>
      <c r="L443" s="218">
        <f t="shared" si="21"/>
        <v>0</v>
      </c>
      <c r="M443" s="203">
        <f t="shared" si="23"/>
        <v>0</v>
      </c>
    </row>
    <row r="444" spans="11:13" hidden="1" x14ac:dyDescent="0.25">
      <c r="K444" s="223">
        <f t="shared" si="22"/>
        <v>0</v>
      </c>
      <c r="L444" s="218">
        <f t="shared" si="21"/>
        <v>0</v>
      </c>
      <c r="M444" s="203">
        <f t="shared" si="23"/>
        <v>0</v>
      </c>
    </row>
    <row r="445" spans="11:13" hidden="1" x14ac:dyDescent="0.25">
      <c r="K445" s="223">
        <f t="shared" si="22"/>
        <v>0</v>
      </c>
      <c r="L445" s="218">
        <f t="shared" si="21"/>
        <v>0</v>
      </c>
      <c r="M445" s="203">
        <f t="shared" si="23"/>
        <v>0</v>
      </c>
    </row>
    <row r="446" spans="11:13" hidden="1" x14ac:dyDescent="0.25">
      <c r="K446" s="223">
        <f t="shared" si="22"/>
        <v>0</v>
      </c>
      <c r="L446" s="218">
        <f t="shared" si="21"/>
        <v>0</v>
      </c>
      <c r="M446" s="203">
        <f t="shared" si="23"/>
        <v>0</v>
      </c>
    </row>
    <row r="447" spans="11:13" hidden="1" x14ac:dyDescent="0.25">
      <c r="K447" s="223">
        <f t="shared" si="22"/>
        <v>0</v>
      </c>
      <c r="L447" s="218">
        <f t="shared" si="21"/>
        <v>0</v>
      </c>
      <c r="M447" s="203">
        <f t="shared" si="23"/>
        <v>0</v>
      </c>
    </row>
    <row r="448" spans="11:13" hidden="1" x14ac:dyDescent="0.25">
      <c r="K448" s="223">
        <f t="shared" si="22"/>
        <v>0</v>
      </c>
      <c r="L448" s="218">
        <f t="shared" si="21"/>
        <v>0</v>
      </c>
      <c r="M448" s="203">
        <f t="shared" si="23"/>
        <v>0</v>
      </c>
    </row>
    <row r="449" spans="11:13" hidden="1" x14ac:dyDescent="0.25">
      <c r="K449" s="223">
        <f t="shared" si="22"/>
        <v>0</v>
      </c>
      <c r="L449" s="218">
        <f t="shared" si="21"/>
        <v>0</v>
      </c>
      <c r="M449" s="203">
        <f t="shared" si="23"/>
        <v>0</v>
      </c>
    </row>
    <row r="450" spans="11:13" hidden="1" x14ac:dyDescent="0.25">
      <c r="K450" s="223">
        <f t="shared" si="22"/>
        <v>0</v>
      </c>
      <c r="L450" s="218">
        <f t="shared" si="21"/>
        <v>0</v>
      </c>
      <c r="M450" s="203">
        <f t="shared" si="23"/>
        <v>0</v>
      </c>
    </row>
    <row r="451" spans="11:13" hidden="1" x14ac:dyDescent="0.25">
      <c r="K451" s="223">
        <f t="shared" si="22"/>
        <v>0</v>
      </c>
      <c r="L451" s="218">
        <f t="shared" si="21"/>
        <v>0</v>
      </c>
      <c r="M451" s="203">
        <f t="shared" si="23"/>
        <v>0</v>
      </c>
    </row>
    <row r="452" spans="11:13" hidden="1" x14ac:dyDescent="0.25">
      <c r="K452" s="223">
        <f t="shared" si="22"/>
        <v>0</v>
      </c>
      <c r="L452" s="218">
        <f t="shared" ref="L452:L490" si="24">IF(E452="",0,IF(E452="H",0,VLOOKUP(E452,$F$539:$G$553,2)))</f>
        <v>0</v>
      </c>
      <c r="M452" s="203">
        <f t="shared" si="23"/>
        <v>0</v>
      </c>
    </row>
    <row r="453" spans="11:13" hidden="1" x14ac:dyDescent="0.25">
      <c r="K453" s="223">
        <f t="shared" ref="K453:K498" si="25">SUM(F453:J453)</f>
        <v>0</v>
      </c>
      <c r="L453" s="218">
        <f t="shared" si="24"/>
        <v>0</v>
      </c>
      <c r="M453" s="203">
        <f t="shared" ref="M453:M498" si="26">SUM(K453*L453)</f>
        <v>0</v>
      </c>
    </row>
    <row r="454" spans="11:13" hidden="1" x14ac:dyDescent="0.25">
      <c r="K454" s="223">
        <f t="shared" si="25"/>
        <v>0</v>
      </c>
      <c r="L454" s="218">
        <f t="shared" si="24"/>
        <v>0</v>
      </c>
      <c r="M454" s="203">
        <f t="shared" si="26"/>
        <v>0</v>
      </c>
    </row>
    <row r="455" spans="11:13" hidden="1" x14ac:dyDescent="0.25">
      <c r="K455" s="223">
        <f t="shared" si="25"/>
        <v>0</v>
      </c>
      <c r="L455" s="218">
        <f t="shared" si="24"/>
        <v>0</v>
      </c>
      <c r="M455" s="203">
        <f t="shared" si="26"/>
        <v>0</v>
      </c>
    </row>
    <row r="456" spans="11:13" hidden="1" x14ac:dyDescent="0.25">
      <c r="K456" s="223">
        <f t="shared" si="25"/>
        <v>0</v>
      </c>
      <c r="L456" s="218">
        <f t="shared" si="24"/>
        <v>0</v>
      </c>
      <c r="M456" s="203">
        <f t="shared" si="26"/>
        <v>0</v>
      </c>
    </row>
    <row r="457" spans="11:13" hidden="1" x14ac:dyDescent="0.25">
      <c r="K457" s="223">
        <f t="shared" si="25"/>
        <v>0</v>
      </c>
      <c r="L457" s="218">
        <f t="shared" si="24"/>
        <v>0</v>
      </c>
      <c r="M457" s="203">
        <f t="shared" si="26"/>
        <v>0</v>
      </c>
    </row>
    <row r="458" spans="11:13" hidden="1" x14ac:dyDescent="0.25">
      <c r="K458" s="223">
        <f t="shared" si="25"/>
        <v>0</v>
      </c>
      <c r="L458" s="218">
        <f t="shared" si="24"/>
        <v>0</v>
      </c>
      <c r="M458" s="203">
        <f t="shared" si="26"/>
        <v>0</v>
      </c>
    </row>
    <row r="459" spans="11:13" hidden="1" x14ac:dyDescent="0.25">
      <c r="K459" s="223">
        <f t="shared" si="25"/>
        <v>0</v>
      </c>
      <c r="L459" s="218">
        <f t="shared" si="24"/>
        <v>0</v>
      </c>
      <c r="M459" s="203">
        <f t="shared" si="26"/>
        <v>0</v>
      </c>
    </row>
    <row r="460" spans="11:13" hidden="1" x14ac:dyDescent="0.25">
      <c r="K460" s="223">
        <f t="shared" si="25"/>
        <v>0</v>
      </c>
      <c r="L460" s="218">
        <f t="shared" si="24"/>
        <v>0</v>
      </c>
      <c r="M460" s="203">
        <f t="shared" si="26"/>
        <v>0</v>
      </c>
    </row>
    <row r="461" spans="11:13" hidden="1" x14ac:dyDescent="0.25">
      <c r="K461" s="223">
        <f t="shared" si="25"/>
        <v>0</v>
      </c>
      <c r="L461" s="218">
        <f t="shared" si="24"/>
        <v>0</v>
      </c>
      <c r="M461" s="203">
        <f t="shared" si="26"/>
        <v>0</v>
      </c>
    </row>
    <row r="462" spans="11:13" hidden="1" x14ac:dyDescent="0.25">
      <c r="K462" s="223">
        <f t="shared" si="25"/>
        <v>0</v>
      </c>
      <c r="L462" s="218">
        <f t="shared" si="24"/>
        <v>0</v>
      </c>
      <c r="M462" s="203">
        <f t="shared" si="26"/>
        <v>0</v>
      </c>
    </row>
    <row r="463" spans="11:13" hidden="1" x14ac:dyDescent="0.25">
      <c r="K463" s="223">
        <f t="shared" si="25"/>
        <v>0</v>
      </c>
      <c r="L463" s="218">
        <f t="shared" si="24"/>
        <v>0</v>
      </c>
      <c r="M463" s="203">
        <f t="shared" si="26"/>
        <v>0</v>
      </c>
    </row>
    <row r="464" spans="11:13" hidden="1" x14ac:dyDescent="0.25">
      <c r="K464" s="223">
        <f t="shared" si="25"/>
        <v>0</v>
      </c>
      <c r="L464" s="218">
        <f t="shared" si="24"/>
        <v>0</v>
      </c>
      <c r="M464" s="203">
        <f t="shared" si="26"/>
        <v>0</v>
      </c>
    </row>
    <row r="465" spans="11:13" hidden="1" x14ac:dyDescent="0.25">
      <c r="K465" s="223">
        <f t="shared" si="25"/>
        <v>0</v>
      </c>
      <c r="L465" s="218">
        <f t="shared" si="24"/>
        <v>0</v>
      </c>
      <c r="M465" s="203">
        <f t="shared" si="26"/>
        <v>0</v>
      </c>
    </row>
    <row r="466" spans="11:13" hidden="1" x14ac:dyDescent="0.25">
      <c r="K466" s="223">
        <f t="shared" si="25"/>
        <v>0</v>
      </c>
      <c r="L466" s="218">
        <f t="shared" si="24"/>
        <v>0</v>
      </c>
      <c r="M466" s="203">
        <f t="shared" si="26"/>
        <v>0</v>
      </c>
    </row>
    <row r="467" spans="11:13" hidden="1" x14ac:dyDescent="0.25">
      <c r="K467" s="223">
        <f t="shared" si="25"/>
        <v>0</v>
      </c>
      <c r="L467" s="218">
        <f t="shared" si="24"/>
        <v>0</v>
      </c>
      <c r="M467" s="203">
        <f t="shared" si="26"/>
        <v>0</v>
      </c>
    </row>
    <row r="468" spans="11:13" hidden="1" x14ac:dyDescent="0.25">
      <c r="K468" s="223">
        <f t="shared" si="25"/>
        <v>0</v>
      </c>
      <c r="L468" s="218">
        <f t="shared" si="24"/>
        <v>0</v>
      </c>
      <c r="M468" s="203">
        <f t="shared" si="26"/>
        <v>0</v>
      </c>
    </row>
    <row r="469" spans="11:13" hidden="1" x14ac:dyDescent="0.25">
      <c r="K469" s="223">
        <f t="shared" si="25"/>
        <v>0</v>
      </c>
      <c r="L469" s="218">
        <f t="shared" si="24"/>
        <v>0</v>
      </c>
      <c r="M469" s="203">
        <f t="shared" si="26"/>
        <v>0</v>
      </c>
    </row>
    <row r="470" spans="11:13" hidden="1" x14ac:dyDescent="0.25">
      <c r="K470" s="223">
        <f t="shared" si="25"/>
        <v>0</v>
      </c>
      <c r="L470" s="218">
        <f t="shared" si="24"/>
        <v>0</v>
      </c>
      <c r="M470" s="203">
        <f t="shared" si="26"/>
        <v>0</v>
      </c>
    </row>
    <row r="471" spans="11:13" hidden="1" x14ac:dyDescent="0.25">
      <c r="K471" s="223">
        <f t="shared" si="25"/>
        <v>0</v>
      </c>
      <c r="L471" s="218">
        <f t="shared" si="24"/>
        <v>0</v>
      </c>
      <c r="M471" s="203">
        <f t="shared" si="26"/>
        <v>0</v>
      </c>
    </row>
    <row r="472" spans="11:13" hidden="1" x14ac:dyDescent="0.25">
      <c r="K472" s="223">
        <f t="shared" si="25"/>
        <v>0</v>
      </c>
      <c r="L472" s="218">
        <f t="shared" si="24"/>
        <v>0</v>
      </c>
      <c r="M472" s="203">
        <f t="shared" si="26"/>
        <v>0</v>
      </c>
    </row>
    <row r="473" spans="11:13" hidden="1" x14ac:dyDescent="0.25">
      <c r="K473" s="223">
        <f t="shared" si="25"/>
        <v>0</v>
      </c>
      <c r="L473" s="218">
        <f t="shared" si="24"/>
        <v>0</v>
      </c>
      <c r="M473" s="203">
        <f t="shared" si="26"/>
        <v>0</v>
      </c>
    </row>
    <row r="474" spans="11:13" hidden="1" x14ac:dyDescent="0.25">
      <c r="K474" s="223">
        <f t="shared" si="25"/>
        <v>0</v>
      </c>
      <c r="L474" s="218">
        <f t="shared" si="24"/>
        <v>0</v>
      </c>
      <c r="M474" s="203">
        <f t="shared" si="26"/>
        <v>0</v>
      </c>
    </row>
    <row r="475" spans="11:13" hidden="1" x14ac:dyDescent="0.25">
      <c r="K475" s="223">
        <f t="shared" si="25"/>
        <v>0</v>
      </c>
      <c r="L475" s="218">
        <f t="shared" si="24"/>
        <v>0</v>
      </c>
      <c r="M475" s="203">
        <f t="shared" si="26"/>
        <v>0</v>
      </c>
    </row>
    <row r="476" spans="11:13" hidden="1" x14ac:dyDescent="0.25">
      <c r="K476" s="223">
        <f t="shared" si="25"/>
        <v>0</v>
      </c>
      <c r="L476" s="218">
        <f t="shared" si="24"/>
        <v>0</v>
      </c>
      <c r="M476" s="203">
        <f t="shared" si="26"/>
        <v>0</v>
      </c>
    </row>
    <row r="477" spans="11:13" hidden="1" x14ac:dyDescent="0.25">
      <c r="K477" s="223">
        <f t="shared" si="25"/>
        <v>0</v>
      </c>
      <c r="L477" s="218">
        <f t="shared" si="24"/>
        <v>0</v>
      </c>
      <c r="M477" s="203">
        <f t="shared" si="26"/>
        <v>0</v>
      </c>
    </row>
    <row r="478" spans="11:13" hidden="1" x14ac:dyDescent="0.25">
      <c r="K478" s="223">
        <f t="shared" si="25"/>
        <v>0</v>
      </c>
      <c r="L478" s="218">
        <f t="shared" si="24"/>
        <v>0</v>
      </c>
      <c r="M478" s="203">
        <f t="shared" si="26"/>
        <v>0</v>
      </c>
    </row>
    <row r="479" spans="11:13" hidden="1" x14ac:dyDescent="0.25">
      <c r="K479" s="223">
        <f t="shared" si="25"/>
        <v>0</v>
      </c>
      <c r="L479" s="218">
        <f t="shared" si="24"/>
        <v>0</v>
      </c>
      <c r="M479" s="203">
        <f t="shared" si="26"/>
        <v>0</v>
      </c>
    </row>
    <row r="480" spans="11:13" hidden="1" x14ac:dyDescent="0.25">
      <c r="K480" s="223">
        <f t="shared" si="25"/>
        <v>0</v>
      </c>
      <c r="L480" s="218">
        <f t="shared" si="24"/>
        <v>0</v>
      </c>
      <c r="M480" s="203">
        <f t="shared" si="26"/>
        <v>0</v>
      </c>
    </row>
    <row r="481" spans="11:13" hidden="1" x14ac:dyDescent="0.25">
      <c r="K481" s="223">
        <f t="shared" si="25"/>
        <v>0</v>
      </c>
      <c r="L481" s="218">
        <f t="shared" si="24"/>
        <v>0</v>
      </c>
      <c r="M481" s="203">
        <f t="shared" si="26"/>
        <v>0</v>
      </c>
    </row>
    <row r="482" spans="11:13" hidden="1" x14ac:dyDescent="0.25">
      <c r="K482" s="223">
        <f t="shared" si="25"/>
        <v>0</v>
      </c>
      <c r="L482" s="218">
        <f t="shared" si="24"/>
        <v>0</v>
      </c>
      <c r="M482" s="203">
        <f t="shared" si="26"/>
        <v>0</v>
      </c>
    </row>
    <row r="483" spans="11:13" hidden="1" x14ac:dyDescent="0.25">
      <c r="K483" s="223">
        <f t="shared" si="25"/>
        <v>0</v>
      </c>
      <c r="L483" s="218">
        <f t="shared" si="24"/>
        <v>0</v>
      </c>
      <c r="M483" s="203">
        <f t="shared" si="26"/>
        <v>0</v>
      </c>
    </row>
    <row r="484" spans="11:13" hidden="1" x14ac:dyDescent="0.25">
      <c r="K484" s="223">
        <f t="shared" si="25"/>
        <v>0</v>
      </c>
      <c r="L484" s="218">
        <f t="shared" si="24"/>
        <v>0</v>
      </c>
      <c r="M484" s="203">
        <f t="shared" si="26"/>
        <v>0</v>
      </c>
    </row>
    <row r="485" spans="11:13" hidden="1" x14ac:dyDescent="0.25">
      <c r="K485" s="223">
        <f t="shared" si="25"/>
        <v>0</v>
      </c>
      <c r="L485" s="218">
        <f t="shared" si="24"/>
        <v>0</v>
      </c>
      <c r="M485" s="203">
        <f t="shared" si="26"/>
        <v>0</v>
      </c>
    </row>
    <row r="486" spans="11:13" hidden="1" x14ac:dyDescent="0.25">
      <c r="K486" s="223">
        <f t="shared" si="25"/>
        <v>0</v>
      </c>
      <c r="L486" s="218">
        <f t="shared" si="24"/>
        <v>0</v>
      </c>
      <c r="M486" s="203">
        <f t="shared" si="26"/>
        <v>0</v>
      </c>
    </row>
    <row r="487" spans="11:13" hidden="1" x14ac:dyDescent="0.25">
      <c r="K487" s="223">
        <f t="shared" si="25"/>
        <v>0</v>
      </c>
      <c r="L487" s="218">
        <f t="shared" si="24"/>
        <v>0</v>
      </c>
      <c r="M487" s="203">
        <f t="shared" si="26"/>
        <v>0</v>
      </c>
    </row>
    <row r="488" spans="11:13" hidden="1" x14ac:dyDescent="0.25">
      <c r="K488" s="223">
        <f t="shared" si="25"/>
        <v>0</v>
      </c>
      <c r="L488" s="218">
        <f t="shared" si="24"/>
        <v>0</v>
      </c>
      <c r="M488" s="203">
        <f t="shared" si="26"/>
        <v>0</v>
      </c>
    </row>
    <row r="489" spans="11:13" hidden="1" x14ac:dyDescent="0.25">
      <c r="K489" s="223">
        <f t="shared" si="25"/>
        <v>0</v>
      </c>
      <c r="L489" s="218">
        <f t="shared" si="24"/>
        <v>0</v>
      </c>
      <c r="M489" s="203">
        <f t="shared" si="26"/>
        <v>0</v>
      </c>
    </row>
    <row r="490" spans="11:13" hidden="1" x14ac:dyDescent="0.25">
      <c r="K490" s="223">
        <f t="shared" si="25"/>
        <v>0</v>
      </c>
      <c r="L490" s="218">
        <f t="shared" si="24"/>
        <v>0</v>
      </c>
      <c r="M490" s="203">
        <f t="shared" si="26"/>
        <v>0</v>
      </c>
    </row>
    <row r="491" spans="11:13" hidden="1" x14ac:dyDescent="0.25">
      <c r="K491" s="223">
        <f t="shared" ref="K491:K494" si="27">SUM(F491:J491)</f>
        <v>0</v>
      </c>
      <c r="L491" s="218">
        <f t="shared" ref="L491:L494" si="28">IF(E491="",0,IF(E491="H",0,VLOOKUP(E491,$F$539:$G$553,2)))</f>
        <v>0</v>
      </c>
      <c r="M491" s="203">
        <f t="shared" ref="M491:M494" si="29">SUM(K491*L491)</f>
        <v>0</v>
      </c>
    </row>
    <row r="492" spans="11:13" hidden="1" x14ac:dyDescent="0.25">
      <c r="K492" s="223">
        <f t="shared" si="27"/>
        <v>0</v>
      </c>
      <c r="L492" s="218">
        <f t="shared" si="28"/>
        <v>0</v>
      </c>
      <c r="M492" s="203">
        <f t="shared" si="29"/>
        <v>0</v>
      </c>
    </row>
    <row r="493" spans="11:13" hidden="1" x14ac:dyDescent="0.25">
      <c r="K493" s="223">
        <f t="shared" si="27"/>
        <v>0</v>
      </c>
      <c r="L493" s="218">
        <f t="shared" si="28"/>
        <v>0</v>
      </c>
      <c r="M493" s="203">
        <f t="shared" si="29"/>
        <v>0</v>
      </c>
    </row>
    <row r="494" spans="11:13" hidden="1" x14ac:dyDescent="0.25">
      <c r="K494" s="223">
        <f t="shared" si="27"/>
        <v>0</v>
      </c>
      <c r="L494" s="218">
        <f t="shared" si="28"/>
        <v>0</v>
      </c>
      <c r="M494" s="203">
        <f t="shared" si="29"/>
        <v>0</v>
      </c>
    </row>
    <row r="495" spans="11:13" hidden="1" x14ac:dyDescent="0.25">
      <c r="K495" s="223">
        <f t="shared" si="25"/>
        <v>0</v>
      </c>
      <c r="L495" s="218">
        <f>IF(E495="",0,IF(E495="H",0,VLOOKUP(E495,$F$539:$G$553,2)))</f>
        <v>0</v>
      </c>
      <c r="M495" s="203">
        <f t="shared" si="26"/>
        <v>0</v>
      </c>
    </row>
    <row r="496" spans="11:13" hidden="1" x14ac:dyDescent="0.25">
      <c r="K496" s="223">
        <f t="shared" si="25"/>
        <v>0</v>
      </c>
      <c r="L496" s="218">
        <f>IF(E496="",0,IF(E496="H",0,VLOOKUP(E496,$F$539:$G$553,2)))</f>
        <v>0</v>
      </c>
      <c r="M496" s="203">
        <f t="shared" si="26"/>
        <v>0</v>
      </c>
    </row>
    <row r="497" spans="3:13" hidden="1" x14ac:dyDescent="0.25">
      <c r="K497" s="223">
        <f t="shared" si="25"/>
        <v>0</v>
      </c>
      <c r="L497" s="218">
        <f>IF(E497="",0,IF(E497="H",0,VLOOKUP(E497,$F$539:$G$553,2)))</f>
        <v>0</v>
      </c>
      <c r="M497" s="203">
        <f t="shared" si="26"/>
        <v>0</v>
      </c>
    </row>
    <row r="498" spans="3:13" hidden="1" x14ac:dyDescent="0.25">
      <c r="K498" s="223">
        <f t="shared" si="25"/>
        <v>0</v>
      </c>
      <c r="L498" s="218">
        <f>IF(E498="",0,IF(E498="H",0,VLOOKUP(E498,$F$539:$G$553,2)))</f>
        <v>0</v>
      </c>
      <c r="M498" s="203">
        <f t="shared" si="26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30">IF(F539="","",F539)</f>
        <v>A</v>
      </c>
      <c r="D500" s="169"/>
      <c r="E500" s="169"/>
      <c r="F500" s="169">
        <f t="shared" ref="F500:F514" si="31">SUMPRODUCT(--($E$4:$E$498=C500),--($D$4:$D$498=""),$F$4:$F$498)</f>
        <v>0</v>
      </c>
      <c r="G500" s="169">
        <f t="shared" ref="G500:G514" si="32">SUMPRODUCT(--($E$4:$E$498=C500),--($D$4:$D$498=""),$G$4:$G$498)</f>
        <v>978.39</v>
      </c>
      <c r="H500" s="169">
        <f t="shared" ref="H500:H514" si="33">SUMPRODUCT(--($E$4:$E$498=C500),--($D$4:$D$498=""),$H$4:$H$498)</f>
        <v>0</v>
      </c>
      <c r="I500" s="169">
        <f t="shared" ref="I500:I514" si="34">SUMPRODUCT(--($E$4:$E$498=C500),--($D$4:$D$498=""),$I$4:$I$498)</f>
        <v>0</v>
      </c>
      <c r="J500" s="169">
        <f t="shared" ref="J500:J514" si="35">SUMPRODUCT(--($E$4:$E$498=C500),--($D$4:$D$498=""),$J$4:$J$498)</f>
        <v>0</v>
      </c>
      <c r="K500" s="169">
        <f t="shared" ref="K500:K514" si="36">SUM(F500:J500)</f>
        <v>978.39</v>
      </c>
      <c r="L500" s="169"/>
      <c r="M500" s="169">
        <f t="shared" ref="M500:M507" si="37">SUMPRODUCT(--($E$4:$E$498=C500),--($D$4:$D$498=""),$M$4:$M$498)</f>
        <v>195678</v>
      </c>
    </row>
    <row r="501" spans="3:13" x14ac:dyDescent="0.25">
      <c r="C501" s="169" t="str">
        <f t="shared" si="30"/>
        <v>A1</v>
      </c>
      <c r="D501" s="169"/>
      <c r="E501" s="169"/>
      <c r="F501" s="169">
        <f t="shared" si="31"/>
        <v>36.9</v>
      </c>
      <c r="G501" s="169">
        <f t="shared" si="32"/>
        <v>70.52000000000001</v>
      </c>
      <c r="H501" s="169">
        <f t="shared" si="33"/>
        <v>0</v>
      </c>
      <c r="I501" s="169">
        <f t="shared" si="34"/>
        <v>0</v>
      </c>
      <c r="J501" s="169">
        <f t="shared" si="35"/>
        <v>0</v>
      </c>
      <c r="K501" s="169">
        <f t="shared" si="36"/>
        <v>107.42000000000002</v>
      </c>
      <c r="L501" s="169"/>
      <c r="M501" s="169">
        <f t="shared" si="37"/>
        <v>12890.4</v>
      </c>
    </row>
    <row r="502" spans="3:13" x14ac:dyDescent="0.25">
      <c r="C502" s="169" t="str">
        <f t="shared" si="30"/>
        <v>B</v>
      </c>
      <c r="D502" s="169"/>
      <c r="E502" s="169"/>
      <c r="F502" s="169">
        <f t="shared" si="31"/>
        <v>68.38000000000001</v>
      </c>
      <c r="G502" s="169">
        <f t="shared" si="32"/>
        <v>550.6</v>
      </c>
      <c r="H502" s="169">
        <f t="shared" si="33"/>
        <v>264.60000000000002</v>
      </c>
      <c r="I502" s="169">
        <f t="shared" si="34"/>
        <v>71.099999999999994</v>
      </c>
      <c r="J502" s="169">
        <f t="shared" si="35"/>
        <v>1.55</v>
      </c>
      <c r="K502" s="169">
        <f t="shared" si="36"/>
        <v>956.23</v>
      </c>
      <c r="L502" s="169"/>
      <c r="M502" s="169">
        <f t="shared" si="37"/>
        <v>191246</v>
      </c>
    </row>
    <row r="503" spans="3:13" x14ac:dyDescent="0.25">
      <c r="C503" s="169" t="str">
        <f t="shared" si="30"/>
        <v>C</v>
      </c>
      <c r="D503" s="169"/>
      <c r="E503" s="169"/>
      <c r="F503" s="169">
        <f t="shared" si="31"/>
        <v>0</v>
      </c>
      <c r="G503" s="169">
        <f t="shared" si="32"/>
        <v>0</v>
      </c>
      <c r="H503" s="169">
        <f t="shared" si="33"/>
        <v>0</v>
      </c>
      <c r="I503" s="169">
        <f t="shared" si="34"/>
        <v>4.55</v>
      </c>
      <c r="J503" s="169">
        <f t="shared" si="35"/>
        <v>70.55</v>
      </c>
      <c r="K503" s="169">
        <f t="shared" si="36"/>
        <v>75.099999999999994</v>
      </c>
      <c r="L503" s="169"/>
      <c r="M503" s="169">
        <f t="shared" si="37"/>
        <v>15020</v>
      </c>
    </row>
    <row r="504" spans="3:13" x14ac:dyDescent="0.25">
      <c r="C504" s="169" t="str">
        <f t="shared" si="30"/>
        <v>D</v>
      </c>
      <c r="D504" s="169"/>
      <c r="E504" s="169"/>
      <c r="F504" s="169">
        <f t="shared" si="31"/>
        <v>0</v>
      </c>
      <c r="G504" s="169">
        <f t="shared" si="32"/>
        <v>120</v>
      </c>
      <c r="H504" s="169">
        <f t="shared" si="33"/>
        <v>0</v>
      </c>
      <c r="I504" s="169">
        <f t="shared" si="34"/>
        <v>0</v>
      </c>
      <c r="J504" s="169">
        <f t="shared" si="35"/>
        <v>0</v>
      </c>
      <c r="K504" s="169">
        <f t="shared" si="36"/>
        <v>120</v>
      </c>
      <c r="L504" s="169"/>
      <c r="M504" s="169">
        <f t="shared" si="37"/>
        <v>24000</v>
      </c>
    </row>
    <row r="505" spans="3:13" x14ac:dyDescent="0.25">
      <c r="C505" s="169" t="str">
        <f t="shared" si="30"/>
        <v>E</v>
      </c>
      <c r="D505" s="169"/>
      <c r="E505" s="169"/>
      <c r="F505" s="169">
        <f t="shared" si="31"/>
        <v>0</v>
      </c>
      <c r="G505" s="169">
        <f t="shared" si="32"/>
        <v>0</v>
      </c>
      <c r="H505" s="169">
        <f t="shared" si="33"/>
        <v>0</v>
      </c>
      <c r="I505" s="169">
        <f t="shared" si="34"/>
        <v>0</v>
      </c>
      <c r="J505" s="169">
        <f t="shared" si="35"/>
        <v>0</v>
      </c>
      <c r="K505" s="169">
        <f t="shared" si="36"/>
        <v>0</v>
      </c>
      <c r="L505" s="169"/>
      <c r="M505" s="169">
        <f t="shared" si="37"/>
        <v>0</v>
      </c>
    </row>
    <row r="506" spans="3:13" x14ac:dyDescent="0.25">
      <c r="C506" s="169" t="str">
        <f t="shared" si="30"/>
        <v>F</v>
      </c>
      <c r="D506" s="169"/>
      <c r="E506" s="169"/>
      <c r="F506" s="169">
        <f t="shared" si="31"/>
        <v>0</v>
      </c>
      <c r="G506" s="169">
        <f t="shared" si="32"/>
        <v>0</v>
      </c>
      <c r="H506" s="169">
        <f t="shared" si="33"/>
        <v>0</v>
      </c>
      <c r="I506" s="169">
        <f t="shared" si="34"/>
        <v>0</v>
      </c>
      <c r="J506" s="169">
        <f t="shared" si="35"/>
        <v>0</v>
      </c>
      <c r="K506" s="169">
        <f t="shared" si="36"/>
        <v>0</v>
      </c>
      <c r="L506" s="169"/>
      <c r="M506" s="169">
        <f t="shared" si="37"/>
        <v>0</v>
      </c>
    </row>
    <row r="507" spans="3:13" x14ac:dyDescent="0.25">
      <c r="C507" s="169" t="str">
        <f t="shared" si="30"/>
        <v>G</v>
      </c>
      <c r="D507" s="169"/>
      <c r="E507" s="169"/>
      <c r="F507" s="169">
        <f t="shared" si="31"/>
        <v>0</v>
      </c>
      <c r="G507" s="169">
        <f t="shared" si="32"/>
        <v>0</v>
      </c>
      <c r="H507" s="169">
        <f t="shared" si="33"/>
        <v>0</v>
      </c>
      <c r="I507" s="169">
        <f t="shared" si="34"/>
        <v>0</v>
      </c>
      <c r="J507" s="169">
        <f t="shared" si="35"/>
        <v>0</v>
      </c>
      <c r="K507" s="169">
        <f t="shared" si="36"/>
        <v>0</v>
      </c>
      <c r="L507" s="169"/>
      <c r="M507" s="169">
        <f t="shared" si="37"/>
        <v>0</v>
      </c>
    </row>
    <row r="508" spans="3:13" x14ac:dyDescent="0.25">
      <c r="C508" s="169" t="str">
        <f t="shared" si="30"/>
        <v>H</v>
      </c>
      <c r="D508" s="169"/>
      <c r="E508" s="169"/>
      <c r="F508" s="169">
        <f t="shared" si="31"/>
        <v>0</v>
      </c>
      <c r="G508" s="169">
        <f t="shared" si="32"/>
        <v>0</v>
      </c>
      <c r="H508" s="169">
        <f t="shared" si="33"/>
        <v>0</v>
      </c>
      <c r="I508" s="169">
        <f t="shared" si="34"/>
        <v>0</v>
      </c>
      <c r="J508" s="169">
        <f t="shared" si="35"/>
        <v>0</v>
      </c>
      <c r="K508" s="169">
        <f t="shared" si="36"/>
        <v>0</v>
      </c>
      <c r="L508" s="169"/>
      <c r="M508" s="169">
        <f t="shared" ref="M508:M513" si="38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31"/>
        <v>0</v>
      </c>
      <c r="G509" s="169">
        <f t="shared" si="32"/>
        <v>0</v>
      </c>
      <c r="H509" s="169">
        <f t="shared" si="33"/>
        <v>0</v>
      </c>
      <c r="I509" s="169">
        <f t="shared" si="34"/>
        <v>0</v>
      </c>
      <c r="J509" s="169">
        <f t="shared" si="35"/>
        <v>0</v>
      </c>
      <c r="K509" s="169">
        <f t="shared" si="36"/>
        <v>0</v>
      </c>
      <c r="L509" s="169"/>
      <c r="M509" s="169">
        <f t="shared" si="38"/>
        <v>0</v>
      </c>
    </row>
    <row r="510" spans="3:13" x14ac:dyDescent="0.25">
      <c r="C510" s="169" t="s">
        <v>180</v>
      </c>
      <c r="D510" s="169"/>
      <c r="E510" s="169"/>
      <c r="F510" s="169">
        <f t="shared" si="31"/>
        <v>0</v>
      </c>
      <c r="G510" s="169">
        <f t="shared" si="32"/>
        <v>0</v>
      </c>
      <c r="H510" s="169">
        <f t="shared" si="33"/>
        <v>0</v>
      </c>
      <c r="I510" s="169">
        <f t="shared" si="34"/>
        <v>0</v>
      </c>
      <c r="J510" s="169">
        <f t="shared" si="35"/>
        <v>0</v>
      </c>
      <c r="K510" s="169">
        <f t="shared" si="36"/>
        <v>0</v>
      </c>
      <c r="L510" s="169"/>
      <c r="M510" s="169">
        <f t="shared" si="38"/>
        <v>0</v>
      </c>
    </row>
    <row r="511" spans="3:13" x14ac:dyDescent="0.25">
      <c r="C511" s="169" t="s">
        <v>180</v>
      </c>
      <c r="D511" s="169"/>
      <c r="E511" s="169"/>
      <c r="F511" s="169">
        <f t="shared" si="31"/>
        <v>0</v>
      </c>
      <c r="G511" s="169">
        <f t="shared" si="32"/>
        <v>0</v>
      </c>
      <c r="H511" s="169">
        <f t="shared" si="33"/>
        <v>0</v>
      </c>
      <c r="I511" s="169">
        <f t="shared" si="34"/>
        <v>0</v>
      </c>
      <c r="J511" s="169">
        <f t="shared" si="35"/>
        <v>0</v>
      </c>
      <c r="K511" s="169">
        <f t="shared" si="36"/>
        <v>0</v>
      </c>
      <c r="L511" s="169"/>
      <c r="M511" s="169">
        <f t="shared" si="38"/>
        <v>0</v>
      </c>
    </row>
    <row r="512" spans="3:13" x14ac:dyDescent="0.25">
      <c r="C512" s="169" t="s">
        <v>180</v>
      </c>
      <c r="D512" s="169"/>
      <c r="E512" s="169"/>
      <c r="F512" s="169">
        <f t="shared" si="31"/>
        <v>0</v>
      </c>
      <c r="G512" s="169">
        <f t="shared" si="32"/>
        <v>0</v>
      </c>
      <c r="H512" s="169">
        <f t="shared" si="33"/>
        <v>0</v>
      </c>
      <c r="I512" s="169">
        <f t="shared" si="34"/>
        <v>0</v>
      </c>
      <c r="J512" s="169">
        <f t="shared" si="35"/>
        <v>0</v>
      </c>
      <c r="K512" s="169">
        <f t="shared" si="36"/>
        <v>0</v>
      </c>
      <c r="L512" s="169"/>
      <c r="M512" s="169">
        <f t="shared" si="38"/>
        <v>0</v>
      </c>
    </row>
    <row r="513" spans="3:13" x14ac:dyDescent="0.25">
      <c r="C513" s="169" t="s">
        <v>180</v>
      </c>
      <c r="D513" s="169"/>
      <c r="E513" s="169"/>
      <c r="F513" s="169">
        <f t="shared" si="31"/>
        <v>0</v>
      </c>
      <c r="G513" s="169">
        <f t="shared" si="32"/>
        <v>0</v>
      </c>
      <c r="H513" s="169">
        <f t="shared" si="33"/>
        <v>0</v>
      </c>
      <c r="I513" s="169">
        <f t="shared" si="34"/>
        <v>0</v>
      </c>
      <c r="J513" s="169">
        <f t="shared" si="35"/>
        <v>0</v>
      </c>
      <c r="K513" s="169">
        <f t="shared" si="36"/>
        <v>0</v>
      </c>
      <c r="L513" s="169"/>
      <c r="M513" s="169">
        <f t="shared" si="38"/>
        <v>0</v>
      </c>
    </row>
    <row r="514" spans="3:13" x14ac:dyDescent="0.25">
      <c r="C514" s="169" t="s">
        <v>180</v>
      </c>
      <c r="D514" s="169"/>
      <c r="E514" s="169"/>
      <c r="F514" s="169">
        <f t="shared" si="31"/>
        <v>0</v>
      </c>
      <c r="G514" s="169">
        <f t="shared" si="32"/>
        <v>0</v>
      </c>
      <c r="H514" s="169">
        <f t="shared" si="33"/>
        <v>0</v>
      </c>
      <c r="I514" s="169">
        <f t="shared" si="34"/>
        <v>0</v>
      </c>
      <c r="J514" s="169">
        <f t="shared" si="35"/>
        <v>0</v>
      </c>
      <c r="K514" s="169">
        <f t="shared" si="36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105.28</v>
      </c>
      <c r="G515" s="170">
        <f t="shared" ref="G515:K515" si="39">SUM(G500:G514)</f>
        <v>1719.5100000000002</v>
      </c>
      <c r="H515" s="170">
        <f t="shared" si="39"/>
        <v>264.60000000000002</v>
      </c>
      <c r="I515" s="170">
        <f t="shared" si="39"/>
        <v>75.649999999999991</v>
      </c>
      <c r="J515" s="170">
        <f t="shared" si="39"/>
        <v>72.099999999999994</v>
      </c>
      <c r="K515" s="170">
        <f t="shared" si="39"/>
        <v>2237.14</v>
      </c>
      <c r="L515" s="170"/>
      <c r="M515" s="170">
        <f>SUM(M499:M514)</f>
        <v>438834.4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40">C500</f>
        <v>A</v>
      </c>
      <c r="D520" s="10"/>
      <c r="E520" s="10"/>
      <c r="F520" s="10">
        <f t="shared" ref="F520:F534" si="41">SUMPRODUCT(--($E$4:$E$498=C520),--($D$4:$D$498="X"),$F$4:$F$498)</f>
        <v>0</v>
      </c>
      <c r="G520" s="10">
        <f t="shared" ref="G520:G534" si="42">SUMPRODUCT(--($E$4:$E$498=C520),--($D$4:$D$498="X"),$G$4:$G$498)</f>
        <v>0</v>
      </c>
      <c r="H520" s="10">
        <f t="shared" ref="H520:H534" si="43">SUMPRODUCT(--($E$4:$E$498=C520),--($D$4:$D$498="X"),$H$4:$H$498)</f>
        <v>0</v>
      </c>
      <c r="I520" s="10">
        <f t="shared" ref="I520:I534" si="44">SUMPRODUCT(--($E$4:$E$498=C520),--($D$4:$D$498="X"),$I$4:$I$498)</f>
        <v>0</v>
      </c>
      <c r="J520" s="10">
        <f t="shared" ref="J520:J534" si="45">SUMPRODUCT(--($E$4:$E$498=C520),--($D$4:$D$498="X"),$J$4:$J$498)</f>
        <v>0</v>
      </c>
      <c r="K520" s="10">
        <f t="shared" ref="K520:K534" si="46">SUM(F520:J520)</f>
        <v>0</v>
      </c>
    </row>
    <row r="521" spans="3:13" x14ac:dyDescent="0.25">
      <c r="C521" s="10" t="str">
        <f t="shared" si="40"/>
        <v>A1</v>
      </c>
      <c r="D521" s="10"/>
      <c r="E521" s="10"/>
      <c r="F521" s="10">
        <f t="shared" si="41"/>
        <v>0</v>
      </c>
      <c r="G521" s="10">
        <f t="shared" si="42"/>
        <v>0</v>
      </c>
      <c r="H521" s="10">
        <f t="shared" si="43"/>
        <v>0</v>
      </c>
      <c r="I521" s="10">
        <f t="shared" si="44"/>
        <v>0</v>
      </c>
      <c r="J521" s="10">
        <f t="shared" si="45"/>
        <v>0</v>
      </c>
      <c r="K521" s="10">
        <f t="shared" si="46"/>
        <v>0</v>
      </c>
    </row>
    <row r="522" spans="3:13" x14ac:dyDescent="0.25">
      <c r="C522" s="10" t="str">
        <f t="shared" si="40"/>
        <v>B</v>
      </c>
      <c r="D522" s="10"/>
      <c r="E522" s="10"/>
      <c r="F522" s="10">
        <f t="shared" si="41"/>
        <v>0</v>
      </c>
      <c r="G522" s="10">
        <f t="shared" si="42"/>
        <v>0</v>
      </c>
      <c r="H522" s="10">
        <f t="shared" si="43"/>
        <v>0</v>
      </c>
      <c r="I522" s="10">
        <f t="shared" si="44"/>
        <v>0</v>
      </c>
      <c r="J522" s="10">
        <f t="shared" si="45"/>
        <v>0</v>
      </c>
      <c r="K522" s="10">
        <f t="shared" si="46"/>
        <v>0</v>
      </c>
    </row>
    <row r="523" spans="3:13" x14ac:dyDescent="0.25">
      <c r="C523" s="10" t="str">
        <f t="shared" si="40"/>
        <v>C</v>
      </c>
      <c r="D523" s="10"/>
      <c r="E523" s="10"/>
      <c r="F523" s="10">
        <f t="shared" si="41"/>
        <v>0</v>
      </c>
      <c r="G523" s="10">
        <f t="shared" si="42"/>
        <v>0</v>
      </c>
      <c r="H523" s="10">
        <f t="shared" si="43"/>
        <v>0</v>
      </c>
      <c r="I523" s="10">
        <f t="shared" si="44"/>
        <v>0</v>
      </c>
      <c r="J523" s="10">
        <f t="shared" si="45"/>
        <v>0</v>
      </c>
      <c r="K523" s="10">
        <f t="shared" si="46"/>
        <v>0</v>
      </c>
    </row>
    <row r="524" spans="3:13" x14ac:dyDescent="0.25">
      <c r="C524" s="10" t="str">
        <f t="shared" si="40"/>
        <v>D</v>
      </c>
      <c r="D524" s="10"/>
      <c r="E524" s="10"/>
      <c r="F524" s="10">
        <f t="shared" si="41"/>
        <v>0</v>
      </c>
      <c r="G524" s="10">
        <f t="shared" si="42"/>
        <v>0</v>
      </c>
      <c r="H524" s="10">
        <f t="shared" si="43"/>
        <v>0</v>
      </c>
      <c r="I524" s="10">
        <f t="shared" si="44"/>
        <v>0</v>
      </c>
      <c r="J524" s="10">
        <f t="shared" si="45"/>
        <v>0</v>
      </c>
      <c r="K524" s="10">
        <f t="shared" si="46"/>
        <v>0</v>
      </c>
    </row>
    <row r="525" spans="3:13" x14ac:dyDescent="0.25">
      <c r="C525" s="10" t="str">
        <f t="shared" si="40"/>
        <v>E</v>
      </c>
      <c r="D525" s="10"/>
      <c r="E525" s="10"/>
      <c r="F525" s="10">
        <f t="shared" si="41"/>
        <v>0</v>
      </c>
      <c r="G525" s="10">
        <f t="shared" si="42"/>
        <v>0</v>
      </c>
      <c r="H525" s="10">
        <f t="shared" si="43"/>
        <v>0</v>
      </c>
      <c r="I525" s="10">
        <f t="shared" si="44"/>
        <v>0</v>
      </c>
      <c r="J525" s="10">
        <f t="shared" si="45"/>
        <v>0</v>
      </c>
      <c r="K525" s="10">
        <f t="shared" si="46"/>
        <v>0</v>
      </c>
    </row>
    <row r="526" spans="3:13" x14ac:dyDescent="0.25">
      <c r="C526" s="10" t="str">
        <f t="shared" si="40"/>
        <v>F</v>
      </c>
      <c r="D526" s="10"/>
      <c r="E526" s="10"/>
      <c r="F526" s="10">
        <f t="shared" si="41"/>
        <v>0</v>
      </c>
      <c r="G526" s="10">
        <f t="shared" si="42"/>
        <v>0</v>
      </c>
      <c r="H526" s="10">
        <f t="shared" si="43"/>
        <v>0</v>
      </c>
      <c r="I526" s="10">
        <f t="shared" si="44"/>
        <v>0</v>
      </c>
      <c r="J526" s="10">
        <f t="shared" si="45"/>
        <v>0</v>
      </c>
      <c r="K526" s="10">
        <f t="shared" si="46"/>
        <v>0</v>
      </c>
    </row>
    <row r="527" spans="3:13" x14ac:dyDescent="0.25">
      <c r="C527" s="10" t="s">
        <v>180</v>
      </c>
      <c r="D527" s="10"/>
      <c r="E527" s="10"/>
      <c r="F527" s="10">
        <f t="shared" si="41"/>
        <v>0</v>
      </c>
      <c r="G527" s="10">
        <f t="shared" si="42"/>
        <v>0</v>
      </c>
      <c r="H527" s="10">
        <f t="shared" si="43"/>
        <v>0</v>
      </c>
      <c r="I527" s="10">
        <f t="shared" si="44"/>
        <v>0</v>
      </c>
      <c r="J527" s="10">
        <f t="shared" si="45"/>
        <v>0</v>
      </c>
      <c r="K527" s="10">
        <f t="shared" si="46"/>
        <v>0</v>
      </c>
    </row>
    <row r="528" spans="3:13" x14ac:dyDescent="0.25">
      <c r="C528" s="10" t="s">
        <v>180</v>
      </c>
      <c r="D528" s="10"/>
      <c r="E528" s="10"/>
      <c r="F528" s="10">
        <f t="shared" si="41"/>
        <v>0</v>
      </c>
      <c r="G528" s="10">
        <f t="shared" si="42"/>
        <v>0</v>
      </c>
      <c r="H528" s="10">
        <f t="shared" si="43"/>
        <v>0</v>
      </c>
      <c r="I528" s="10">
        <f t="shared" si="44"/>
        <v>0</v>
      </c>
      <c r="J528" s="10">
        <f t="shared" si="45"/>
        <v>0</v>
      </c>
      <c r="K528" s="10">
        <f t="shared" si="46"/>
        <v>0</v>
      </c>
    </row>
    <row r="529" spans="3:11" x14ac:dyDescent="0.25">
      <c r="C529" s="10" t="s">
        <v>180</v>
      </c>
      <c r="D529" s="10"/>
      <c r="E529" s="10"/>
      <c r="F529" s="10">
        <f t="shared" si="41"/>
        <v>0</v>
      </c>
      <c r="G529" s="10">
        <f t="shared" si="42"/>
        <v>0</v>
      </c>
      <c r="H529" s="10">
        <f t="shared" si="43"/>
        <v>0</v>
      </c>
      <c r="I529" s="10">
        <f t="shared" si="44"/>
        <v>0</v>
      </c>
      <c r="J529" s="10">
        <f t="shared" si="45"/>
        <v>0</v>
      </c>
      <c r="K529" s="10">
        <f t="shared" si="46"/>
        <v>0</v>
      </c>
    </row>
    <row r="530" spans="3:11" x14ac:dyDescent="0.25">
      <c r="C530" s="10" t="s">
        <v>180</v>
      </c>
      <c r="D530" s="10"/>
      <c r="E530" s="10"/>
      <c r="F530" s="10">
        <f t="shared" si="41"/>
        <v>0</v>
      </c>
      <c r="G530" s="10">
        <f t="shared" si="42"/>
        <v>0</v>
      </c>
      <c r="H530" s="10">
        <f t="shared" si="43"/>
        <v>0</v>
      </c>
      <c r="I530" s="10">
        <f t="shared" si="44"/>
        <v>0</v>
      </c>
      <c r="J530" s="10">
        <f t="shared" si="45"/>
        <v>0</v>
      </c>
      <c r="K530" s="10">
        <f t="shared" si="46"/>
        <v>0</v>
      </c>
    </row>
    <row r="531" spans="3:11" x14ac:dyDescent="0.25">
      <c r="C531" s="10" t="s">
        <v>180</v>
      </c>
      <c r="D531" s="10"/>
      <c r="E531" s="10"/>
      <c r="F531" s="10">
        <f t="shared" si="41"/>
        <v>0</v>
      </c>
      <c r="G531" s="10">
        <f t="shared" si="42"/>
        <v>0</v>
      </c>
      <c r="H531" s="10">
        <f t="shared" si="43"/>
        <v>0</v>
      </c>
      <c r="I531" s="10">
        <f t="shared" si="44"/>
        <v>0</v>
      </c>
      <c r="J531" s="10">
        <f t="shared" si="45"/>
        <v>0</v>
      </c>
      <c r="K531" s="10">
        <f t="shared" si="46"/>
        <v>0</v>
      </c>
    </row>
    <row r="532" spans="3:11" x14ac:dyDescent="0.25">
      <c r="C532" s="10" t="s">
        <v>180</v>
      </c>
      <c r="D532" s="10"/>
      <c r="E532" s="10"/>
      <c r="F532" s="10">
        <f t="shared" si="41"/>
        <v>0</v>
      </c>
      <c r="G532" s="10">
        <f t="shared" si="42"/>
        <v>0</v>
      </c>
      <c r="H532" s="10">
        <f t="shared" si="43"/>
        <v>0</v>
      </c>
      <c r="I532" s="10">
        <f t="shared" si="44"/>
        <v>0</v>
      </c>
      <c r="J532" s="10">
        <f t="shared" si="45"/>
        <v>0</v>
      </c>
      <c r="K532" s="10">
        <f t="shared" si="46"/>
        <v>0</v>
      </c>
    </row>
    <row r="533" spans="3:11" x14ac:dyDescent="0.25">
      <c r="C533" s="10" t="s">
        <v>180</v>
      </c>
      <c r="D533" s="10"/>
      <c r="E533" s="10"/>
      <c r="F533" s="10">
        <f t="shared" si="41"/>
        <v>0</v>
      </c>
      <c r="G533" s="10">
        <f t="shared" si="42"/>
        <v>0</v>
      </c>
      <c r="H533" s="10">
        <f t="shared" si="43"/>
        <v>0</v>
      </c>
      <c r="I533" s="10">
        <f t="shared" si="44"/>
        <v>0</v>
      </c>
      <c r="J533" s="10">
        <f t="shared" si="45"/>
        <v>0</v>
      </c>
      <c r="K533" s="10">
        <f t="shared" si="46"/>
        <v>0</v>
      </c>
    </row>
    <row r="534" spans="3:11" x14ac:dyDescent="0.25">
      <c r="C534" s="10" t="s">
        <v>180</v>
      </c>
      <c r="D534" s="10"/>
      <c r="E534" s="10"/>
      <c r="F534" s="10">
        <f t="shared" si="41"/>
        <v>0</v>
      </c>
      <c r="G534" s="10">
        <f t="shared" si="42"/>
        <v>0</v>
      </c>
      <c r="H534" s="10">
        <f t="shared" si="43"/>
        <v>0</v>
      </c>
      <c r="I534" s="10">
        <f t="shared" si="44"/>
        <v>0</v>
      </c>
      <c r="J534" s="10">
        <f t="shared" si="45"/>
        <v>0</v>
      </c>
      <c r="K534" s="10">
        <f t="shared" si="46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7">SUM(F520:F534)</f>
        <v>0</v>
      </c>
      <c r="G535" s="11">
        <f t="shared" si="47"/>
        <v>0</v>
      </c>
      <c r="H535" s="11">
        <f t="shared" si="47"/>
        <v>0</v>
      </c>
      <c r="I535" s="11">
        <f t="shared" si="47"/>
        <v>0</v>
      </c>
      <c r="J535" s="11">
        <f t="shared" si="47"/>
        <v>0</v>
      </c>
      <c r="K535" s="11">
        <f t="shared" si="47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VMaWdHFyTYuwAbtACgWPeaq9v/ncJZ0OF1rqiAVFCYDr6+yonTRkhLsQmi3F0JvRgBHxcsgqYP/HFkuZZuOswA==" saltValue="U1M8gFJqxFzOk1udghxPX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0">
    <tabColor rgb="FFF07512"/>
  </sheetPr>
  <dimension ref="A1:O124"/>
  <sheetViews>
    <sheetView showGridLines="0" showZeros="0" topLeftCell="A52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9,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Brede school Merenwijk</v>
      </c>
      <c r="C4" s="441"/>
      <c r="D4" s="441"/>
      <c r="E4" s="441"/>
      <c r="F4" s="437" t="s">
        <v>65</v>
      </c>
      <c r="G4" s="437"/>
      <c r="H4" s="69">
        <v>9</v>
      </c>
    </row>
    <row r="5" spans="1:11" ht="15" x14ac:dyDescent="0.25">
      <c r="A5" s="101" t="s">
        <v>60</v>
      </c>
      <c r="B5" s="440" t="str">
        <f>VLOOKUP(H4,verzamelblad!A5:E54,4)</f>
        <v>Valkenpad 1</v>
      </c>
      <c r="C5" s="440"/>
      <c r="D5" s="440"/>
      <c r="E5" s="440"/>
      <c r="F5" s="438" t="s">
        <v>66</v>
      </c>
      <c r="G5" s="438"/>
      <c r="H5" s="238" t="str">
        <f>CONCATENATE(H4,"a")</f>
        <v>9a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329489.2</v>
      </c>
      <c r="E19" s="94"/>
      <c r="F19" s="95" t="s">
        <v>191</v>
      </c>
      <c r="G19" s="158">
        <f ca="1">D100/E9</f>
        <v>1647.4460000000001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'9a'!K503</f>
        <v>76.400000000000006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'9a'!G515-'9a'!G504</f>
        <v>1307.9500000000003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1307.9500000000003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1307.9500000000003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'9a'!F515</f>
        <v>50.300000000000004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478.64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478.64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405.58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173.45741250000003</v>
      </c>
      <c r="F81" s="109">
        <f>VLOOKUP($H$4,verzamelblad!$A$5:$EK$54,10,0)</f>
        <v>4</v>
      </c>
      <c r="G81" s="108"/>
      <c r="H81" s="108"/>
      <c r="I81" s="261">
        <f ca="1">SUM(E81*F81)</f>
        <v>693.82965000000013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202628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8940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90802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15280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11839.2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329489.2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lyLyaDqOr/j3S5ACdBkjmDZ4E/2C6n2p56HlxAHKZnPt6KMXCQTT1rFVvtXJgtAlQ4J/LUvEF7u+9jwjo7UI1w==" saltValue="lwOIGMiUDEbQtIVrtKCgl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1">
    <tabColor rgb="FF9F9289"/>
  </sheetPr>
  <dimension ref="A1:M553"/>
  <sheetViews>
    <sheetView zoomScaleNormal="100" workbookViewId="0">
      <selection activeCell="I530" sqref="I530"/>
    </sheetView>
  </sheetViews>
  <sheetFormatPr defaultRowHeight="15" x14ac:dyDescent="0.25"/>
  <cols>
    <col min="1" max="1" width="6" style="218" customWidth="1"/>
    <col min="2" max="2" width="6.570312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9" width="8.7109375" style="203" customWidth="1"/>
    <col min="10" max="10" width="10.4257812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9</v>
      </c>
      <c r="B1" s="212" t="s">
        <v>61</v>
      </c>
      <c r="C1" s="213"/>
      <c r="D1" s="214" t="str">
        <f>VLOOKUP(A1,verzamelblad!A5:E54,3)</f>
        <v>Brede school Merenwijk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Valkenpad 1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103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B4" s="385" t="s">
        <v>377</v>
      </c>
      <c r="C4" s="388" t="s">
        <v>620</v>
      </c>
      <c r="D4" s="372"/>
      <c r="E4" s="372" t="s">
        <v>84</v>
      </c>
      <c r="F4" s="389"/>
      <c r="G4" s="425">
        <v>111.34</v>
      </c>
      <c r="H4" s="389"/>
      <c r="I4" s="425"/>
      <c r="J4" s="425"/>
      <c r="K4" s="223">
        <f>SUM(F4:J4)</f>
        <v>111.34</v>
      </c>
      <c r="L4" s="218">
        <f t="shared" ref="L4:L67" si="0">IF(E4="",0,IF(E4="H",0,VLOOKUP(E4,$F$539:$G$553,2)))</f>
        <v>200</v>
      </c>
      <c r="M4" s="203">
        <f>SUM(K4*L4)</f>
        <v>22268</v>
      </c>
    </row>
    <row r="5" spans="1:13" x14ac:dyDescent="0.25">
      <c r="B5" s="385" t="s">
        <v>364</v>
      </c>
      <c r="C5" s="388" t="s">
        <v>381</v>
      </c>
      <c r="D5" s="372"/>
      <c r="E5" s="372" t="s">
        <v>85</v>
      </c>
      <c r="F5" s="389"/>
      <c r="G5" s="425">
        <v>65.31</v>
      </c>
      <c r="H5" s="389"/>
      <c r="I5" s="425"/>
      <c r="J5" s="425"/>
      <c r="K5" s="223">
        <f t="shared" ref="K5:K68" si="1">SUM(F5:J5)</f>
        <v>65.31</v>
      </c>
      <c r="L5" s="218">
        <f t="shared" si="0"/>
        <v>200</v>
      </c>
      <c r="M5" s="203">
        <f t="shared" ref="M5:M68" si="2">SUM(K5*L5)</f>
        <v>13062</v>
      </c>
    </row>
    <row r="6" spans="1:13" x14ac:dyDescent="0.25">
      <c r="B6" s="385" t="s">
        <v>378</v>
      </c>
      <c r="C6" s="388" t="s">
        <v>387</v>
      </c>
      <c r="D6" s="372"/>
      <c r="E6" s="372" t="s">
        <v>84</v>
      </c>
      <c r="F6" s="389"/>
      <c r="G6" s="425">
        <v>57.2</v>
      </c>
      <c r="H6" s="389"/>
      <c r="I6" s="425"/>
      <c r="J6" s="425"/>
      <c r="K6" s="223">
        <f t="shared" si="1"/>
        <v>57.2</v>
      </c>
      <c r="L6" s="218">
        <f t="shared" si="0"/>
        <v>200</v>
      </c>
      <c r="M6" s="203">
        <f t="shared" si="2"/>
        <v>11440</v>
      </c>
    </row>
    <row r="7" spans="1:13" x14ac:dyDescent="0.25">
      <c r="B7" s="385" t="s">
        <v>615</v>
      </c>
      <c r="C7" s="388" t="s">
        <v>384</v>
      </c>
      <c r="D7" s="372"/>
      <c r="E7" s="372" t="s">
        <v>85</v>
      </c>
      <c r="F7" s="389"/>
      <c r="G7" s="425">
        <v>41</v>
      </c>
      <c r="H7" s="389"/>
      <c r="I7" s="425"/>
      <c r="J7" s="425"/>
      <c r="K7" s="223">
        <f t="shared" si="1"/>
        <v>41</v>
      </c>
      <c r="L7" s="218">
        <f t="shared" si="0"/>
        <v>200</v>
      </c>
      <c r="M7" s="203">
        <f t="shared" si="2"/>
        <v>8200</v>
      </c>
    </row>
    <row r="8" spans="1:13" x14ac:dyDescent="0.25">
      <c r="B8" s="385" t="s">
        <v>439</v>
      </c>
      <c r="C8" s="388" t="s">
        <v>381</v>
      </c>
      <c r="D8" s="372"/>
      <c r="E8" s="372" t="s">
        <v>85</v>
      </c>
      <c r="F8" s="389"/>
      <c r="G8" s="425">
        <v>30.15</v>
      </c>
      <c r="H8" s="389"/>
      <c r="I8" s="425"/>
      <c r="J8" s="425"/>
      <c r="K8" s="223">
        <f t="shared" si="1"/>
        <v>30.15</v>
      </c>
      <c r="L8" s="218">
        <f t="shared" si="0"/>
        <v>200</v>
      </c>
      <c r="M8" s="203">
        <f t="shared" si="2"/>
        <v>6030</v>
      </c>
    </row>
    <row r="9" spans="1:13" x14ac:dyDescent="0.25">
      <c r="B9" s="385" t="s">
        <v>354</v>
      </c>
      <c r="C9" s="388" t="s">
        <v>381</v>
      </c>
      <c r="D9" s="372"/>
      <c r="E9" s="372" t="s">
        <v>85</v>
      </c>
      <c r="F9" s="389">
        <v>12.05</v>
      </c>
      <c r="G9" s="425">
        <v>40.4</v>
      </c>
      <c r="H9" s="389"/>
      <c r="I9" s="425"/>
      <c r="J9" s="425"/>
      <c r="K9" s="223">
        <f t="shared" si="1"/>
        <v>52.45</v>
      </c>
      <c r="L9" s="218">
        <f t="shared" si="0"/>
        <v>200</v>
      </c>
      <c r="M9" s="203">
        <f t="shared" si="2"/>
        <v>10490</v>
      </c>
    </row>
    <row r="10" spans="1:13" x14ac:dyDescent="0.25">
      <c r="B10" s="385" t="s">
        <v>377</v>
      </c>
      <c r="C10" s="388" t="s">
        <v>382</v>
      </c>
      <c r="D10" s="372"/>
      <c r="E10" s="372" t="s">
        <v>111</v>
      </c>
      <c r="F10" s="389"/>
      <c r="G10" s="425"/>
      <c r="H10" s="389"/>
      <c r="I10" s="425"/>
      <c r="J10" s="425">
        <v>6.2</v>
      </c>
      <c r="K10" s="223">
        <f t="shared" si="1"/>
        <v>6.2</v>
      </c>
      <c r="L10" s="218">
        <f t="shared" si="0"/>
        <v>200</v>
      </c>
      <c r="M10" s="203">
        <f t="shared" si="2"/>
        <v>1240</v>
      </c>
    </row>
    <row r="11" spans="1:13" x14ac:dyDescent="0.25">
      <c r="B11" s="385" t="s">
        <v>364</v>
      </c>
      <c r="C11" s="388" t="s">
        <v>382</v>
      </c>
      <c r="D11" s="372"/>
      <c r="E11" s="372" t="s">
        <v>111</v>
      </c>
      <c r="F11" s="389"/>
      <c r="G11" s="425"/>
      <c r="H11" s="389"/>
      <c r="I11" s="425"/>
      <c r="J11" s="425">
        <v>6.1</v>
      </c>
      <c r="K11" s="223">
        <f t="shared" si="1"/>
        <v>6.1</v>
      </c>
      <c r="L11" s="218">
        <f t="shared" si="0"/>
        <v>200</v>
      </c>
      <c r="M11" s="203">
        <f t="shared" si="2"/>
        <v>1220</v>
      </c>
    </row>
    <row r="12" spans="1:13" x14ac:dyDescent="0.25">
      <c r="B12" s="385" t="s">
        <v>358</v>
      </c>
      <c r="C12" s="388" t="s">
        <v>621</v>
      </c>
      <c r="D12" s="372"/>
      <c r="E12" s="372" t="s">
        <v>86</v>
      </c>
      <c r="F12" s="389"/>
      <c r="G12" s="425">
        <v>58.5</v>
      </c>
      <c r="H12" s="389"/>
      <c r="I12" s="425"/>
      <c r="J12" s="425"/>
      <c r="K12" s="223">
        <f t="shared" si="1"/>
        <v>58.5</v>
      </c>
      <c r="L12" s="218">
        <f t="shared" si="0"/>
        <v>200</v>
      </c>
      <c r="M12" s="203">
        <f t="shared" si="2"/>
        <v>11700</v>
      </c>
    </row>
    <row r="13" spans="1:13" x14ac:dyDescent="0.25">
      <c r="B13" s="385" t="s">
        <v>349</v>
      </c>
      <c r="C13" s="388" t="s">
        <v>563</v>
      </c>
      <c r="D13" s="372"/>
      <c r="E13" s="372" t="s">
        <v>86</v>
      </c>
      <c r="F13" s="389"/>
      <c r="G13" s="425">
        <v>11.6</v>
      </c>
      <c r="H13" s="389"/>
      <c r="I13" s="425"/>
      <c r="J13" s="425"/>
      <c r="K13" s="223">
        <f t="shared" si="1"/>
        <v>11.6</v>
      </c>
      <c r="L13" s="218">
        <v>12</v>
      </c>
      <c r="M13" s="203">
        <f t="shared" si="2"/>
        <v>139.19999999999999</v>
      </c>
    </row>
    <row r="14" spans="1:13" x14ac:dyDescent="0.25">
      <c r="B14" s="385" t="s">
        <v>359</v>
      </c>
      <c r="C14" s="388" t="s">
        <v>387</v>
      </c>
      <c r="D14" s="372"/>
      <c r="E14" s="372" t="s">
        <v>84</v>
      </c>
      <c r="F14" s="389"/>
      <c r="G14" s="425">
        <v>58.8</v>
      </c>
      <c r="H14" s="389"/>
      <c r="I14" s="425"/>
      <c r="J14" s="425"/>
      <c r="K14" s="223">
        <f t="shared" si="1"/>
        <v>58.8</v>
      </c>
      <c r="L14" s="218">
        <f t="shared" si="0"/>
        <v>200</v>
      </c>
      <c r="M14" s="203">
        <f t="shared" si="2"/>
        <v>11760</v>
      </c>
    </row>
    <row r="15" spans="1:13" x14ac:dyDescent="0.25">
      <c r="B15" s="385" t="s">
        <v>352</v>
      </c>
      <c r="C15" s="388" t="s">
        <v>391</v>
      </c>
      <c r="D15" s="372"/>
      <c r="E15" s="372" t="s">
        <v>626</v>
      </c>
      <c r="F15" s="389"/>
      <c r="G15" s="425">
        <v>15.3</v>
      </c>
      <c r="H15" s="389"/>
      <c r="I15" s="425"/>
      <c r="J15" s="425"/>
      <c r="K15" s="223">
        <f t="shared" si="1"/>
        <v>15.3</v>
      </c>
      <c r="L15" s="218">
        <f t="shared" si="0"/>
        <v>120</v>
      </c>
      <c r="M15" s="203">
        <f t="shared" si="2"/>
        <v>1836</v>
      </c>
    </row>
    <row r="16" spans="1:13" x14ac:dyDescent="0.25">
      <c r="B16" s="385" t="s">
        <v>365</v>
      </c>
      <c r="C16" s="388" t="s">
        <v>382</v>
      </c>
      <c r="D16" s="372"/>
      <c r="E16" s="372" t="s">
        <v>111</v>
      </c>
      <c r="F16" s="389"/>
      <c r="G16" s="425"/>
      <c r="H16" s="389"/>
      <c r="I16" s="425"/>
      <c r="J16" s="425">
        <v>6.2</v>
      </c>
      <c r="K16" s="223">
        <f t="shared" si="1"/>
        <v>6.2</v>
      </c>
      <c r="L16" s="218">
        <f t="shared" si="0"/>
        <v>200</v>
      </c>
      <c r="M16" s="203">
        <f t="shared" si="2"/>
        <v>1240</v>
      </c>
    </row>
    <row r="17" spans="2:13" x14ac:dyDescent="0.25">
      <c r="B17" s="385" t="s">
        <v>378</v>
      </c>
      <c r="C17" s="388" t="s">
        <v>381</v>
      </c>
      <c r="D17" s="372"/>
      <c r="E17" s="372" t="s">
        <v>85</v>
      </c>
      <c r="F17" s="389"/>
      <c r="G17" s="425"/>
      <c r="H17" s="389"/>
      <c r="I17" s="425">
        <v>19.25</v>
      </c>
      <c r="J17" s="425"/>
      <c r="K17" s="223">
        <f t="shared" si="1"/>
        <v>19.25</v>
      </c>
      <c r="L17" s="218">
        <f t="shared" si="0"/>
        <v>200</v>
      </c>
      <c r="M17" s="203">
        <f t="shared" si="2"/>
        <v>3850</v>
      </c>
    </row>
    <row r="18" spans="2:13" x14ac:dyDescent="0.25">
      <c r="B18" s="385" t="s">
        <v>370</v>
      </c>
      <c r="C18" s="388" t="s">
        <v>381</v>
      </c>
      <c r="D18" s="372"/>
      <c r="E18" s="372" t="s">
        <v>85</v>
      </c>
      <c r="F18" s="389"/>
      <c r="G18" s="425"/>
      <c r="H18" s="389"/>
      <c r="I18" s="425">
        <v>66</v>
      </c>
      <c r="J18" s="425"/>
      <c r="K18" s="223">
        <f t="shared" si="1"/>
        <v>66</v>
      </c>
      <c r="L18" s="218">
        <f t="shared" si="0"/>
        <v>200</v>
      </c>
      <c r="M18" s="203">
        <f t="shared" si="2"/>
        <v>13200</v>
      </c>
    </row>
    <row r="19" spans="2:13" x14ac:dyDescent="0.25">
      <c r="B19" s="385" t="s">
        <v>367</v>
      </c>
      <c r="C19" s="388" t="s">
        <v>382</v>
      </c>
      <c r="D19" s="372"/>
      <c r="E19" s="372" t="s">
        <v>111</v>
      </c>
      <c r="F19" s="389"/>
      <c r="G19" s="425"/>
      <c r="H19" s="389"/>
      <c r="I19" s="425"/>
      <c r="J19" s="425">
        <v>7.1</v>
      </c>
      <c r="K19" s="223">
        <f t="shared" si="1"/>
        <v>7.1</v>
      </c>
      <c r="L19" s="218">
        <f t="shared" si="0"/>
        <v>200</v>
      </c>
      <c r="M19" s="203">
        <f t="shared" si="2"/>
        <v>1420</v>
      </c>
    </row>
    <row r="20" spans="2:13" x14ac:dyDescent="0.25">
      <c r="B20" s="385" t="s">
        <v>440</v>
      </c>
      <c r="C20" s="388" t="s">
        <v>382</v>
      </c>
      <c r="D20" s="372"/>
      <c r="E20" s="372" t="s">
        <v>111</v>
      </c>
      <c r="F20" s="389"/>
      <c r="G20" s="425"/>
      <c r="H20" s="389"/>
      <c r="I20" s="425"/>
      <c r="J20" s="425">
        <v>7.1</v>
      </c>
      <c r="K20" s="223">
        <f t="shared" si="1"/>
        <v>7.1</v>
      </c>
      <c r="L20" s="218">
        <f t="shared" si="0"/>
        <v>200</v>
      </c>
      <c r="M20" s="203">
        <f t="shared" si="2"/>
        <v>1420</v>
      </c>
    </row>
    <row r="21" spans="2:13" x14ac:dyDescent="0.25">
      <c r="B21" s="385" t="s">
        <v>368</v>
      </c>
      <c r="C21" s="388" t="s">
        <v>382</v>
      </c>
      <c r="D21" s="372"/>
      <c r="E21" s="372" t="s">
        <v>111</v>
      </c>
      <c r="F21" s="389"/>
      <c r="G21" s="425"/>
      <c r="H21" s="389"/>
      <c r="I21" s="425"/>
      <c r="J21" s="425">
        <v>7.1</v>
      </c>
      <c r="K21" s="223">
        <f t="shared" si="1"/>
        <v>7.1</v>
      </c>
      <c r="L21" s="218">
        <f t="shared" si="0"/>
        <v>200</v>
      </c>
      <c r="M21" s="203">
        <f t="shared" si="2"/>
        <v>1420</v>
      </c>
    </row>
    <row r="22" spans="2:13" x14ac:dyDescent="0.25">
      <c r="B22" s="385" t="s">
        <v>461</v>
      </c>
      <c r="C22" s="388" t="s">
        <v>391</v>
      </c>
      <c r="D22" s="372"/>
      <c r="E22" s="372" t="s">
        <v>626</v>
      </c>
      <c r="F22" s="389"/>
      <c r="G22" s="425">
        <v>17.2</v>
      </c>
      <c r="H22" s="389"/>
      <c r="I22" s="425"/>
      <c r="J22" s="425"/>
      <c r="K22" s="223">
        <f t="shared" si="1"/>
        <v>17.2</v>
      </c>
      <c r="L22" s="218">
        <f t="shared" si="0"/>
        <v>120</v>
      </c>
      <c r="M22" s="203">
        <f t="shared" si="2"/>
        <v>2064</v>
      </c>
    </row>
    <row r="23" spans="2:13" x14ac:dyDescent="0.25">
      <c r="B23" s="385" t="s">
        <v>356</v>
      </c>
      <c r="C23" s="388" t="s">
        <v>384</v>
      </c>
      <c r="D23" s="372"/>
      <c r="E23" s="372" t="s">
        <v>85</v>
      </c>
      <c r="F23" s="389">
        <v>7.75</v>
      </c>
      <c r="G23" s="425"/>
      <c r="H23" s="389"/>
      <c r="I23" s="425">
        <v>19.850000000000001</v>
      </c>
      <c r="J23" s="425"/>
      <c r="K23" s="223">
        <f t="shared" si="1"/>
        <v>27.6</v>
      </c>
      <c r="L23" s="218">
        <f t="shared" si="0"/>
        <v>200</v>
      </c>
      <c r="M23" s="203">
        <f t="shared" si="2"/>
        <v>5520</v>
      </c>
    </row>
    <row r="24" spans="2:13" x14ac:dyDescent="0.25">
      <c r="B24" s="385" t="s">
        <v>357</v>
      </c>
      <c r="C24" s="388" t="s">
        <v>387</v>
      </c>
      <c r="D24" s="372"/>
      <c r="E24" s="372" t="s">
        <v>84</v>
      </c>
      <c r="F24" s="389"/>
      <c r="G24" s="425">
        <v>57.2</v>
      </c>
      <c r="H24" s="389"/>
      <c r="I24" s="425"/>
      <c r="J24" s="425"/>
      <c r="K24" s="223">
        <f t="shared" si="1"/>
        <v>57.2</v>
      </c>
      <c r="L24" s="218">
        <f t="shared" si="0"/>
        <v>200</v>
      </c>
      <c r="M24" s="203">
        <f t="shared" si="2"/>
        <v>11440</v>
      </c>
    </row>
    <row r="25" spans="2:13" x14ac:dyDescent="0.25">
      <c r="B25" s="385" t="s">
        <v>363</v>
      </c>
      <c r="C25" s="388" t="s">
        <v>387</v>
      </c>
      <c r="D25" s="372"/>
      <c r="E25" s="372" t="s">
        <v>84</v>
      </c>
      <c r="F25" s="389"/>
      <c r="G25" s="425">
        <v>57.2</v>
      </c>
      <c r="H25" s="389"/>
      <c r="I25" s="425"/>
      <c r="J25" s="425"/>
      <c r="K25" s="223">
        <f t="shared" si="1"/>
        <v>57.2</v>
      </c>
      <c r="L25" s="218">
        <f t="shared" si="0"/>
        <v>200</v>
      </c>
      <c r="M25" s="203">
        <f t="shared" si="2"/>
        <v>11440</v>
      </c>
    </row>
    <row r="26" spans="2:13" x14ac:dyDescent="0.25">
      <c r="B26" s="385" t="s">
        <v>362</v>
      </c>
      <c r="C26" s="388" t="s">
        <v>387</v>
      </c>
      <c r="D26" s="372"/>
      <c r="E26" s="372" t="s">
        <v>84</v>
      </c>
      <c r="F26" s="389"/>
      <c r="G26" s="425">
        <v>57.2</v>
      </c>
      <c r="H26" s="389"/>
      <c r="I26" s="425"/>
      <c r="J26" s="425"/>
      <c r="K26" s="223">
        <f t="shared" si="1"/>
        <v>57.2</v>
      </c>
      <c r="L26" s="218">
        <f t="shared" si="0"/>
        <v>200</v>
      </c>
      <c r="M26" s="203">
        <f t="shared" si="2"/>
        <v>11440</v>
      </c>
    </row>
    <row r="27" spans="2:13" x14ac:dyDescent="0.25">
      <c r="B27" s="385" t="s">
        <v>361</v>
      </c>
      <c r="C27" s="388" t="s">
        <v>387</v>
      </c>
      <c r="D27" s="372"/>
      <c r="E27" s="372" t="s">
        <v>84</v>
      </c>
      <c r="F27" s="390"/>
      <c r="G27" s="426">
        <v>57.2</v>
      </c>
      <c r="H27" s="390"/>
      <c r="I27" s="426"/>
      <c r="J27" s="425"/>
      <c r="K27" s="223">
        <f t="shared" si="1"/>
        <v>57.2</v>
      </c>
      <c r="L27" s="218">
        <f t="shared" si="0"/>
        <v>200</v>
      </c>
      <c r="M27" s="203">
        <f t="shared" si="2"/>
        <v>11440</v>
      </c>
    </row>
    <row r="28" spans="2:13" x14ac:dyDescent="0.25">
      <c r="B28" s="385" t="s">
        <v>360</v>
      </c>
      <c r="C28" s="388" t="s">
        <v>387</v>
      </c>
      <c r="D28" s="372"/>
      <c r="E28" s="372" t="s">
        <v>84</v>
      </c>
      <c r="F28" s="389"/>
      <c r="G28" s="425">
        <v>57.2</v>
      </c>
      <c r="H28" s="390"/>
      <c r="I28" s="426"/>
      <c r="J28" s="426"/>
      <c r="K28" s="223">
        <f t="shared" si="1"/>
        <v>57.2</v>
      </c>
      <c r="L28" s="218">
        <f t="shared" si="0"/>
        <v>200</v>
      </c>
      <c r="M28" s="203">
        <f t="shared" si="2"/>
        <v>11440</v>
      </c>
    </row>
    <row r="29" spans="2:13" x14ac:dyDescent="0.25">
      <c r="B29" s="385" t="s">
        <v>437</v>
      </c>
      <c r="C29" s="388" t="s">
        <v>622</v>
      </c>
      <c r="D29" s="372"/>
      <c r="E29" s="372" t="s">
        <v>85</v>
      </c>
      <c r="F29" s="389"/>
      <c r="G29" s="425">
        <v>6.1</v>
      </c>
      <c r="H29" s="390"/>
      <c r="I29" s="426"/>
      <c r="J29" s="426"/>
      <c r="K29" s="223">
        <f t="shared" si="1"/>
        <v>6.1</v>
      </c>
      <c r="L29" s="218">
        <f t="shared" si="0"/>
        <v>200</v>
      </c>
      <c r="M29" s="203">
        <f t="shared" si="2"/>
        <v>1220</v>
      </c>
    </row>
    <row r="30" spans="2:13" x14ac:dyDescent="0.25">
      <c r="B30" s="385" t="s">
        <v>533</v>
      </c>
      <c r="C30" s="388" t="s">
        <v>387</v>
      </c>
      <c r="D30" s="372"/>
      <c r="E30" s="372" t="s">
        <v>84</v>
      </c>
      <c r="F30" s="389"/>
      <c r="G30" s="425">
        <v>74.599999999999994</v>
      </c>
      <c r="H30" s="390"/>
      <c r="I30" s="426"/>
      <c r="J30" s="426"/>
      <c r="K30" s="223">
        <f t="shared" si="1"/>
        <v>74.599999999999994</v>
      </c>
      <c r="L30" s="218">
        <f t="shared" si="0"/>
        <v>200</v>
      </c>
      <c r="M30" s="203">
        <f t="shared" si="2"/>
        <v>14919.999999999998</v>
      </c>
    </row>
    <row r="31" spans="2:13" x14ac:dyDescent="0.25">
      <c r="B31" s="385" t="s">
        <v>372</v>
      </c>
      <c r="C31" s="388" t="s">
        <v>387</v>
      </c>
      <c r="D31" s="372"/>
      <c r="E31" s="372" t="s">
        <v>84</v>
      </c>
      <c r="F31" s="390"/>
      <c r="G31" s="426">
        <v>74.599999999999994</v>
      </c>
      <c r="H31" s="390"/>
      <c r="I31" s="426"/>
      <c r="J31" s="425"/>
      <c r="K31" s="223">
        <f t="shared" si="1"/>
        <v>74.599999999999994</v>
      </c>
      <c r="L31" s="218">
        <f t="shared" si="0"/>
        <v>200</v>
      </c>
      <c r="M31" s="203">
        <f t="shared" si="2"/>
        <v>14919.999999999998</v>
      </c>
    </row>
    <row r="32" spans="2:13" x14ac:dyDescent="0.25">
      <c r="B32" s="385" t="s">
        <v>373</v>
      </c>
      <c r="C32" s="388" t="s">
        <v>395</v>
      </c>
      <c r="D32" s="372"/>
      <c r="E32" s="372" t="s">
        <v>85</v>
      </c>
      <c r="F32" s="390"/>
      <c r="G32" s="426">
        <v>6.4</v>
      </c>
      <c r="H32" s="389"/>
      <c r="I32" s="426"/>
      <c r="J32" s="426"/>
      <c r="K32" s="223">
        <f t="shared" si="1"/>
        <v>6.4</v>
      </c>
      <c r="L32" s="218">
        <f t="shared" si="0"/>
        <v>200</v>
      </c>
      <c r="M32" s="203">
        <f t="shared" si="2"/>
        <v>1280</v>
      </c>
    </row>
    <row r="33" spans="2:13" x14ac:dyDescent="0.25">
      <c r="B33" s="385" t="s">
        <v>371</v>
      </c>
      <c r="C33" s="388" t="s">
        <v>389</v>
      </c>
      <c r="D33" s="372"/>
      <c r="E33" s="372" t="s">
        <v>84</v>
      </c>
      <c r="F33" s="390"/>
      <c r="G33" s="426">
        <v>56.3</v>
      </c>
      <c r="H33" s="389"/>
      <c r="I33" s="426"/>
      <c r="J33" s="426"/>
      <c r="K33" s="223">
        <f t="shared" si="1"/>
        <v>56.3</v>
      </c>
      <c r="L33" s="218">
        <f t="shared" si="0"/>
        <v>200</v>
      </c>
      <c r="M33" s="203">
        <f t="shared" si="2"/>
        <v>11260</v>
      </c>
    </row>
    <row r="34" spans="2:13" x14ac:dyDescent="0.25">
      <c r="B34" s="385" t="s">
        <v>528</v>
      </c>
      <c r="C34" s="388" t="s">
        <v>381</v>
      </c>
      <c r="D34" s="372"/>
      <c r="E34" s="372" t="s">
        <v>85</v>
      </c>
      <c r="F34" s="389">
        <v>6.15</v>
      </c>
      <c r="G34" s="426">
        <v>26.75</v>
      </c>
      <c r="H34" s="390"/>
      <c r="I34" s="426">
        <v>62.1</v>
      </c>
      <c r="J34" s="426"/>
      <c r="K34" s="223">
        <f t="shared" si="1"/>
        <v>95</v>
      </c>
      <c r="L34" s="218">
        <f t="shared" si="0"/>
        <v>200</v>
      </c>
      <c r="M34" s="203">
        <f t="shared" si="2"/>
        <v>19000</v>
      </c>
    </row>
    <row r="35" spans="2:13" x14ac:dyDescent="0.25">
      <c r="B35" s="385" t="s">
        <v>616</v>
      </c>
      <c r="C35" s="388" t="s">
        <v>387</v>
      </c>
      <c r="D35" s="372"/>
      <c r="E35" s="372" t="s">
        <v>84</v>
      </c>
      <c r="F35" s="390"/>
      <c r="G35" s="426">
        <v>65.5</v>
      </c>
      <c r="H35" s="390"/>
      <c r="I35" s="426"/>
      <c r="J35" s="425"/>
      <c r="K35" s="223">
        <f t="shared" si="1"/>
        <v>65.5</v>
      </c>
      <c r="L35" s="218">
        <f t="shared" si="0"/>
        <v>200</v>
      </c>
      <c r="M35" s="203">
        <f t="shared" si="2"/>
        <v>13100</v>
      </c>
    </row>
    <row r="36" spans="2:13" x14ac:dyDescent="0.25">
      <c r="B36" s="385" t="s">
        <v>617</v>
      </c>
      <c r="C36" s="388" t="s">
        <v>387</v>
      </c>
      <c r="D36" s="372"/>
      <c r="E36" s="372" t="s">
        <v>84</v>
      </c>
      <c r="F36" s="390"/>
      <c r="G36" s="425">
        <v>57.2</v>
      </c>
      <c r="H36" s="390"/>
      <c r="I36" s="426"/>
      <c r="J36" s="426"/>
      <c r="K36" s="223">
        <f t="shared" si="1"/>
        <v>57.2</v>
      </c>
      <c r="L36" s="218">
        <f t="shared" si="0"/>
        <v>200</v>
      </c>
      <c r="M36" s="203">
        <f t="shared" si="2"/>
        <v>11440</v>
      </c>
    </row>
    <row r="37" spans="2:13" x14ac:dyDescent="0.25">
      <c r="B37" s="385" t="s">
        <v>618</v>
      </c>
      <c r="C37" s="388" t="s">
        <v>379</v>
      </c>
      <c r="D37" s="372"/>
      <c r="E37" s="372" t="s">
        <v>85</v>
      </c>
      <c r="F37" s="431">
        <v>18.2</v>
      </c>
      <c r="G37" s="426"/>
      <c r="H37" s="431"/>
      <c r="I37" s="426"/>
      <c r="J37" s="426"/>
      <c r="K37" s="223">
        <f t="shared" si="1"/>
        <v>18.2</v>
      </c>
      <c r="L37" s="218">
        <f t="shared" si="0"/>
        <v>200</v>
      </c>
      <c r="M37" s="203">
        <f t="shared" si="2"/>
        <v>3640</v>
      </c>
    </row>
    <row r="38" spans="2:13" x14ac:dyDescent="0.25">
      <c r="B38" s="385" t="s">
        <v>521</v>
      </c>
      <c r="C38" s="388" t="s">
        <v>452</v>
      </c>
      <c r="D38" s="372"/>
      <c r="E38" s="372" t="s">
        <v>111</v>
      </c>
      <c r="F38" s="389"/>
      <c r="G38" s="426"/>
      <c r="H38" s="390"/>
      <c r="I38" s="426"/>
      <c r="J38" s="426">
        <v>2</v>
      </c>
      <c r="K38" s="223">
        <f t="shared" si="1"/>
        <v>2</v>
      </c>
      <c r="L38" s="218">
        <f t="shared" si="0"/>
        <v>200</v>
      </c>
      <c r="M38" s="203">
        <f t="shared" si="2"/>
        <v>400</v>
      </c>
    </row>
    <row r="39" spans="2:13" x14ac:dyDescent="0.25">
      <c r="B39" s="385" t="s">
        <v>520</v>
      </c>
      <c r="C39" s="388" t="s">
        <v>391</v>
      </c>
      <c r="D39" s="372"/>
      <c r="E39" s="372" t="s">
        <v>626</v>
      </c>
      <c r="F39" s="390"/>
      <c r="G39" s="426">
        <v>6.2</v>
      </c>
      <c r="H39" s="390"/>
      <c r="I39" s="426"/>
      <c r="J39" s="425"/>
      <c r="K39" s="223">
        <f t="shared" si="1"/>
        <v>6.2</v>
      </c>
      <c r="L39" s="218">
        <f t="shared" si="0"/>
        <v>120</v>
      </c>
      <c r="M39" s="203">
        <f t="shared" si="2"/>
        <v>744</v>
      </c>
    </row>
    <row r="40" spans="2:13" x14ac:dyDescent="0.25">
      <c r="B40" s="385" t="s">
        <v>515</v>
      </c>
      <c r="C40" s="388" t="s">
        <v>382</v>
      </c>
      <c r="D40" s="372"/>
      <c r="E40" s="372" t="s">
        <v>111</v>
      </c>
      <c r="F40" s="389"/>
      <c r="G40" s="425"/>
      <c r="H40" s="389"/>
      <c r="I40" s="425"/>
      <c r="J40" s="425">
        <v>6.2</v>
      </c>
      <c r="K40" s="223">
        <f t="shared" si="1"/>
        <v>6.2</v>
      </c>
      <c r="L40" s="218">
        <f t="shared" si="0"/>
        <v>200</v>
      </c>
      <c r="M40" s="203">
        <f t="shared" si="2"/>
        <v>1240</v>
      </c>
    </row>
    <row r="41" spans="2:13" x14ac:dyDescent="0.25">
      <c r="B41" s="385" t="s">
        <v>518</v>
      </c>
      <c r="C41" s="388" t="s">
        <v>382</v>
      </c>
      <c r="D41" s="372"/>
      <c r="E41" s="372" t="s">
        <v>111</v>
      </c>
      <c r="F41" s="389"/>
      <c r="G41" s="425"/>
      <c r="H41" s="389"/>
      <c r="I41" s="425"/>
      <c r="J41" s="425">
        <v>7.1</v>
      </c>
      <c r="K41" s="223">
        <f t="shared" si="1"/>
        <v>7.1</v>
      </c>
      <c r="L41" s="218">
        <f t="shared" si="0"/>
        <v>200</v>
      </c>
      <c r="M41" s="203">
        <f t="shared" si="2"/>
        <v>1420</v>
      </c>
    </row>
    <row r="42" spans="2:13" x14ac:dyDescent="0.25">
      <c r="B42" s="385" t="s">
        <v>619</v>
      </c>
      <c r="C42" s="388" t="s">
        <v>382</v>
      </c>
      <c r="D42" s="372"/>
      <c r="E42" s="372" t="s">
        <v>111</v>
      </c>
      <c r="F42" s="389"/>
      <c r="G42" s="425"/>
      <c r="H42" s="389"/>
      <c r="I42" s="425"/>
      <c r="J42" s="425">
        <v>7.1</v>
      </c>
      <c r="K42" s="223">
        <f t="shared" si="1"/>
        <v>7.1</v>
      </c>
      <c r="L42" s="218">
        <f t="shared" si="0"/>
        <v>200</v>
      </c>
      <c r="M42" s="203">
        <f t="shared" si="2"/>
        <v>1420</v>
      </c>
    </row>
    <row r="43" spans="2:13" x14ac:dyDescent="0.25">
      <c r="B43" s="385" t="s">
        <v>522</v>
      </c>
      <c r="C43" s="388" t="s">
        <v>381</v>
      </c>
      <c r="D43" s="372"/>
      <c r="E43" s="372" t="s">
        <v>85</v>
      </c>
      <c r="F43" s="389">
        <v>6.15</v>
      </c>
      <c r="G43" s="425"/>
      <c r="H43" s="389"/>
      <c r="I43" s="425">
        <v>16.2</v>
      </c>
      <c r="J43" s="425"/>
      <c r="K43" s="223">
        <f t="shared" si="1"/>
        <v>22.35</v>
      </c>
      <c r="L43" s="218">
        <f t="shared" si="0"/>
        <v>200</v>
      </c>
      <c r="M43" s="203">
        <f t="shared" si="2"/>
        <v>4470</v>
      </c>
    </row>
    <row r="44" spans="2:13" x14ac:dyDescent="0.25">
      <c r="B44" s="385" t="s">
        <v>524</v>
      </c>
      <c r="C44" s="388" t="s">
        <v>387</v>
      </c>
      <c r="D44" s="372"/>
      <c r="E44" s="372" t="s">
        <v>84</v>
      </c>
      <c r="F44" s="389"/>
      <c r="G44" s="425">
        <v>57.2</v>
      </c>
      <c r="H44" s="389"/>
      <c r="I44" s="425"/>
      <c r="J44" s="425"/>
      <c r="K44" s="223">
        <f t="shared" si="1"/>
        <v>57.2</v>
      </c>
      <c r="L44" s="218">
        <f t="shared" si="0"/>
        <v>200</v>
      </c>
      <c r="M44" s="203">
        <f t="shared" si="2"/>
        <v>11440</v>
      </c>
    </row>
    <row r="45" spans="2:13" x14ac:dyDescent="0.25">
      <c r="B45" s="385" t="s">
        <v>525</v>
      </c>
      <c r="C45" s="388" t="s">
        <v>387</v>
      </c>
      <c r="D45" s="372"/>
      <c r="E45" s="372" t="s">
        <v>84</v>
      </c>
      <c r="F45" s="389"/>
      <c r="G45" s="425">
        <v>57.2</v>
      </c>
      <c r="H45" s="389"/>
      <c r="I45" s="425"/>
      <c r="J45" s="425"/>
      <c r="K45" s="223">
        <f t="shared" si="1"/>
        <v>57.2</v>
      </c>
      <c r="L45" s="218">
        <f t="shared" si="0"/>
        <v>200</v>
      </c>
      <c r="M45" s="203">
        <f t="shared" si="2"/>
        <v>11440</v>
      </c>
    </row>
    <row r="46" spans="2:13" x14ac:dyDescent="0.25">
      <c r="B46" s="385" t="s">
        <v>529</v>
      </c>
      <c r="C46" s="388" t="s">
        <v>387</v>
      </c>
      <c r="D46" s="372"/>
      <c r="E46" s="372" t="s">
        <v>84</v>
      </c>
      <c r="F46" s="389"/>
      <c r="G46" s="425">
        <v>57.2</v>
      </c>
      <c r="H46" s="389"/>
      <c r="I46" s="425"/>
      <c r="J46" s="425"/>
      <c r="K46" s="223">
        <f t="shared" si="1"/>
        <v>57.2</v>
      </c>
      <c r="L46" s="218">
        <f t="shared" si="0"/>
        <v>200</v>
      </c>
      <c r="M46" s="203">
        <f t="shared" si="2"/>
        <v>11440</v>
      </c>
    </row>
    <row r="47" spans="2:13" x14ac:dyDescent="0.25">
      <c r="B47" s="385" t="s">
        <v>526</v>
      </c>
      <c r="C47" s="388" t="s">
        <v>427</v>
      </c>
      <c r="D47" s="372"/>
      <c r="E47" s="372" t="s">
        <v>85</v>
      </c>
      <c r="F47" s="389"/>
      <c r="G47" s="425">
        <v>4.2</v>
      </c>
      <c r="H47" s="389"/>
      <c r="I47" s="425"/>
      <c r="J47" s="425"/>
      <c r="K47" s="223">
        <f t="shared" si="1"/>
        <v>4.2</v>
      </c>
      <c r="L47" s="218">
        <f t="shared" si="0"/>
        <v>200</v>
      </c>
      <c r="M47" s="203">
        <f t="shared" si="2"/>
        <v>840</v>
      </c>
    </row>
    <row r="48" spans="2:13" x14ac:dyDescent="0.25">
      <c r="B48" s="385" t="s">
        <v>531</v>
      </c>
      <c r="C48" s="388" t="s">
        <v>382</v>
      </c>
      <c r="D48" s="372"/>
      <c r="E48" s="372" t="s">
        <v>111</v>
      </c>
      <c r="F48" s="389"/>
      <c r="G48" s="425"/>
      <c r="H48" s="389"/>
      <c r="I48" s="425"/>
      <c r="J48" s="425">
        <v>7.1</v>
      </c>
      <c r="K48" s="223">
        <f t="shared" si="1"/>
        <v>7.1</v>
      </c>
      <c r="L48" s="218">
        <f t="shared" si="0"/>
        <v>200</v>
      </c>
      <c r="M48" s="203">
        <f t="shared" si="2"/>
        <v>1420</v>
      </c>
    </row>
    <row r="49" spans="2:13" x14ac:dyDescent="0.25">
      <c r="B49" s="385" t="s">
        <v>357</v>
      </c>
      <c r="C49" s="388" t="s">
        <v>382</v>
      </c>
      <c r="D49" s="372"/>
      <c r="E49" s="372" t="s">
        <v>111</v>
      </c>
      <c r="F49" s="389"/>
      <c r="G49" s="425"/>
      <c r="H49" s="389"/>
      <c r="I49" s="425"/>
      <c r="J49" s="425">
        <v>7.1</v>
      </c>
      <c r="K49" s="223">
        <f t="shared" si="1"/>
        <v>7.1</v>
      </c>
      <c r="L49" s="218">
        <f t="shared" si="0"/>
        <v>200</v>
      </c>
      <c r="M49" s="203">
        <f t="shared" si="2"/>
        <v>1420</v>
      </c>
    </row>
    <row r="50" spans="2:13" x14ac:dyDescent="0.25">
      <c r="B50" s="385" t="s">
        <v>356</v>
      </c>
      <c r="C50" s="388" t="s">
        <v>391</v>
      </c>
      <c r="D50" s="372"/>
      <c r="E50" s="372" t="s">
        <v>626</v>
      </c>
      <c r="F50" s="389"/>
      <c r="G50" s="425">
        <v>12.6</v>
      </c>
      <c r="H50" s="389"/>
      <c r="I50" s="425"/>
      <c r="J50" s="425"/>
      <c r="K50" s="223">
        <f t="shared" si="1"/>
        <v>12.6</v>
      </c>
      <c r="L50" s="218">
        <f t="shared" si="0"/>
        <v>120</v>
      </c>
      <c r="M50" s="203">
        <f t="shared" si="2"/>
        <v>1512</v>
      </c>
    </row>
    <row r="51" spans="2:13" x14ac:dyDescent="0.25">
      <c r="B51" s="379" t="s">
        <v>354</v>
      </c>
      <c r="C51" s="388" t="s">
        <v>391</v>
      </c>
      <c r="D51" s="372"/>
      <c r="E51" s="372" t="s">
        <v>626</v>
      </c>
      <c r="F51" s="373"/>
      <c r="G51" s="374">
        <v>13.4</v>
      </c>
      <c r="H51" s="373"/>
      <c r="I51" s="374"/>
      <c r="J51" s="374"/>
      <c r="K51" s="223">
        <f t="shared" si="1"/>
        <v>13.4</v>
      </c>
      <c r="L51" s="218">
        <f t="shared" si="0"/>
        <v>120</v>
      </c>
      <c r="M51" s="203">
        <f t="shared" si="2"/>
        <v>1608</v>
      </c>
    </row>
    <row r="52" spans="2:13" x14ac:dyDescent="0.25">
      <c r="B52" s="379" t="s">
        <v>352</v>
      </c>
      <c r="C52" s="372" t="s">
        <v>380</v>
      </c>
      <c r="D52" s="372"/>
      <c r="E52" s="372" t="s">
        <v>626</v>
      </c>
      <c r="F52" s="354"/>
      <c r="G52" s="408">
        <v>9.8000000000000007</v>
      </c>
      <c r="H52" s="354"/>
      <c r="I52" s="408"/>
      <c r="J52" s="408"/>
      <c r="K52" s="223">
        <f t="shared" si="1"/>
        <v>9.8000000000000007</v>
      </c>
      <c r="L52" s="218">
        <f t="shared" si="0"/>
        <v>120</v>
      </c>
      <c r="M52" s="203">
        <f t="shared" si="2"/>
        <v>1176</v>
      </c>
    </row>
    <row r="53" spans="2:13" ht="15.75" thickBot="1" x14ac:dyDescent="0.3">
      <c r="C53" s="370" t="s">
        <v>87</v>
      </c>
      <c r="D53" s="370"/>
      <c r="E53" s="370"/>
      <c r="F53" s="371">
        <f>SUM(F4:F52)</f>
        <v>50.300000000000004</v>
      </c>
      <c r="G53" s="371">
        <f t="shared" ref="G53:J53" si="3">SUM(G4:G52)</f>
        <v>1378.0500000000004</v>
      </c>
      <c r="H53" s="371">
        <f t="shared" si="3"/>
        <v>0</v>
      </c>
      <c r="I53" s="371">
        <f t="shared" si="3"/>
        <v>183.39999999999998</v>
      </c>
      <c r="J53" s="371">
        <f t="shared" si="3"/>
        <v>76.400000000000006</v>
      </c>
      <c r="K53" s="371">
        <f t="shared" si="1"/>
        <v>1688.1500000000005</v>
      </c>
    </row>
    <row r="54" spans="2:13" ht="15.75" thickTop="1" x14ac:dyDescent="0.25"/>
    <row r="56" spans="2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2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2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2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2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2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2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2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2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1013.1400000000002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1013.1400000000002</v>
      </c>
      <c r="L500" s="169"/>
      <c r="M500" s="169">
        <f t="shared" ref="M500:M507" si="35">SUMPRODUCT(--($E$4:$E$498=C500),--($D$4:$D$498=""),$M$4:$M$498)</f>
        <v>202628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74.5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74.5</v>
      </c>
      <c r="L501" s="169"/>
      <c r="M501" s="169">
        <f t="shared" si="35"/>
        <v>8940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50.300000000000004</v>
      </c>
      <c r="G502" s="169">
        <f t="shared" si="30"/>
        <v>220.31</v>
      </c>
      <c r="H502" s="169">
        <f t="shared" si="31"/>
        <v>0</v>
      </c>
      <c r="I502" s="169">
        <f t="shared" si="32"/>
        <v>183.39999999999998</v>
      </c>
      <c r="J502" s="169">
        <f t="shared" si="33"/>
        <v>0</v>
      </c>
      <c r="K502" s="169">
        <f t="shared" si="34"/>
        <v>454.01</v>
      </c>
      <c r="L502" s="169"/>
      <c r="M502" s="169">
        <f t="shared" si="35"/>
        <v>90802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76.400000000000006</v>
      </c>
      <c r="K503" s="169">
        <f t="shared" si="34"/>
        <v>76.400000000000006</v>
      </c>
      <c r="L503" s="169"/>
      <c r="M503" s="169">
        <f t="shared" si="35"/>
        <v>15280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70.099999999999994</v>
      </c>
      <c r="H504" s="169">
        <f t="shared" si="31"/>
        <v>0</v>
      </c>
      <c r="I504" s="169">
        <f t="shared" si="32"/>
        <v>0</v>
      </c>
      <c r="J504" s="169">
        <f t="shared" si="33"/>
        <v>0</v>
      </c>
      <c r="K504" s="169">
        <f t="shared" si="34"/>
        <v>70.099999999999994</v>
      </c>
      <c r="L504" s="169"/>
      <c r="M504" s="169">
        <f t="shared" si="35"/>
        <v>11839.2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50.300000000000004</v>
      </c>
      <c r="G515" s="170">
        <f t="shared" ref="G515:K515" si="37">SUM(G500:G514)</f>
        <v>1378.0500000000002</v>
      </c>
      <c r="H515" s="170">
        <f t="shared" si="37"/>
        <v>0</v>
      </c>
      <c r="I515" s="170">
        <f t="shared" si="37"/>
        <v>183.39999999999998</v>
      </c>
      <c r="J515" s="170">
        <f t="shared" si="37"/>
        <v>76.400000000000006</v>
      </c>
      <c r="K515" s="170">
        <f t="shared" si="37"/>
        <v>1688.1500000000003</v>
      </c>
      <c r="L515" s="170"/>
      <c r="M515" s="170">
        <f>SUM(M499:M514)</f>
        <v>329489.2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CwGYjAPtVmAXAraNUu1KCfZB2PyHJrSWspTcICbiI6tI1eB5gO5VFNCtbA2s3G83EiIFgutyfH+9KWpmSUQfuA==" saltValue="aHMriJV4v8CA9ahkbjuI+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2">
    <tabColor rgb="FFF07512"/>
  </sheetPr>
  <dimension ref="A1:O124"/>
  <sheetViews>
    <sheetView showGridLines="0" showZeros="0" topLeftCell="A46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10,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 xml:space="preserve">Jenaplanschool De Dukdalf </v>
      </c>
      <c r="C4" s="441"/>
      <c r="D4" s="441"/>
      <c r="E4" s="441"/>
      <c r="F4" s="437" t="s">
        <v>65</v>
      </c>
      <c r="G4" s="437"/>
      <c r="H4" s="69">
        <v>10</v>
      </c>
    </row>
    <row r="5" spans="1:11" ht="15" x14ac:dyDescent="0.25">
      <c r="A5" s="101" t="s">
        <v>60</v>
      </c>
      <c r="B5" s="440" t="str">
        <f>VLOOKUP(H4,verzamelblad!A5:E54,4)</f>
        <v>Regenboogpad 7</v>
      </c>
      <c r="C5" s="440"/>
      <c r="D5" s="440"/>
      <c r="E5" s="440"/>
      <c r="F5" s="438" t="s">
        <v>66</v>
      </c>
      <c r="G5" s="438"/>
      <c r="H5" s="238" t="str">
        <f>CONCATENATE(H4,"a")</f>
        <v>10a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400274.8</v>
      </c>
      <c r="E19" s="94"/>
      <c r="F19" s="95" t="s">
        <v>191</v>
      </c>
      <c r="G19" s="158">
        <f ca="1">D100/E9</f>
        <v>2001.374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'10a'!K503</f>
        <v>99.289999999999992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'10a'!G515-'10a'!G504</f>
        <v>1829.1599999999996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1829.1599999999996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1829.1599999999996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'10a'!F515</f>
        <v>33.6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f>268.63+76.2</f>
        <v>344.83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2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f>268.63+76.2</f>
        <v>344.83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f>108.26+51.44</f>
        <v>159.69999999999999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0"/>
      <c r="F53" s="241"/>
      <c r="G53" s="251" t="str">
        <f t="shared" si="6"/>
        <v/>
      </c>
      <c r="H53" s="264">
        <f>VLOOKUP($H$4,verzamelblad!$A$5:$EK$54,89,0)</f>
        <v>0</v>
      </c>
      <c r="I53" s="254"/>
    </row>
    <row r="54" spans="1:12" ht="15" x14ac:dyDescent="0.25">
      <c r="A54" s="89">
        <f>VLOOKUP($H$4,verzamelblad!$A$5:$EK$54,90,0)</f>
        <v>0</v>
      </c>
      <c r="B54" s="90"/>
      <c r="C54" s="90"/>
      <c r="D54" s="90"/>
      <c r="E54" s="161"/>
      <c r="F54" s="241"/>
      <c r="G54" s="251" t="str">
        <f t="shared" si="6"/>
        <v/>
      </c>
      <c r="H54" s="264">
        <f>VLOOKUP($H$4,verzamelblad!$A$5:$EK$54,91,0)</f>
        <v>0</v>
      </c>
      <c r="I54" s="254"/>
    </row>
    <row r="55" spans="1:12" ht="15" x14ac:dyDescent="0.25">
      <c r="A55" s="89">
        <f>VLOOKUP($H$4,verzamelblad!$A$5:$EK$54,92,0)</f>
        <v>0</v>
      </c>
      <c r="B55" s="90"/>
      <c r="C55" s="90"/>
      <c r="D55" s="90"/>
      <c r="E55" s="161"/>
      <c r="F55" s="241"/>
      <c r="G55" s="251" t="str">
        <f t="shared" si="6"/>
        <v/>
      </c>
      <c r="H55" s="264">
        <f>VLOOKUP($H$4,verzamelblad!$A$5:$EK$54,93,0)</f>
        <v>0</v>
      </c>
      <c r="I55" s="254"/>
    </row>
    <row r="56" spans="1:12" ht="15" x14ac:dyDescent="0.25">
      <c r="A56" s="91">
        <f>VLOOKUP($H$4,verzamelblad!$A$5:$EK$54,94,0)</f>
        <v>0</v>
      </c>
      <c r="B56" s="75"/>
      <c r="C56" s="75"/>
      <c r="D56" s="90"/>
      <c r="E56" s="162"/>
      <c r="F56" s="243"/>
      <c r="G56" s="252" t="str">
        <f t="shared" si="6"/>
        <v/>
      </c>
      <c r="H56" s="265">
        <f>VLOOKUP($H$4,verzamelblad!$A$5:$EK$54,95,0)</f>
        <v>0</v>
      </c>
      <c r="I56" s="255"/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211.8879675</v>
      </c>
      <c r="F81" s="109">
        <f>VLOOKUP($H$4,verzamelblad!$A$5:$EK$54,10,0)</f>
        <v>4</v>
      </c>
      <c r="G81" s="108"/>
      <c r="H81" s="108"/>
      <c r="I81" s="261">
        <f ca="1">SUM(E81*F81)</f>
        <v>847.55187000000001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222418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9292.8000000000011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132866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19858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15840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400274.8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oZhlZpJ/L45Px1bkQvAk1EZgokcHI+ZQtTzuxjDdDSJTMXv8e0t1nXtPv/oqYd4Ox+KnNwQKwAYj5xi7OGSB6g==" saltValue="O1s3IEVFqFfspRfSheGGb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3">
    <tabColor rgb="FF9F9289"/>
  </sheetPr>
  <dimension ref="A1:M553"/>
  <sheetViews>
    <sheetView zoomScaleNormal="100" workbookViewId="0">
      <selection activeCell="I530" sqref="I530"/>
    </sheetView>
  </sheetViews>
  <sheetFormatPr defaultRowHeight="15" x14ac:dyDescent="0.25"/>
  <cols>
    <col min="1" max="1" width="6" style="218" customWidth="1"/>
    <col min="2" max="2" width="7.14062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8" width="8.7109375" style="203" customWidth="1"/>
    <col min="9" max="9" width="10.5703125" style="203" customWidth="1"/>
    <col min="10" max="10" width="9.570312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10</v>
      </c>
      <c r="B1" s="212" t="s">
        <v>61</v>
      </c>
      <c r="C1" s="213"/>
      <c r="D1" s="214" t="str">
        <f>VLOOKUP(A1,verzamelblad!A5:E54,3)</f>
        <v xml:space="preserve">Jenaplanschool De Dukdalf 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Regenboogpad 7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102</v>
      </c>
      <c r="I3" s="221" t="s">
        <v>405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406" t="s">
        <v>404</v>
      </c>
      <c r="B4" s="397" t="s">
        <v>349</v>
      </c>
      <c r="C4" s="388" t="s">
        <v>379</v>
      </c>
      <c r="D4" s="372"/>
      <c r="E4" s="372" t="s">
        <v>85</v>
      </c>
      <c r="F4" s="389">
        <v>7.5</v>
      </c>
      <c r="G4" s="425"/>
      <c r="H4" s="389"/>
      <c r="I4" s="389"/>
      <c r="J4" s="389"/>
      <c r="K4" s="223">
        <f>SUM(F4:J4)</f>
        <v>7.5</v>
      </c>
      <c r="L4" s="218">
        <f t="shared" ref="L4:L63" si="0">IF(E4="",0,IF(E4="H",0,VLOOKUP(E4,$F$539:$G$553,2)))</f>
        <v>200</v>
      </c>
      <c r="M4" s="203">
        <f>SUM(K4*L4)</f>
        <v>1500</v>
      </c>
    </row>
    <row r="5" spans="1:13" x14ac:dyDescent="0.25">
      <c r="A5" s="406" t="s">
        <v>404</v>
      </c>
      <c r="B5" s="397" t="s">
        <v>350</v>
      </c>
      <c r="C5" s="388" t="s">
        <v>380</v>
      </c>
      <c r="D5" s="372"/>
      <c r="E5" s="372" t="s">
        <v>626</v>
      </c>
      <c r="F5" s="389"/>
      <c r="G5" s="425">
        <v>16.34</v>
      </c>
      <c r="H5" s="389"/>
      <c r="I5" s="389"/>
      <c r="J5" s="389"/>
      <c r="K5" s="223">
        <f t="shared" ref="K5:K63" si="1">SUM(F5:J5)</f>
        <v>16.34</v>
      </c>
      <c r="L5" s="218">
        <f t="shared" si="0"/>
        <v>120</v>
      </c>
      <c r="M5" s="203">
        <f t="shared" ref="M5:M63" si="2">SUM(K5*L5)</f>
        <v>1960.8</v>
      </c>
    </row>
    <row r="6" spans="1:13" x14ac:dyDescent="0.25">
      <c r="A6" s="406" t="s">
        <v>404</v>
      </c>
      <c r="B6" s="397" t="s">
        <v>351</v>
      </c>
      <c r="C6" s="388" t="s">
        <v>381</v>
      </c>
      <c r="D6" s="372"/>
      <c r="E6" s="372" t="s">
        <v>85</v>
      </c>
      <c r="F6" s="389"/>
      <c r="G6" s="425">
        <v>12.45</v>
      </c>
      <c r="H6" s="389"/>
      <c r="I6" s="389">
        <v>1</v>
      </c>
      <c r="J6" s="389"/>
      <c r="K6" s="223">
        <f t="shared" si="1"/>
        <v>13.45</v>
      </c>
      <c r="L6" s="218">
        <f t="shared" si="0"/>
        <v>200</v>
      </c>
      <c r="M6" s="203">
        <f t="shared" si="2"/>
        <v>2690</v>
      </c>
    </row>
    <row r="7" spans="1:13" x14ac:dyDescent="0.25">
      <c r="A7" s="406" t="s">
        <v>404</v>
      </c>
      <c r="B7" s="397" t="s">
        <v>352</v>
      </c>
      <c r="C7" s="388" t="s">
        <v>382</v>
      </c>
      <c r="D7" s="372"/>
      <c r="E7" s="372" t="s">
        <v>111</v>
      </c>
      <c r="F7" s="389"/>
      <c r="G7" s="425"/>
      <c r="H7" s="389"/>
      <c r="I7" s="389"/>
      <c r="J7" s="389">
        <v>9.75</v>
      </c>
      <c r="K7" s="223">
        <f t="shared" si="1"/>
        <v>9.75</v>
      </c>
      <c r="L7" s="218">
        <f t="shared" si="0"/>
        <v>200</v>
      </c>
      <c r="M7" s="203">
        <f t="shared" si="2"/>
        <v>1950</v>
      </c>
    </row>
    <row r="8" spans="1:13" x14ac:dyDescent="0.25">
      <c r="A8" s="406" t="s">
        <v>404</v>
      </c>
      <c r="B8" s="397" t="s">
        <v>353</v>
      </c>
      <c r="C8" s="388" t="s">
        <v>383</v>
      </c>
      <c r="D8" s="372"/>
      <c r="E8" s="372" t="s">
        <v>111</v>
      </c>
      <c r="F8" s="389"/>
      <c r="G8" s="425"/>
      <c r="H8" s="389"/>
      <c r="I8" s="389"/>
      <c r="J8" s="389">
        <v>1.45</v>
      </c>
      <c r="K8" s="223">
        <f t="shared" si="1"/>
        <v>1.45</v>
      </c>
      <c r="L8" s="218">
        <f t="shared" si="0"/>
        <v>200</v>
      </c>
      <c r="M8" s="203">
        <f t="shared" si="2"/>
        <v>290</v>
      </c>
    </row>
    <row r="9" spans="1:13" x14ac:dyDescent="0.25">
      <c r="A9" s="406" t="s">
        <v>404</v>
      </c>
      <c r="B9" s="397" t="s">
        <v>354</v>
      </c>
      <c r="C9" s="388" t="s">
        <v>384</v>
      </c>
      <c r="D9" s="372"/>
      <c r="E9" s="372" t="s">
        <v>85</v>
      </c>
      <c r="F9" s="389"/>
      <c r="G9" s="425">
        <v>209.1</v>
      </c>
      <c r="H9" s="389"/>
      <c r="I9" s="389"/>
      <c r="J9" s="389"/>
      <c r="K9" s="223">
        <f t="shared" si="1"/>
        <v>209.1</v>
      </c>
      <c r="L9" s="218">
        <f t="shared" si="0"/>
        <v>200</v>
      </c>
      <c r="M9" s="203">
        <f t="shared" si="2"/>
        <v>41820</v>
      </c>
    </row>
    <row r="10" spans="1:13" x14ac:dyDescent="0.25">
      <c r="A10" s="406" t="s">
        <v>404</v>
      </c>
      <c r="B10" s="397" t="s">
        <v>355</v>
      </c>
      <c r="C10" s="388" t="s">
        <v>385</v>
      </c>
      <c r="D10" s="372"/>
      <c r="E10" s="372" t="s">
        <v>85</v>
      </c>
      <c r="F10" s="389"/>
      <c r="G10" s="425">
        <v>76.099999999999994</v>
      </c>
      <c r="H10" s="389"/>
      <c r="I10" s="389"/>
      <c r="J10" s="389"/>
      <c r="K10" s="223">
        <f t="shared" si="1"/>
        <v>76.099999999999994</v>
      </c>
      <c r="L10" s="218">
        <f t="shared" si="0"/>
        <v>200</v>
      </c>
      <c r="M10" s="203">
        <f t="shared" si="2"/>
        <v>15219.999999999998</v>
      </c>
    </row>
    <row r="11" spans="1:13" x14ac:dyDescent="0.25">
      <c r="A11" s="406" t="s">
        <v>404</v>
      </c>
      <c r="B11" s="397" t="s">
        <v>356</v>
      </c>
      <c r="C11" s="388" t="s">
        <v>382</v>
      </c>
      <c r="D11" s="372"/>
      <c r="E11" s="372" t="s">
        <v>111</v>
      </c>
      <c r="F11" s="389"/>
      <c r="G11" s="425"/>
      <c r="H11" s="389"/>
      <c r="I11" s="389"/>
      <c r="J11" s="389">
        <v>13</v>
      </c>
      <c r="K11" s="223">
        <f t="shared" si="1"/>
        <v>13</v>
      </c>
      <c r="L11" s="218">
        <f t="shared" si="0"/>
        <v>200</v>
      </c>
      <c r="M11" s="203">
        <f t="shared" si="2"/>
        <v>2600</v>
      </c>
    </row>
    <row r="12" spans="1:13" x14ac:dyDescent="0.25">
      <c r="A12" s="406" t="s">
        <v>404</v>
      </c>
      <c r="B12" s="397" t="s">
        <v>357</v>
      </c>
      <c r="C12" s="388" t="s">
        <v>386</v>
      </c>
      <c r="D12" s="372"/>
      <c r="E12" s="372" t="s">
        <v>626</v>
      </c>
      <c r="F12" s="389">
        <v>15.9</v>
      </c>
      <c r="G12" s="425"/>
      <c r="H12" s="389"/>
      <c r="I12" s="389"/>
      <c r="J12" s="389"/>
      <c r="K12" s="223">
        <f t="shared" si="1"/>
        <v>15.9</v>
      </c>
      <c r="L12" s="218">
        <f t="shared" si="0"/>
        <v>120</v>
      </c>
      <c r="M12" s="203">
        <f t="shared" si="2"/>
        <v>1908</v>
      </c>
    </row>
    <row r="13" spans="1:13" x14ac:dyDescent="0.25">
      <c r="A13" s="406" t="s">
        <v>404</v>
      </c>
      <c r="B13" s="397" t="s">
        <v>358</v>
      </c>
      <c r="C13" s="388" t="s">
        <v>387</v>
      </c>
      <c r="D13" s="372"/>
      <c r="E13" s="372" t="s">
        <v>84</v>
      </c>
      <c r="F13" s="389"/>
      <c r="G13" s="425">
        <v>48.5</v>
      </c>
      <c r="H13" s="389"/>
      <c r="I13" s="389"/>
      <c r="J13" s="389"/>
      <c r="K13" s="223">
        <f t="shared" si="1"/>
        <v>48.5</v>
      </c>
      <c r="L13" s="218">
        <f t="shared" si="0"/>
        <v>200</v>
      </c>
      <c r="M13" s="203">
        <f t="shared" si="2"/>
        <v>9700</v>
      </c>
    </row>
    <row r="14" spans="1:13" x14ac:dyDescent="0.25">
      <c r="A14" s="406" t="s">
        <v>404</v>
      </c>
      <c r="B14" s="397" t="s">
        <v>359</v>
      </c>
      <c r="C14" s="388" t="s">
        <v>387</v>
      </c>
      <c r="D14" s="372"/>
      <c r="E14" s="372" t="s">
        <v>84</v>
      </c>
      <c r="F14" s="389"/>
      <c r="G14" s="425">
        <v>48.2</v>
      </c>
      <c r="H14" s="389"/>
      <c r="I14" s="389"/>
      <c r="J14" s="389"/>
      <c r="K14" s="223">
        <f t="shared" si="1"/>
        <v>48.2</v>
      </c>
      <c r="L14" s="218">
        <f t="shared" si="0"/>
        <v>200</v>
      </c>
      <c r="M14" s="203">
        <f t="shared" si="2"/>
        <v>9640</v>
      </c>
    </row>
    <row r="15" spans="1:13" x14ac:dyDescent="0.25">
      <c r="A15" s="406" t="s">
        <v>404</v>
      </c>
      <c r="B15" s="397" t="s">
        <v>360</v>
      </c>
      <c r="C15" s="388" t="s">
        <v>387</v>
      </c>
      <c r="D15" s="372"/>
      <c r="E15" s="372" t="s">
        <v>84</v>
      </c>
      <c r="F15" s="389"/>
      <c r="G15" s="425">
        <v>48.2</v>
      </c>
      <c r="H15" s="389"/>
      <c r="I15" s="389"/>
      <c r="J15" s="389"/>
      <c r="K15" s="223">
        <f t="shared" si="1"/>
        <v>48.2</v>
      </c>
      <c r="L15" s="218">
        <f t="shared" si="0"/>
        <v>200</v>
      </c>
      <c r="M15" s="203">
        <f t="shared" si="2"/>
        <v>9640</v>
      </c>
    </row>
    <row r="16" spans="1:13" x14ac:dyDescent="0.25">
      <c r="A16" s="406" t="s">
        <v>404</v>
      </c>
      <c r="B16" s="397" t="s">
        <v>361</v>
      </c>
      <c r="C16" s="388" t="s">
        <v>387</v>
      </c>
      <c r="D16" s="372"/>
      <c r="E16" s="372" t="s">
        <v>84</v>
      </c>
      <c r="F16" s="389"/>
      <c r="G16" s="425">
        <v>49</v>
      </c>
      <c r="H16" s="389"/>
      <c r="I16" s="389"/>
      <c r="J16" s="389"/>
      <c r="K16" s="223">
        <f t="shared" si="1"/>
        <v>49</v>
      </c>
      <c r="L16" s="218">
        <f t="shared" si="0"/>
        <v>200</v>
      </c>
      <c r="M16" s="203">
        <f t="shared" si="2"/>
        <v>9800</v>
      </c>
    </row>
    <row r="17" spans="1:13" x14ac:dyDescent="0.25">
      <c r="A17" s="406" t="s">
        <v>404</v>
      </c>
      <c r="B17" s="397" t="s">
        <v>362</v>
      </c>
      <c r="C17" s="388" t="s">
        <v>388</v>
      </c>
      <c r="D17" s="372"/>
      <c r="E17" s="372" t="s">
        <v>626</v>
      </c>
      <c r="F17" s="389"/>
      <c r="G17" s="425">
        <v>19.600000000000001</v>
      </c>
      <c r="H17" s="389"/>
      <c r="I17" s="389"/>
      <c r="J17" s="389"/>
      <c r="K17" s="223">
        <f t="shared" si="1"/>
        <v>19.600000000000001</v>
      </c>
      <c r="L17" s="218">
        <f t="shared" si="0"/>
        <v>120</v>
      </c>
      <c r="M17" s="203">
        <f t="shared" si="2"/>
        <v>2352</v>
      </c>
    </row>
    <row r="18" spans="1:13" x14ac:dyDescent="0.25">
      <c r="A18" s="406" t="s">
        <v>404</v>
      </c>
      <c r="B18" s="397" t="s">
        <v>363</v>
      </c>
      <c r="C18" s="388" t="s">
        <v>389</v>
      </c>
      <c r="D18" s="372"/>
      <c r="E18" s="372" t="s">
        <v>84</v>
      </c>
      <c r="F18" s="389"/>
      <c r="G18" s="425">
        <v>30.6</v>
      </c>
      <c r="H18" s="389"/>
      <c r="I18" s="389">
        <v>1</v>
      </c>
      <c r="J18" s="389"/>
      <c r="K18" s="223">
        <f t="shared" si="1"/>
        <v>31.6</v>
      </c>
      <c r="L18" s="218">
        <f t="shared" si="0"/>
        <v>200</v>
      </c>
      <c r="M18" s="203">
        <f t="shared" si="2"/>
        <v>6320</v>
      </c>
    </row>
    <row r="19" spans="1:13" x14ac:dyDescent="0.25">
      <c r="A19" s="406" t="s">
        <v>404</v>
      </c>
      <c r="B19" s="397" t="s">
        <v>364</v>
      </c>
      <c r="C19" s="388" t="s">
        <v>387</v>
      </c>
      <c r="D19" s="372"/>
      <c r="E19" s="372" t="s">
        <v>84</v>
      </c>
      <c r="F19" s="389"/>
      <c r="G19" s="425">
        <v>56.5</v>
      </c>
      <c r="H19" s="389"/>
      <c r="I19" s="389"/>
      <c r="J19" s="389"/>
      <c r="K19" s="223">
        <f t="shared" si="1"/>
        <v>56.5</v>
      </c>
      <c r="L19" s="218">
        <f t="shared" si="0"/>
        <v>200</v>
      </c>
      <c r="M19" s="203">
        <f t="shared" si="2"/>
        <v>11300</v>
      </c>
    </row>
    <row r="20" spans="1:13" x14ac:dyDescent="0.25">
      <c r="A20" s="406" t="s">
        <v>404</v>
      </c>
      <c r="B20" s="397" t="s">
        <v>365</v>
      </c>
      <c r="C20" s="388" t="s">
        <v>387</v>
      </c>
      <c r="D20" s="372"/>
      <c r="E20" s="372" t="s">
        <v>84</v>
      </c>
      <c r="F20" s="389"/>
      <c r="G20" s="425">
        <v>56.5</v>
      </c>
      <c r="H20" s="389"/>
      <c r="I20" s="389"/>
      <c r="J20" s="389"/>
      <c r="K20" s="223">
        <f t="shared" si="1"/>
        <v>56.5</v>
      </c>
      <c r="L20" s="218">
        <f t="shared" si="0"/>
        <v>200</v>
      </c>
      <c r="M20" s="203">
        <f t="shared" si="2"/>
        <v>11300</v>
      </c>
    </row>
    <row r="21" spans="1:13" x14ac:dyDescent="0.25">
      <c r="A21" s="406" t="s">
        <v>404</v>
      </c>
      <c r="B21" s="397" t="s">
        <v>366</v>
      </c>
      <c r="C21" s="388" t="s">
        <v>390</v>
      </c>
      <c r="D21" s="372"/>
      <c r="E21" s="372" t="s">
        <v>85</v>
      </c>
      <c r="F21" s="389"/>
      <c r="G21" s="425">
        <v>61.8</v>
      </c>
      <c r="H21" s="389"/>
      <c r="I21" s="389"/>
      <c r="J21" s="389"/>
      <c r="K21" s="223">
        <f t="shared" si="1"/>
        <v>61.8</v>
      </c>
      <c r="L21" s="218">
        <f t="shared" si="0"/>
        <v>200</v>
      </c>
      <c r="M21" s="203">
        <f t="shared" si="2"/>
        <v>12360</v>
      </c>
    </row>
    <row r="22" spans="1:13" x14ac:dyDescent="0.25">
      <c r="A22" s="406" t="s">
        <v>404</v>
      </c>
      <c r="B22" s="397" t="s">
        <v>367</v>
      </c>
      <c r="C22" s="388" t="s">
        <v>391</v>
      </c>
      <c r="D22" s="372"/>
      <c r="E22" s="372" t="s">
        <v>626</v>
      </c>
      <c r="F22" s="389"/>
      <c r="G22" s="425">
        <v>9.5</v>
      </c>
      <c r="H22" s="389"/>
      <c r="I22" s="389"/>
      <c r="J22" s="389"/>
      <c r="K22" s="223">
        <f t="shared" si="1"/>
        <v>9.5</v>
      </c>
      <c r="L22" s="218">
        <f t="shared" si="0"/>
        <v>120</v>
      </c>
      <c r="M22" s="203">
        <f t="shared" si="2"/>
        <v>1140</v>
      </c>
    </row>
    <row r="23" spans="1:13" x14ac:dyDescent="0.25">
      <c r="A23" s="406" t="s">
        <v>404</v>
      </c>
      <c r="B23" s="397" t="s">
        <v>368</v>
      </c>
      <c r="C23" s="388" t="s">
        <v>391</v>
      </c>
      <c r="D23" s="372"/>
      <c r="E23" s="372" t="s">
        <v>626</v>
      </c>
      <c r="F23" s="389"/>
      <c r="G23" s="425">
        <v>16.100000000000001</v>
      </c>
      <c r="H23" s="389"/>
      <c r="I23" s="389"/>
      <c r="J23" s="389"/>
      <c r="K23" s="223">
        <f t="shared" si="1"/>
        <v>16.100000000000001</v>
      </c>
      <c r="L23" s="218">
        <f t="shared" si="0"/>
        <v>120</v>
      </c>
      <c r="M23" s="203">
        <f t="shared" si="2"/>
        <v>1932.0000000000002</v>
      </c>
    </row>
    <row r="24" spans="1:13" x14ac:dyDescent="0.25">
      <c r="A24" s="406" t="s">
        <v>404</v>
      </c>
      <c r="B24" s="397" t="s">
        <v>369</v>
      </c>
      <c r="C24" s="388" t="s">
        <v>382</v>
      </c>
      <c r="D24" s="372"/>
      <c r="E24" s="372" t="s">
        <v>111</v>
      </c>
      <c r="F24" s="389"/>
      <c r="G24" s="425"/>
      <c r="H24" s="389"/>
      <c r="I24" s="389"/>
      <c r="J24" s="389">
        <v>8.1</v>
      </c>
      <c r="K24" s="223">
        <f t="shared" si="1"/>
        <v>8.1</v>
      </c>
      <c r="L24" s="218">
        <f t="shared" si="0"/>
        <v>200</v>
      </c>
      <c r="M24" s="203">
        <f t="shared" si="2"/>
        <v>1620</v>
      </c>
    </row>
    <row r="25" spans="1:13" x14ac:dyDescent="0.25">
      <c r="A25" s="406" t="s">
        <v>404</v>
      </c>
      <c r="B25" s="397" t="s">
        <v>370</v>
      </c>
      <c r="C25" s="388" t="s">
        <v>387</v>
      </c>
      <c r="D25" s="372"/>
      <c r="E25" s="372" t="s">
        <v>84</v>
      </c>
      <c r="F25" s="389"/>
      <c r="G25" s="425">
        <v>66.2</v>
      </c>
      <c r="H25" s="389"/>
      <c r="I25" s="389"/>
      <c r="J25" s="389"/>
      <c r="K25" s="223">
        <f t="shared" si="1"/>
        <v>66.2</v>
      </c>
      <c r="L25" s="218">
        <f t="shared" si="0"/>
        <v>200</v>
      </c>
      <c r="M25" s="203">
        <f t="shared" si="2"/>
        <v>13240</v>
      </c>
    </row>
    <row r="26" spans="1:13" x14ac:dyDescent="0.25">
      <c r="A26" s="406" t="s">
        <v>404</v>
      </c>
      <c r="B26" s="397" t="s">
        <v>366</v>
      </c>
      <c r="C26" s="388" t="s">
        <v>392</v>
      </c>
      <c r="D26" s="372"/>
      <c r="E26" s="372" t="s">
        <v>85</v>
      </c>
      <c r="F26" s="389"/>
      <c r="G26" s="425"/>
      <c r="H26" s="389">
        <v>8.0500000000000007</v>
      </c>
      <c r="I26" s="389"/>
      <c r="J26" s="389"/>
      <c r="K26" s="223">
        <f t="shared" si="1"/>
        <v>8.0500000000000007</v>
      </c>
      <c r="L26" s="218">
        <f t="shared" si="0"/>
        <v>200</v>
      </c>
      <c r="M26" s="203">
        <f t="shared" si="2"/>
        <v>1610.0000000000002</v>
      </c>
    </row>
    <row r="27" spans="1:13" x14ac:dyDescent="0.25">
      <c r="A27" s="406" t="s">
        <v>404</v>
      </c>
      <c r="B27" s="397" t="s">
        <v>371</v>
      </c>
      <c r="C27" s="388" t="s">
        <v>392</v>
      </c>
      <c r="D27" s="372"/>
      <c r="E27" s="372" t="s">
        <v>85</v>
      </c>
      <c r="F27" s="390"/>
      <c r="G27" s="426"/>
      <c r="H27" s="390">
        <v>8.0500000000000007</v>
      </c>
      <c r="I27" s="390"/>
      <c r="J27" s="389"/>
      <c r="K27" s="223">
        <f t="shared" si="1"/>
        <v>8.0500000000000007</v>
      </c>
      <c r="L27" s="218">
        <f t="shared" si="0"/>
        <v>200</v>
      </c>
      <c r="M27" s="203">
        <f t="shared" si="2"/>
        <v>1610.0000000000002</v>
      </c>
    </row>
    <row r="28" spans="1:13" x14ac:dyDescent="0.25">
      <c r="A28" s="406" t="s">
        <v>404</v>
      </c>
      <c r="B28" s="397" t="s">
        <v>372</v>
      </c>
      <c r="C28" s="388" t="s">
        <v>393</v>
      </c>
      <c r="D28" s="372"/>
      <c r="E28" s="372" t="s">
        <v>86</v>
      </c>
      <c r="F28" s="389"/>
      <c r="G28" s="425">
        <v>79.2</v>
      </c>
      <c r="H28" s="390"/>
      <c r="I28" s="390"/>
      <c r="J28" s="390"/>
      <c r="K28" s="223">
        <f t="shared" si="1"/>
        <v>79.2</v>
      </c>
      <c r="L28" s="218">
        <f t="shared" si="0"/>
        <v>200</v>
      </c>
      <c r="M28" s="203">
        <f t="shared" si="2"/>
        <v>15840</v>
      </c>
    </row>
    <row r="29" spans="1:13" x14ac:dyDescent="0.25">
      <c r="A29" s="406" t="s">
        <v>404</v>
      </c>
      <c r="B29" s="397" t="s">
        <v>373</v>
      </c>
      <c r="C29" s="388" t="s">
        <v>379</v>
      </c>
      <c r="D29" s="372"/>
      <c r="E29" s="372" t="s">
        <v>85</v>
      </c>
      <c r="F29" s="389">
        <v>4.5999999999999996</v>
      </c>
      <c r="G29" s="425">
        <v>11.87</v>
      </c>
      <c r="H29" s="390"/>
      <c r="I29" s="390"/>
      <c r="J29" s="390"/>
      <c r="K29" s="223">
        <f t="shared" si="1"/>
        <v>16.47</v>
      </c>
      <c r="L29" s="218">
        <f t="shared" si="0"/>
        <v>200</v>
      </c>
      <c r="M29" s="203">
        <f t="shared" si="2"/>
        <v>3294</v>
      </c>
    </row>
    <row r="30" spans="1:13" x14ac:dyDescent="0.25">
      <c r="A30" s="406" t="s">
        <v>404</v>
      </c>
      <c r="B30" s="397" t="s">
        <v>374</v>
      </c>
      <c r="C30" s="388" t="s">
        <v>387</v>
      </c>
      <c r="D30" s="372"/>
      <c r="E30" s="372" t="s">
        <v>84</v>
      </c>
      <c r="F30" s="389"/>
      <c r="G30" s="425">
        <v>65</v>
      </c>
      <c r="H30" s="390"/>
      <c r="I30" s="390"/>
      <c r="J30" s="390"/>
      <c r="K30" s="223">
        <f t="shared" si="1"/>
        <v>65</v>
      </c>
      <c r="L30" s="218">
        <f t="shared" si="0"/>
        <v>200</v>
      </c>
      <c r="M30" s="203">
        <f t="shared" si="2"/>
        <v>13000</v>
      </c>
    </row>
    <row r="31" spans="1:13" x14ac:dyDescent="0.25">
      <c r="A31" s="406" t="s">
        <v>404</v>
      </c>
      <c r="B31" s="397" t="s">
        <v>375</v>
      </c>
      <c r="C31" s="388" t="s">
        <v>382</v>
      </c>
      <c r="D31" s="372"/>
      <c r="E31" s="372" t="s">
        <v>111</v>
      </c>
      <c r="F31" s="390"/>
      <c r="G31" s="426"/>
      <c r="H31" s="390"/>
      <c r="I31" s="390"/>
      <c r="J31" s="389">
        <v>8</v>
      </c>
      <c r="K31" s="223">
        <f t="shared" si="1"/>
        <v>8</v>
      </c>
      <c r="L31" s="218">
        <f t="shared" si="0"/>
        <v>200</v>
      </c>
      <c r="M31" s="203">
        <f t="shared" si="2"/>
        <v>1600</v>
      </c>
    </row>
    <row r="32" spans="1:13" x14ac:dyDescent="0.25">
      <c r="A32" s="406" t="s">
        <v>404</v>
      </c>
      <c r="B32" s="397" t="s">
        <v>371</v>
      </c>
      <c r="C32" s="388" t="s">
        <v>387</v>
      </c>
      <c r="D32" s="372"/>
      <c r="E32" s="372" t="s">
        <v>84</v>
      </c>
      <c r="F32" s="390"/>
      <c r="G32" s="426">
        <v>62.2</v>
      </c>
      <c r="H32" s="389"/>
      <c r="I32" s="390"/>
      <c r="J32" s="390"/>
      <c r="K32" s="223">
        <f t="shared" si="1"/>
        <v>62.2</v>
      </c>
      <c r="L32" s="218">
        <f t="shared" si="0"/>
        <v>200</v>
      </c>
      <c r="M32" s="203">
        <f t="shared" si="2"/>
        <v>12440</v>
      </c>
    </row>
    <row r="33" spans="1:13" x14ac:dyDescent="0.25">
      <c r="A33" s="406" t="s">
        <v>404</v>
      </c>
      <c r="B33" s="397" t="s">
        <v>376</v>
      </c>
      <c r="C33" s="388" t="s">
        <v>387</v>
      </c>
      <c r="D33" s="372"/>
      <c r="E33" s="372" t="s">
        <v>84</v>
      </c>
      <c r="F33" s="390"/>
      <c r="G33" s="426">
        <v>56.9</v>
      </c>
      <c r="H33" s="389"/>
      <c r="I33" s="390"/>
      <c r="J33" s="390"/>
      <c r="K33" s="223">
        <f t="shared" si="1"/>
        <v>56.9</v>
      </c>
      <c r="L33" s="218">
        <f t="shared" si="0"/>
        <v>200</v>
      </c>
      <c r="M33" s="203">
        <f t="shared" si="2"/>
        <v>11380</v>
      </c>
    </row>
    <row r="34" spans="1:13" x14ac:dyDescent="0.25">
      <c r="A34" s="406" t="s">
        <v>404</v>
      </c>
      <c r="B34" s="397" t="s">
        <v>377</v>
      </c>
      <c r="C34" s="388" t="s">
        <v>394</v>
      </c>
      <c r="D34" s="372"/>
      <c r="E34" s="372" t="s">
        <v>111</v>
      </c>
      <c r="F34" s="389"/>
      <c r="G34" s="426"/>
      <c r="H34" s="390"/>
      <c r="I34" s="390"/>
      <c r="J34" s="390">
        <v>3.8</v>
      </c>
      <c r="K34" s="223">
        <f t="shared" si="1"/>
        <v>3.8</v>
      </c>
      <c r="L34" s="218">
        <f t="shared" si="0"/>
        <v>200</v>
      </c>
      <c r="M34" s="203">
        <f t="shared" si="2"/>
        <v>760</v>
      </c>
    </row>
    <row r="35" spans="1:13" x14ac:dyDescent="0.25">
      <c r="A35" s="406" t="s">
        <v>404</v>
      </c>
      <c r="B35" s="397" t="s">
        <v>378</v>
      </c>
      <c r="C35" s="388" t="s">
        <v>395</v>
      </c>
      <c r="D35" s="372"/>
      <c r="E35" s="372" t="s">
        <v>85</v>
      </c>
      <c r="F35" s="390"/>
      <c r="G35" s="426"/>
      <c r="H35" s="390"/>
      <c r="I35" s="390"/>
      <c r="J35" s="389">
        <v>6.3</v>
      </c>
      <c r="K35" s="223">
        <f t="shared" si="1"/>
        <v>6.3</v>
      </c>
      <c r="L35" s="218">
        <f t="shared" si="0"/>
        <v>200</v>
      </c>
      <c r="M35" s="203">
        <f t="shared" si="2"/>
        <v>1260</v>
      </c>
    </row>
    <row r="36" spans="1:13" x14ac:dyDescent="0.25">
      <c r="A36" s="406" t="s">
        <v>396</v>
      </c>
      <c r="B36" s="397" t="s">
        <v>397</v>
      </c>
      <c r="C36" s="388" t="s">
        <v>384</v>
      </c>
      <c r="D36" s="372"/>
      <c r="E36" s="372" t="s">
        <v>85</v>
      </c>
      <c r="F36" s="431"/>
      <c r="G36" s="426">
        <v>7.95</v>
      </c>
      <c r="H36" s="431"/>
      <c r="I36" s="431"/>
      <c r="J36" s="431"/>
      <c r="K36" s="223">
        <f t="shared" si="1"/>
        <v>7.95</v>
      </c>
      <c r="L36" s="218">
        <f t="shared" si="0"/>
        <v>200</v>
      </c>
      <c r="M36" s="203">
        <f t="shared" si="2"/>
        <v>1590</v>
      </c>
    </row>
    <row r="37" spans="1:13" x14ac:dyDescent="0.25">
      <c r="A37" s="406" t="s">
        <v>396</v>
      </c>
      <c r="B37" s="397" t="s">
        <v>398</v>
      </c>
      <c r="C37" s="388" t="s">
        <v>381</v>
      </c>
      <c r="D37" s="372"/>
      <c r="E37" s="372" t="s">
        <v>85</v>
      </c>
      <c r="F37" s="389"/>
      <c r="G37" s="426">
        <v>51.2</v>
      </c>
      <c r="H37" s="390"/>
      <c r="I37" s="390"/>
      <c r="J37" s="390"/>
      <c r="K37" s="223">
        <f t="shared" si="1"/>
        <v>51.2</v>
      </c>
      <c r="L37" s="218">
        <f t="shared" si="0"/>
        <v>200</v>
      </c>
      <c r="M37" s="203">
        <f t="shared" si="2"/>
        <v>10240</v>
      </c>
    </row>
    <row r="38" spans="1:13" x14ac:dyDescent="0.25">
      <c r="A38" s="406" t="s">
        <v>396</v>
      </c>
      <c r="B38" s="397" t="s">
        <v>399</v>
      </c>
      <c r="C38" s="388" t="s">
        <v>387</v>
      </c>
      <c r="D38" s="372"/>
      <c r="E38" s="372" t="s">
        <v>84</v>
      </c>
      <c r="F38" s="390"/>
      <c r="G38" s="426">
        <v>61</v>
      </c>
      <c r="H38" s="390"/>
      <c r="I38" s="390"/>
      <c r="J38" s="389"/>
      <c r="K38" s="223">
        <f t="shared" si="1"/>
        <v>61</v>
      </c>
      <c r="L38" s="218">
        <f t="shared" si="0"/>
        <v>200</v>
      </c>
      <c r="M38" s="203">
        <f t="shared" si="2"/>
        <v>12200</v>
      </c>
    </row>
    <row r="39" spans="1:13" x14ac:dyDescent="0.25">
      <c r="A39" s="406" t="s">
        <v>396</v>
      </c>
      <c r="B39" s="397" t="s">
        <v>400</v>
      </c>
      <c r="C39" s="388" t="s">
        <v>382</v>
      </c>
      <c r="D39" s="372"/>
      <c r="E39" s="372" t="s">
        <v>111</v>
      </c>
      <c r="F39" s="389"/>
      <c r="G39" s="425"/>
      <c r="H39" s="389"/>
      <c r="I39" s="389"/>
      <c r="J39" s="389">
        <v>6.1</v>
      </c>
      <c r="K39" s="223">
        <f t="shared" si="1"/>
        <v>6.1</v>
      </c>
      <c r="L39" s="218">
        <f t="shared" si="0"/>
        <v>200</v>
      </c>
      <c r="M39" s="203">
        <f t="shared" si="2"/>
        <v>1220</v>
      </c>
    </row>
    <row r="40" spans="1:13" x14ac:dyDescent="0.25">
      <c r="A40" s="406" t="s">
        <v>396</v>
      </c>
      <c r="B40" s="397" t="s">
        <v>401</v>
      </c>
      <c r="C40" s="388" t="s">
        <v>387</v>
      </c>
      <c r="D40" s="372"/>
      <c r="E40" s="372" t="s">
        <v>84</v>
      </c>
      <c r="F40" s="389"/>
      <c r="G40" s="425">
        <v>51</v>
      </c>
      <c r="H40" s="389"/>
      <c r="I40" s="389"/>
      <c r="J40" s="389"/>
      <c r="K40" s="223">
        <f t="shared" si="1"/>
        <v>51</v>
      </c>
      <c r="L40" s="218">
        <f t="shared" si="0"/>
        <v>200</v>
      </c>
      <c r="M40" s="203">
        <f t="shared" si="2"/>
        <v>10200</v>
      </c>
    </row>
    <row r="41" spans="1:13" x14ac:dyDescent="0.25">
      <c r="A41" s="406" t="s">
        <v>396</v>
      </c>
      <c r="B41" s="397" t="s">
        <v>402</v>
      </c>
      <c r="C41" s="388" t="s">
        <v>382</v>
      </c>
      <c r="D41" s="372"/>
      <c r="E41" s="372" t="s">
        <v>111</v>
      </c>
      <c r="F41" s="389"/>
      <c r="G41" s="425"/>
      <c r="H41" s="389"/>
      <c r="I41" s="389"/>
      <c r="J41" s="389">
        <v>12.4</v>
      </c>
      <c r="K41" s="223">
        <f t="shared" si="1"/>
        <v>12.4</v>
      </c>
      <c r="L41" s="218">
        <f t="shared" si="0"/>
        <v>200</v>
      </c>
      <c r="M41" s="203">
        <f t="shared" si="2"/>
        <v>2480</v>
      </c>
    </row>
    <row r="42" spans="1:13" x14ac:dyDescent="0.25">
      <c r="A42" s="406" t="s">
        <v>396</v>
      </c>
      <c r="B42" s="397" t="s">
        <v>403</v>
      </c>
      <c r="C42" s="388" t="s">
        <v>387</v>
      </c>
      <c r="D42" s="372"/>
      <c r="E42" s="372" t="s">
        <v>84</v>
      </c>
      <c r="F42" s="389"/>
      <c r="G42" s="425">
        <v>61</v>
      </c>
      <c r="H42" s="389"/>
      <c r="I42" s="389"/>
      <c r="J42" s="389"/>
      <c r="K42" s="223">
        <f t="shared" si="1"/>
        <v>61</v>
      </c>
      <c r="L42" s="218">
        <f t="shared" si="0"/>
        <v>200</v>
      </c>
      <c r="M42" s="203">
        <f t="shared" si="2"/>
        <v>12200</v>
      </c>
    </row>
    <row r="43" spans="1:13" ht="15.75" thickBot="1" x14ac:dyDescent="0.3">
      <c r="C43" s="370" t="s">
        <v>733</v>
      </c>
      <c r="D43" s="370"/>
      <c r="E43" s="370"/>
      <c r="F43" s="371">
        <f>SUM(F4:F42)</f>
        <v>28</v>
      </c>
      <c r="G43" s="371">
        <f t="shared" ref="G43:J43" si="3">SUM(G4:G42)</f>
        <v>1332.0100000000002</v>
      </c>
      <c r="H43" s="371">
        <f t="shared" si="3"/>
        <v>16.100000000000001</v>
      </c>
      <c r="I43" s="371">
        <f t="shared" si="3"/>
        <v>2</v>
      </c>
      <c r="J43" s="371">
        <f t="shared" si="3"/>
        <v>68.899999999999991</v>
      </c>
      <c r="K43" s="371">
        <f t="shared" si="1"/>
        <v>1447.0100000000002</v>
      </c>
    </row>
    <row r="44" spans="1:13" ht="15.75" thickTop="1" x14ac:dyDescent="0.25"/>
    <row r="45" spans="1:13" x14ac:dyDescent="0.25">
      <c r="C45" s="392" t="s">
        <v>732</v>
      </c>
    </row>
    <row r="46" spans="1:13" x14ac:dyDescent="0.25">
      <c r="A46" s="218" t="s">
        <v>404</v>
      </c>
      <c r="B46" s="397" t="s">
        <v>407</v>
      </c>
      <c r="C46" s="388" t="s">
        <v>425</v>
      </c>
      <c r="E46" s="372" t="s">
        <v>85</v>
      </c>
      <c r="F46" s="389">
        <v>5.6</v>
      </c>
      <c r="G46" s="425">
        <v>2.8</v>
      </c>
      <c r="H46" s="389"/>
      <c r="I46" s="389"/>
      <c r="J46" s="389"/>
      <c r="K46" s="223">
        <f t="shared" si="1"/>
        <v>8.3999999999999986</v>
      </c>
      <c r="L46" s="218">
        <f t="shared" si="0"/>
        <v>200</v>
      </c>
      <c r="M46" s="203">
        <f t="shared" si="2"/>
        <v>1679.9999999999998</v>
      </c>
    </row>
    <row r="47" spans="1:13" x14ac:dyDescent="0.25">
      <c r="A47" s="218" t="s">
        <v>404</v>
      </c>
      <c r="B47" s="397" t="s">
        <v>408</v>
      </c>
      <c r="C47" s="388" t="s">
        <v>389</v>
      </c>
      <c r="E47" s="372" t="s">
        <v>84</v>
      </c>
      <c r="F47" s="389"/>
      <c r="G47" s="425">
        <v>17.45</v>
      </c>
      <c r="H47" s="389"/>
      <c r="I47" s="389"/>
      <c r="J47" s="389"/>
      <c r="K47" s="223">
        <f t="shared" si="1"/>
        <v>17.45</v>
      </c>
      <c r="L47" s="218">
        <f t="shared" si="0"/>
        <v>200</v>
      </c>
      <c r="M47" s="203">
        <f t="shared" si="2"/>
        <v>3490</v>
      </c>
    </row>
    <row r="48" spans="1:13" x14ac:dyDescent="0.25">
      <c r="A48" s="218" t="s">
        <v>404</v>
      </c>
      <c r="B48" s="397" t="s">
        <v>409</v>
      </c>
      <c r="C48" s="388" t="s">
        <v>426</v>
      </c>
      <c r="E48" s="372" t="s">
        <v>85</v>
      </c>
      <c r="F48" s="389"/>
      <c r="G48" s="425">
        <v>147.26</v>
      </c>
      <c r="H48" s="389"/>
      <c r="I48" s="389">
        <v>4</v>
      </c>
      <c r="J48" s="389"/>
      <c r="K48" s="223">
        <f t="shared" si="1"/>
        <v>151.26</v>
      </c>
      <c r="L48" s="218">
        <f t="shared" si="0"/>
        <v>200</v>
      </c>
      <c r="M48" s="203">
        <f t="shared" si="2"/>
        <v>30252</v>
      </c>
    </row>
    <row r="49" spans="1:13" x14ac:dyDescent="0.25">
      <c r="A49" s="218" t="s">
        <v>404</v>
      </c>
      <c r="B49" s="397" t="s">
        <v>410</v>
      </c>
      <c r="C49" s="388" t="s">
        <v>382</v>
      </c>
      <c r="E49" s="372" t="s">
        <v>111</v>
      </c>
      <c r="F49" s="389"/>
      <c r="G49" s="425">
        <v>7.48</v>
      </c>
      <c r="H49" s="389"/>
      <c r="I49" s="389"/>
      <c r="J49" s="389"/>
      <c r="K49" s="223">
        <f t="shared" si="1"/>
        <v>7.48</v>
      </c>
      <c r="L49" s="218">
        <f t="shared" si="0"/>
        <v>200</v>
      </c>
      <c r="M49" s="203">
        <f t="shared" si="2"/>
        <v>1496</v>
      </c>
    </row>
    <row r="50" spans="1:13" x14ac:dyDescent="0.25">
      <c r="A50" s="218" t="s">
        <v>404</v>
      </c>
      <c r="B50" s="397" t="s">
        <v>411</v>
      </c>
      <c r="C50" s="388" t="s">
        <v>427</v>
      </c>
      <c r="E50" s="372" t="s">
        <v>179</v>
      </c>
      <c r="F50" s="389"/>
      <c r="G50" s="425">
        <v>8.06</v>
      </c>
      <c r="H50" s="389"/>
      <c r="I50" s="389"/>
      <c r="J50" s="389"/>
      <c r="K50" s="223">
        <f t="shared" si="1"/>
        <v>8.06</v>
      </c>
      <c r="L50" s="218">
        <f t="shared" si="0"/>
        <v>0</v>
      </c>
      <c r="M50" s="203">
        <f t="shared" si="2"/>
        <v>0</v>
      </c>
    </row>
    <row r="51" spans="1:13" x14ac:dyDescent="0.25">
      <c r="A51" s="218" t="s">
        <v>404</v>
      </c>
      <c r="B51" s="397" t="s">
        <v>412</v>
      </c>
      <c r="C51" s="388" t="s">
        <v>382</v>
      </c>
      <c r="E51" s="372" t="s">
        <v>111</v>
      </c>
      <c r="F51" s="389"/>
      <c r="G51" s="425"/>
      <c r="H51" s="389"/>
      <c r="I51" s="389"/>
      <c r="J51" s="389">
        <v>12.85</v>
      </c>
      <c r="K51" s="223">
        <f t="shared" si="1"/>
        <v>12.85</v>
      </c>
      <c r="L51" s="218">
        <f t="shared" si="0"/>
        <v>200</v>
      </c>
      <c r="M51" s="203">
        <f t="shared" si="2"/>
        <v>2570</v>
      </c>
    </row>
    <row r="52" spans="1:13" x14ac:dyDescent="0.25">
      <c r="A52" s="218" t="s">
        <v>404</v>
      </c>
      <c r="B52" s="372" t="s">
        <v>413</v>
      </c>
      <c r="C52" s="388" t="s">
        <v>427</v>
      </c>
      <c r="E52" s="372" t="s">
        <v>179</v>
      </c>
      <c r="F52" s="373"/>
      <c r="G52" s="374">
        <v>3.9</v>
      </c>
      <c r="H52" s="373"/>
      <c r="I52" s="373"/>
      <c r="J52" s="373"/>
      <c r="K52" s="223">
        <f t="shared" si="1"/>
        <v>3.9</v>
      </c>
      <c r="L52" s="218">
        <f t="shared" si="0"/>
        <v>0</v>
      </c>
      <c r="M52" s="203">
        <f t="shared" si="2"/>
        <v>0</v>
      </c>
    </row>
    <row r="53" spans="1:13" x14ac:dyDescent="0.25">
      <c r="A53" s="218" t="s">
        <v>404</v>
      </c>
      <c r="B53" s="372" t="s">
        <v>414</v>
      </c>
      <c r="C53" s="372" t="s">
        <v>382</v>
      </c>
      <c r="E53" s="372" t="s">
        <v>111</v>
      </c>
      <c r="F53" s="354"/>
      <c r="G53" s="408"/>
      <c r="H53" s="354"/>
      <c r="I53" s="354"/>
      <c r="J53" s="354">
        <v>10.17</v>
      </c>
      <c r="K53" s="223">
        <f t="shared" si="1"/>
        <v>10.17</v>
      </c>
      <c r="L53" s="218">
        <f t="shared" si="0"/>
        <v>200</v>
      </c>
      <c r="M53" s="203">
        <f t="shared" si="2"/>
        <v>2034</v>
      </c>
    </row>
    <row r="54" spans="1:13" x14ac:dyDescent="0.25">
      <c r="A54" s="218" t="s">
        <v>404</v>
      </c>
      <c r="B54" s="372" t="s">
        <v>415</v>
      </c>
      <c r="C54" s="372" t="s">
        <v>394</v>
      </c>
      <c r="E54" s="372" t="s">
        <v>111</v>
      </c>
      <c r="F54" s="354"/>
      <c r="G54" s="408"/>
      <c r="H54" s="354"/>
      <c r="I54" s="354"/>
      <c r="J54" s="354">
        <v>6.19</v>
      </c>
      <c r="K54" s="223">
        <f t="shared" si="1"/>
        <v>6.19</v>
      </c>
      <c r="L54" s="218">
        <f t="shared" si="0"/>
        <v>200</v>
      </c>
      <c r="M54" s="203">
        <f t="shared" si="2"/>
        <v>1238</v>
      </c>
    </row>
    <row r="55" spans="1:13" x14ac:dyDescent="0.25">
      <c r="A55" s="218" t="s">
        <v>404</v>
      </c>
      <c r="B55" s="372" t="s">
        <v>416</v>
      </c>
      <c r="C55" s="372" t="s">
        <v>428</v>
      </c>
      <c r="E55" s="372" t="s">
        <v>179</v>
      </c>
      <c r="F55" s="354"/>
      <c r="G55" s="408">
        <v>17.86</v>
      </c>
      <c r="H55" s="354"/>
      <c r="I55" s="354"/>
      <c r="J55" s="354"/>
      <c r="K55" s="223">
        <f t="shared" si="1"/>
        <v>17.86</v>
      </c>
      <c r="L55" s="218">
        <f t="shared" si="0"/>
        <v>0</v>
      </c>
      <c r="M55" s="203">
        <f t="shared" si="2"/>
        <v>0</v>
      </c>
    </row>
    <row r="56" spans="1:13" x14ac:dyDescent="0.25">
      <c r="A56" s="218" t="s">
        <v>404</v>
      </c>
      <c r="B56" s="372" t="s">
        <v>417</v>
      </c>
      <c r="C56" s="372" t="s">
        <v>429</v>
      </c>
      <c r="E56" s="372" t="s">
        <v>85</v>
      </c>
      <c r="F56" s="354"/>
      <c r="G56" s="408">
        <v>19.39</v>
      </c>
      <c r="H56" s="354"/>
      <c r="I56" s="354"/>
      <c r="J56" s="354"/>
      <c r="K56" s="223">
        <f t="shared" si="1"/>
        <v>19.39</v>
      </c>
      <c r="L56" s="218">
        <f t="shared" si="0"/>
        <v>200</v>
      </c>
      <c r="M56" s="203">
        <f t="shared" si="2"/>
        <v>3878</v>
      </c>
    </row>
    <row r="57" spans="1:13" x14ac:dyDescent="0.25">
      <c r="A57" s="218" t="s">
        <v>404</v>
      </c>
      <c r="B57" s="372" t="s">
        <v>418</v>
      </c>
      <c r="C57" s="372" t="s">
        <v>387</v>
      </c>
      <c r="E57" s="372" t="s">
        <v>84</v>
      </c>
      <c r="F57" s="354"/>
      <c r="G57" s="408">
        <v>51.89</v>
      </c>
      <c r="H57" s="354"/>
      <c r="I57" s="354"/>
      <c r="J57" s="354"/>
      <c r="K57" s="223">
        <f t="shared" si="1"/>
        <v>51.89</v>
      </c>
      <c r="L57" s="218">
        <f t="shared" si="0"/>
        <v>200</v>
      </c>
      <c r="M57" s="203">
        <f t="shared" si="2"/>
        <v>10378</v>
      </c>
    </row>
    <row r="58" spans="1:13" x14ac:dyDescent="0.25">
      <c r="A58" s="218" t="s">
        <v>404</v>
      </c>
      <c r="B58" s="372" t="s">
        <v>419</v>
      </c>
      <c r="C58" s="372" t="s">
        <v>387</v>
      </c>
      <c r="E58" s="372" t="s">
        <v>84</v>
      </c>
      <c r="F58" s="354"/>
      <c r="G58" s="408">
        <v>55.7</v>
      </c>
      <c r="H58" s="354"/>
      <c r="I58" s="354"/>
      <c r="J58" s="354"/>
      <c r="K58" s="223">
        <f t="shared" si="1"/>
        <v>55.7</v>
      </c>
      <c r="L58" s="218">
        <f t="shared" si="0"/>
        <v>200</v>
      </c>
      <c r="M58" s="203">
        <f t="shared" si="2"/>
        <v>11140</v>
      </c>
    </row>
    <row r="59" spans="1:13" x14ac:dyDescent="0.25">
      <c r="A59" s="218" t="s">
        <v>404</v>
      </c>
      <c r="B59" s="372" t="s">
        <v>420</v>
      </c>
      <c r="C59" s="372" t="s">
        <v>387</v>
      </c>
      <c r="E59" s="372" t="s">
        <v>84</v>
      </c>
      <c r="F59" s="354"/>
      <c r="G59" s="408">
        <v>55.9</v>
      </c>
      <c r="H59" s="354"/>
      <c r="I59" s="354"/>
      <c r="J59" s="354"/>
      <c r="K59" s="223">
        <f t="shared" si="1"/>
        <v>55.9</v>
      </c>
      <c r="L59" s="218">
        <f t="shared" si="0"/>
        <v>200</v>
      </c>
      <c r="M59" s="203">
        <f t="shared" si="2"/>
        <v>11180</v>
      </c>
    </row>
    <row r="60" spans="1:13" x14ac:dyDescent="0.25">
      <c r="A60" s="218" t="s">
        <v>404</v>
      </c>
      <c r="B60" s="372" t="s">
        <v>421</v>
      </c>
      <c r="C60" s="372" t="s">
        <v>429</v>
      </c>
      <c r="E60" s="372" t="s">
        <v>85</v>
      </c>
      <c r="F60" s="354"/>
      <c r="G60" s="408">
        <v>19.309999999999999</v>
      </c>
      <c r="H60" s="354"/>
      <c r="I60" s="354"/>
      <c r="J60" s="354"/>
      <c r="K60" s="223">
        <f t="shared" si="1"/>
        <v>19.309999999999999</v>
      </c>
      <c r="L60" s="218">
        <f t="shared" si="0"/>
        <v>200</v>
      </c>
      <c r="M60" s="203">
        <f t="shared" si="2"/>
        <v>3861.9999999999995</v>
      </c>
    </row>
    <row r="61" spans="1:13" x14ac:dyDescent="0.25">
      <c r="A61" s="218" t="s">
        <v>404</v>
      </c>
      <c r="B61" s="372" t="s">
        <v>422</v>
      </c>
      <c r="C61" s="372" t="s">
        <v>387</v>
      </c>
      <c r="E61" s="372" t="s">
        <v>84</v>
      </c>
      <c r="F61" s="354"/>
      <c r="G61" s="408">
        <v>56.47</v>
      </c>
      <c r="H61" s="354"/>
      <c r="I61" s="354"/>
      <c r="J61" s="354"/>
      <c r="K61" s="223">
        <f t="shared" si="1"/>
        <v>56.47</v>
      </c>
      <c r="L61" s="218">
        <f t="shared" si="0"/>
        <v>200</v>
      </c>
      <c r="M61" s="203">
        <f t="shared" si="2"/>
        <v>11294</v>
      </c>
    </row>
    <row r="62" spans="1:13" x14ac:dyDescent="0.25">
      <c r="A62" s="218" t="s">
        <v>404</v>
      </c>
      <c r="B62" s="372" t="s">
        <v>423</v>
      </c>
      <c r="C62" s="372" t="s">
        <v>387</v>
      </c>
      <c r="E62" s="372" t="s">
        <v>84</v>
      </c>
      <c r="F62" s="354"/>
      <c r="G62" s="408">
        <v>56.59</v>
      </c>
      <c r="H62" s="354"/>
      <c r="I62" s="354"/>
      <c r="J62" s="354"/>
      <c r="K62" s="223">
        <f t="shared" si="1"/>
        <v>56.59</v>
      </c>
      <c r="L62" s="218">
        <f t="shared" si="0"/>
        <v>200</v>
      </c>
      <c r="M62" s="203">
        <f t="shared" si="2"/>
        <v>11318</v>
      </c>
    </row>
    <row r="63" spans="1:13" x14ac:dyDescent="0.25">
      <c r="A63" s="218" t="s">
        <v>404</v>
      </c>
      <c r="B63" s="372" t="s">
        <v>424</v>
      </c>
      <c r="C63" s="372" t="s">
        <v>387</v>
      </c>
      <c r="E63" s="372" t="s">
        <v>84</v>
      </c>
      <c r="F63" s="354"/>
      <c r="G63" s="408">
        <v>56.29</v>
      </c>
      <c r="H63" s="354"/>
      <c r="I63" s="354"/>
      <c r="J63" s="354"/>
      <c r="K63" s="223">
        <f t="shared" si="1"/>
        <v>56.29</v>
      </c>
      <c r="L63" s="218">
        <f t="shared" si="0"/>
        <v>200</v>
      </c>
      <c r="M63" s="203">
        <f t="shared" si="2"/>
        <v>11258</v>
      </c>
    </row>
    <row r="64" spans="1:13" ht="15.75" thickBot="1" x14ac:dyDescent="0.3">
      <c r="C64" s="370" t="s">
        <v>734</v>
      </c>
      <c r="D64" s="370"/>
      <c r="E64" s="370"/>
      <c r="F64" s="371">
        <f>SUM(F46:F63)</f>
        <v>5.6</v>
      </c>
      <c r="G64" s="371">
        <f t="shared" ref="G64:K64" si="4">SUM(G46:G63)</f>
        <v>576.34999999999991</v>
      </c>
      <c r="H64" s="371">
        <f t="shared" si="4"/>
        <v>0</v>
      </c>
      <c r="I64" s="371">
        <f t="shared" si="4"/>
        <v>4</v>
      </c>
      <c r="J64" s="371">
        <f t="shared" si="4"/>
        <v>29.21</v>
      </c>
      <c r="K64" s="371">
        <f t="shared" si="4"/>
        <v>615.15999999999985</v>
      </c>
    </row>
    <row r="65" spans="3:13" ht="15.75" thickTop="1" x14ac:dyDescent="0.25"/>
    <row r="67" spans="3:13" ht="15.75" thickBot="1" x14ac:dyDescent="0.3">
      <c r="C67" s="370" t="s">
        <v>87</v>
      </c>
      <c r="D67" s="370"/>
      <c r="E67" s="370"/>
      <c r="F67" s="371">
        <f>F64+F43</f>
        <v>33.6</v>
      </c>
      <c r="G67" s="371">
        <f t="shared" ref="G67:K67" si="5">G64+G43</f>
        <v>1908.3600000000001</v>
      </c>
      <c r="H67" s="371">
        <f t="shared" si="5"/>
        <v>16.100000000000001</v>
      </c>
      <c r="I67" s="371">
        <f t="shared" si="5"/>
        <v>6</v>
      </c>
      <c r="J67" s="371">
        <f t="shared" si="5"/>
        <v>98.109999999999985</v>
      </c>
      <c r="K67" s="371">
        <f t="shared" si="5"/>
        <v>2062.17</v>
      </c>
    </row>
    <row r="68" spans="3:13" ht="15.75" thickTop="1" x14ac:dyDescent="0.25"/>
    <row r="70" spans="3:13" hidden="1" x14ac:dyDescent="0.25">
      <c r="K70" s="223">
        <f t="shared" ref="K70:K132" si="6">SUM(F70:J70)</f>
        <v>0</v>
      </c>
      <c r="L70" s="218">
        <f t="shared" ref="L70:L131" si="7">IF(E70="",0,IF(E70="H",0,VLOOKUP(E70,$F$539:$G$553,2)))</f>
        <v>0</v>
      </c>
      <c r="M70" s="203">
        <f t="shared" ref="M70:M132" si="8">SUM(K70*L70)</f>
        <v>0</v>
      </c>
    </row>
    <row r="71" spans="3:13" hidden="1" x14ac:dyDescent="0.25">
      <c r="K71" s="223">
        <f t="shared" si="6"/>
        <v>0</v>
      </c>
      <c r="L71" s="218">
        <f t="shared" si="7"/>
        <v>0</v>
      </c>
      <c r="M71" s="203">
        <f t="shared" si="8"/>
        <v>0</v>
      </c>
    </row>
    <row r="72" spans="3:13" hidden="1" x14ac:dyDescent="0.25">
      <c r="K72" s="223">
        <f t="shared" si="6"/>
        <v>0</v>
      </c>
      <c r="L72" s="218">
        <f t="shared" si="7"/>
        <v>0</v>
      </c>
      <c r="M72" s="203">
        <f t="shared" si="8"/>
        <v>0</v>
      </c>
    </row>
    <row r="73" spans="3:13" hidden="1" x14ac:dyDescent="0.25">
      <c r="K73" s="223">
        <f t="shared" si="6"/>
        <v>0</v>
      </c>
      <c r="L73" s="218">
        <f t="shared" si="7"/>
        <v>0</v>
      </c>
      <c r="M73" s="203">
        <f t="shared" si="8"/>
        <v>0</v>
      </c>
    </row>
    <row r="74" spans="3:13" hidden="1" x14ac:dyDescent="0.25">
      <c r="K74" s="223">
        <f t="shared" si="6"/>
        <v>0</v>
      </c>
      <c r="L74" s="218">
        <f t="shared" si="7"/>
        <v>0</v>
      </c>
      <c r="M74" s="203">
        <f t="shared" si="8"/>
        <v>0</v>
      </c>
    </row>
    <row r="75" spans="3:13" hidden="1" x14ac:dyDescent="0.25">
      <c r="K75" s="223">
        <f t="shared" si="6"/>
        <v>0</v>
      </c>
      <c r="L75" s="218">
        <f t="shared" si="7"/>
        <v>0</v>
      </c>
      <c r="M75" s="203">
        <f t="shared" si="8"/>
        <v>0</v>
      </c>
    </row>
    <row r="76" spans="3:13" hidden="1" x14ac:dyDescent="0.25">
      <c r="K76" s="223">
        <f t="shared" si="6"/>
        <v>0</v>
      </c>
      <c r="L76" s="218">
        <f t="shared" si="7"/>
        <v>0</v>
      </c>
      <c r="M76" s="203">
        <f t="shared" si="8"/>
        <v>0</v>
      </c>
    </row>
    <row r="77" spans="3:13" hidden="1" x14ac:dyDescent="0.25">
      <c r="K77" s="223">
        <f t="shared" si="6"/>
        <v>0</v>
      </c>
      <c r="L77" s="218">
        <f t="shared" si="7"/>
        <v>0</v>
      </c>
      <c r="M77" s="203">
        <f t="shared" si="8"/>
        <v>0</v>
      </c>
    </row>
    <row r="78" spans="3:13" hidden="1" x14ac:dyDescent="0.25">
      <c r="K78" s="223">
        <f t="shared" si="6"/>
        <v>0</v>
      </c>
      <c r="L78" s="218">
        <f t="shared" si="7"/>
        <v>0</v>
      </c>
      <c r="M78" s="203">
        <f t="shared" si="8"/>
        <v>0</v>
      </c>
    </row>
    <row r="79" spans="3:13" hidden="1" x14ac:dyDescent="0.25">
      <c r="K79" s="223">
        <f t="shared" si="6"/>
        <v>0</v>
      </c>
      <c r="L79" s="218">
        <f t="shared" si="7"/>
        <v>0</v>
      </c>
      <c r="M79" s="203">
        <f t="shared" si="8"/>
        <v>0</v>
      </c>
    </row>
    <row r="80" spans="3:13" hidden="1" x14ac:dyDescent="0.25">
      <c r="K80" s="223">
        <f t="shared" si="6"/>
        <v>0</v>
      </c>
      <c r="L80" s="218">
        <f t="shared" si="7"/>
        <v>0</v>
      </c>
      <c r="M80" s="203">
        <f t="shared" si="8"/>
        <v>0</v>
      </c>
    </row>
    <row r="81" spans="11:13" hidden="1" x14ac:dyDescent="0.25">
      <c r="K81" s="223">
        <f t="shared" si="6"/>
        <v>0</v>
      </c>
      <c r="L81" s="218">
        <f t="shared" si="7"/>
        <v>0</v>
      </c>
      <c r="M81" s="203">
        <f t="shared" si="8"/>
        <v>0</v>
      </c>
    </row>
    <row r="82" spans="11:13" hidden="1" x14ac:dyDescent="0.25">
      <c r="K82" s="223">
        <f t="shared" si="6"/>
        <v>0</v>
      </c>
      <c r="L82" s="218">
        <f t="shared" si="7"/>
        <v>0</v>
      </c>
      <c r="M82" s="203">
        <f t="shared" si="8"/>
        <v>0</v>
      </c>
    </row>
    <row r="83" spans="11:13" hidden="1" x14ac:dyDescent="0.25">
      <c r="K83" s="223">
        <f t="shared" si="6"/>
        <v>0</v>
      </c>
      <c r="L83" s="218">
        <f t="shared" si="7"/>
        <v>0</v>
      </c>
      <c r="M83" s="203">
        <f t="shared" si="8"/>
        <v>0</v>
      </c>
    </row>
    <row r="84" spans="11:13" hidden="1" x14ac:dyDescent="0.25">
      <c r="K84" s="223">
        <f t="shared" si="6"/>
        <v>0</v>
      </c>
      <c r="L84" s="218">
        <f t="shared" si="7"/>
        <v>0</v>
      </c>
      <c r="M84" s="203">
        <f t="shared" si="8"/>
        <v>0</v>
      </c>
    </row>
    <row r="85" spans="11:13" hidden="1" x14ac:dyDescent="0.25">
      <c r="K85" s="223">
        <f t="shared" si="6"/>
        <v>0</v>
      </c>
      <c r="L85" s="218">
        <f t="shared" si="7"/>
        <v>0</v>
      </c>
      <c r="M85" s="203">
        <f t="shared" si="8"/>
        <v>0</v>
      </c>
    </row>
    <row r="86" spans="11:13" hidden="1" x14ac:dyDescent="0.25">
      <c r="K86" s="223">
        <f t="shared" si="6"/>
        <v>0</v>
      </c>
      <c r="L86" s="218">
        <f t="shared" si="7"/>
        <v>0</v>
      </c>
      <c r="M86" s="203">
        <f t="shared" si="8"/>
        <v>0</v>
      </c>
    </row>
    <row r="87" spans="11:13" hidden="1" x14ac:dyDescent="0.25">
      <c r="K87" s="223">
        <f t="shared" si="6"/>
        <v>0</v>
      </c>
      <c r="L87" s="218">
        <f t="shared" si="7"/>
        <v>0</v>
      </c>
      <c r="M87" s="203">
        <f t="shared" si="8"/>
        <v>0</v>
      </c>
    </row>
    <row r="88" spans="11:13" hidden="1" x14ac:dyDescent="0.25">
      <c r="K88" s="223">
        <f t="shared" si="6"/>
        <v>0</v>
      </c>
      <c r="L88" s="218">
        <f t="shared" si="7"/>
        <v>0</v>
      </c>
      <c r="M88" s="203">
        <f t="shared" si="8"/>
        <v>0</v>
      </c>
    </row>
    <row r="89" spans="11:13" hidden="1" x14ac:dyDescent="0.25">
      <c r="K89" s="223">
        <f t="shared" si="6"/>
        <v>0</v>
      </c>
      <c r="L89" s="218">
        <f t="shared" si="7"/>
        <v>0</v>
      </c>
      <c r="M89" s="203">
        <f t="shared" si="8"/>
        <v>0</v>
      </c>
    </row>
    <row r="90" spans="11:13" hidden="1" x14ac:dyDescent="0.25">
      <c r="K90" s="223">
        <f t="shared" si="6"/>
        <v>0</v>
      </c>
      <c r="L90" s="218">
        <f t="shared" si="7"/>
        <v>0</v>
      </c>
      <c r="M90" s="203">
        <f t="shared" si="8"/>
        <v>0</v>
      </c>
    </row>
    <row r="91" spans="11:13" hidden="1" x14ac:dyDescent="0.25">
      <c r="K91" s="223">
        <f t="shared" si="6"/>
        <v>0</v>
      </c>
      <c r="L91" s="218">
        <f t="shared" si="7"/>
        <v>0</v>
      </c>
      <c r="M91" s="203">
        <f t="shared" si="8"/>
        <v>0</v>
      </c>
    </row>
    <row r="92" spans="11:13" hidden="1" x14ac:dyDescent="0.25">
      <c r="K92" s="223">
        <f t="shared" si="6"/>
        <v>0</v>
      </c>
      <c r="L92" s="218">
        <f t="shared" si="7"/>
        <v>0</v>
      </c>
      <c r="M92" s="203">
        <f t="shared" si="8"/>
        <v>0</v>
      </c>
    </row>
    <row r="93" spans="11:13" hidden="1" x14ac:dyDescent="0.25">
      <c r="K93" s="223">
        <f t="shared" si="6"/>
        <v>0</v>
      </c>
      <c r="L93" s="218">
        <f t="shared" si="7"/>
        <v>0</v>
      </c>
      <c r="M93" s="203">
        <f t="shared" si="8"/>
        <v>0</v>
      </c>
    </row>
    <row r="94" spans="11:13" hidden="1" x14ac:dyDescent="0.25">
      <c r="K94" s="223">
        <f t="shared" si="6"/>
        <v>0</v>
      </c>
      <c r="L94" s="218">
        <f t="shared" si="7"/>
        <v>0</v>
      </c>
      <c r="M94" s="203">
        <f t="shared" si="8"/>
        <v>0</v>
      </c>
    </row>
    <row r="95" spans="11:13" hidden="1" x14ac:dyDescent="0.25">
      <c r="K95" s="223">
        <f t="shared" si="6"/>
        <v>0</v>
      </c>
      <c r="L95" s="218">
        <f t="shared" si="7"/>
        <v>0</v>
      </c>
      <c r="M95" s="203">
        <f t="shared" si="8"/>
        <v>0</v>
      </c>
    </row>
    <row r="96" spans="11:13" hidden="1" x14ac:dyDescent="0.25">
      <c r="K96" s="223">
        <f t="shared" si="6"/>
        <v>0</v>
      </c>
      <c r="L96" s="218">
        <f t="shared" si="7"/>
        <v>0</v>
      </c>
      <c r="M96" s="203">
        <f t="shared" si="8"/>
        <v>0</v>
      </c>
    </row>
    <row r="97" spans="11:13" hidden="1" x14ac:dyDescent="0.25">
      <c r="K97" s="223">
        <f t="shared" si="6"/>
        <v>0</v>
      </c>
      <c r="L97" s="218">
        <f t="shared" si="7"/>
        <v>0</v>
      </c>
      <c r="M97" s="203">
        <f t="shared" si="8"/>
        <v>0</v>
      </c>
    </row>
    <row r="98" spans="11:13" hidden="1" x14ac:dyDescent="0.25">
      <c r="K98" s="223">
        <f t="shared" si="6"/>
        <v>0</v>
      </c>
      <c r="L98" s="218">
        <f t="shared" si="7"/>
        <v>0</v>
      </c>
      <c r="M98" s="203">
        <f t="shared" si="8"/>
        <v>0</v>
      </c>
    </row>
    <row r="99" spans="11:13" hidden="1" x14ac:dyDescent="0.25">
      <c r="K99" s="223">
        <f t="shared" si="6"/>
        <v>0</v>
      </c>
      <c r="L99" s="218">
        <f t="shared" si="7"/>
        <v>0</v>
      </c>
      <c r="M99" s="203">
        <f t="shared" si="8"/>
        <v>0</v>
      </c>
    </row>
    <row r="100" spans="11:13" hidden="1" x14ac:dyDescent="0.25">
      <c r="K100" s="223">
        <f t="shared" si="6"/>
        <v>0</v>
      </c>
      <c r="L100" s="218">
        <f t="shared" si="7"/>
        <v>0</v>
      </c>
      <c r="M100" s="203">
        <f t="shared" si="8"/>
        <v>0</v>
      </c>
    </row>
    <row r="101" spans="11:13" hidden="1" x14ac:dyDescent="0.25">
      <c r="K101" s="223">
        <f t="shared" si="6"/>
        <v>0</v>
      </c>
      <c r="L101" s="218">
        <f t="shared" si="7"/>
        <v>0</v>
      </c>
      <c r="M101" s="203">
        <f t="shared" si="8"/>
        <v>0</v>
      </c>
    </row>
    <row r="102" spans="11:13" hidden="1" x14ac:dyDescent="0.25">
      <c r="K102" s="223">
        <f t="shared" si="6"/>
        <v>0</v>
      </c>
      <c r="L102" s="218">
        <f t="shared" si="7"/>
        <v>0</v>
      </c>
      <c r="M102" s="203">
        <f t="shared" si="8"/>
        <v>0</v>
      </c>
    </row>
    <row r="103" spans="11:13" hidden="1" x14ac:dyDescent="0.25">
      <c r="K103" s="223">
        <f t="shared" si="6"/>
        <v>0</v>
      </c>
      <c r="L103" s="218">
        <f t="shared" si="7"/>
        <v>0</v>
      </c>
      <c r="M103" s="203">
        <f t="shared" si="8"/>
        <v>0</v>
      </c>
    </row>
    <row r="104" spans="11:13" hidden="1" x14ac:dyDescent="0.25">
      <c r="K104" s="223">
        <f t="shared" si="6"/>
        <v>0</v>
      </c>
      <c r="L104" s="218">
        <f t="shared" si="7"/>
        <v>0</v>
      </c>
      <c r="M104" s="203">
        <f t="shared" si="8"/>
        <v>0</v>
      </c>
    </row>
    <row r="105" spans="11:13" hidden="1" x14ac:dyDescent="0.25">
      <c r="K105" s="223">
        <f t="shared" si="6"/>
        <v>0</v>
      </c>
      <c r="L105" s="218">
        <f t="shared" si="7"/>
        <v>0</v>
      </c>
      <c r="M105" s="203">
        <f t="shared" si="8"/>
        <v>0</v>
      </c>
    </row>
    <row r="106" spans="11:13" hidden="1" x14ac:dyDescent="0.25">
      <c r="K106" s="223">
        <f t="shared" si="6"/>
        <v>0</v>
      </c>
      <c r="L106" s="218">
        <f t="shared" si="7"/>
        <v>0</v>
      </c>
      <c r="M106" s="203">
        <f t="shared" si="8"/>
        <v>0</v>
      </c>
    </row>
    <row r="107" spans="11:13" hidden="1" x14ac:dyDescent="0.25">
      <c r="K107" s="223">
        <f t="shared" si="6"/>
        <v>0</v>
      </c>
      <c r="L107" s="218">
        <f t="shared" si="7"/>
        <v>0</v>
      </c>
      <c r="M107" s="203">
        <f t="shared" si="8"/>
        <v>0</v>
      </c>
    </row>
    <row r="108" spans="11:13" hidden="1" x14ac:dyDescent="0.25">
      <c r="K108" s="223">
        <f t="shared" si="6"/>
        <v>0</v>
      </c>
      <c r="L108" s="218">
        <f t="shared" si="7"/>
        <v>0</v>
      </c>
      <c r="M108" s="203">
        <f t="shared" si="8"/>
        <v>0</v>
      </c>
    </row>
    <row r="109" spans="11:13" hidden="1" x14ac:dyDescent="0.25">
      <c r="K109" s="223">
        <f t="shared" si="6"/>
        <v>0</v>
      </c>
      <c r="L109" s="218">
        <f t="shared" si="7"/>
        <v>0</v>
      </c>
      <c r="M109" s="203">
        <f t="shared" si="8"/>
        <v>0</v>
      </c>
    </row>
    <row r="110" spans="11:13" hidden="1" x14ac:dyDescent="0.25">
      <c r="K110" s="223">
        <f t="shared" si="6"/>
        <v>0</v>
      </c>
      <c r="L110" s="218">
        <f t="shared" si="7"/>
        <v>0</v>
      </c>
      <c r="M110" s="203">
        <f t="shared" si="8"/>
        <v>0</v>
      </c>
    </row>
    <row r="111" spans="11:13" hidden="1" x14ac:dyDescent="0.25">
      <c r="K111" s="223">
        <f t="shared" si="6"/>
        <v>0</v>
      </c>
      <c r="L111" s="218">
        <f t="shared" si="7"/>
        <v>0</v>
      </c>
      <c r="M111" s="203">
        <f t="shared" si="8"/>
        <v>0</v>
      </c>
    </row>
    <row r="112" spans="11:13" hidden="1" x14ac:dyDescent="0.25">
      <c r="K112" s="223">
        <f t="shared" si="6"/>
        <v>0</v>
      </c>
      <c r="L112" s="218">
        <f t="shared" si="7"/>
        <v>0</v>
      </c>
      <c r="M112" s="203">
        <f t="shared" si="8"/>
        <v>0</v>
      </c>
    </row>
    <row r="113" spans="11:13" hidden="1" x14ac:dyDescent="0.25">
      <c r="K113" s="223">
        <f t="shared" si="6"/>
        <v>0</v>
      </c>
      <c r="L113" s="218">
        <f t="shared" si="7"/>
        <v>0</v>
      </c>
      <c r="M113" s="203">
        <f t="shared" si="8"/>
        <v>0</v>
      </c>
    </row>
    <row r="114" spans="11:13" hidden="1" x14ac:dyDescent="0.25">
      <c r="K114" s="223">
        <f t="shared" si="6"/>
        <v>0</v>
      </c>
      <c r="L114" s="218">
        <f t="shared" si="7"/>
        <v>0</v>
      </c>
      <c r="M114" s="203">
        <f t="shared" si="8"/>
        <v>0</v>
      </c>
    </row>
    <row r="115" spans="11:13" hidden="1" x14ac:dyDescent="0.25">
      <c r="K115" s="223">
        <f t="shared" si="6"/>
        <v>0</v>
      </c>
      <c r="L115" s="218">
        <f t="shared" si="7"/>
        <v>0</v>
      </c>
      <c r="M115" s="203">
        <f t="shared" si="8"/>
        <v>0</v>
      </c>
    </row>
    <row r="116" spans="11:13" hidden="1" x14ac:dyDescent="0.25">
      <c r="K116" s="223">
        <f t="shared" si="6"/>
        <v>0</v>
      </c>
      <c r="L116" s="218">
        <f t="shared" si="7"/>
        <v>0</v>
      </c>
      <c r="M116" s="203">
        <f t="shared" si="8"/>
        <v>0</v>
      </c>
    </row>
    <row r="117" spans="11:13" hidden="1" x14ac:dyDescent="0.25">
      <c r="K117" s="223">
        <f t="shared" si="6"/>
        <v>0</v>
      </c>
      <c r="L117" s="218">
        <f t="shared" si="7"/>
        <v>0</v>
      </c>
      <c r="M117" s="203">
        <f t="shared" si="8"/>
        <v>0</v>
      </c>
    </row>
    <row r="118" spans="11:13" hidden="1" x14ac:dyDescent="0.25">
      <c r="K118" s="223">
        <f t="shared" si="6"/>
        <v>0</v>
      </c>
      <c r="L118" s="218">
        <f t="shared" si="7"/>
        <v>0</v>
      </c>
      <c r="M118" s="203">
        <f t="shared" si="8"/>
        <v>0</v>
      </c>
    </row>
    <row r="119" spans="11:13" hidden="1" x14ac:dyDescent="0.25">
      <c r="K119" s="223">
        <f t="shared" si="6"/>
        <v>0</v>
      </c>
      <c r="L119" s="218">
        <f t="shared" si="7"/>
        <v>0</v>
      </c>
      <c r="M119" s="203">
        <f t="shared" si="8"/>
        <v>0</v>
      </c>
    </row>
    <row r="120" spans="11:13" hidden="1" x14ac:dyDescent="0.25">
      <c r="K120" s="223">
        <f t="shared" si="6"/>
        <v>0</v>
      </c>
      <c r="L120" s="218">
        <f t="shared" si="7"/>
        <v>0</v>
      </c>
      <c r="M120" s="203">
        <f t="shared" si="8"/>
        <v>0</v>
      </c>
    </row>
    <row r="121" spans="11:13" hidden="1" x14ac:dyDescent="0.25">
      <c r="K121" s="223">
        <f t="shared" si="6"/>
        <v>0</v>
      </c>
      <c r="L121" s="218">
        <f t="shared" si="7"/>
        <v>0</v>
      </c>
      <c r="M121" s="203">
        <f t="shared" si="8"/>
        <v>0</v>
      </c>
    </row>
    <row r="122" spans="11:13" hidden="1" x14ac:dyDescent="0.25">
      <c r="K122" s="223">
        <f t="shared" si="6"/>
        <v>0</v>
      </c>
      <c r="L122" s="218">
        <f t="shared" si="7"/>
        <v>0</v>
      </c>
      <c r="M122" s="203">
        <f t="shared" si="8"/>
        <v>0</v>
      </c>
    </row>
    <row r="123" spans="11:13" hidden="1" x14ac:dyDescent="0.25">
      <c r="K123" s="223">
        <f t="shared" si="6"/>
        <v>0</v>
      </c>
      <c r="L123" s="218">
        <f t="shared" si="7"/>
        <v>0</v>
      </c>
      <c r="M123" s="203">
        <f t="shared" si="8"/>
        <v>0</v>
      </c>
    </row>
    <row r="124" spans="11:13" hidden="1" x14ac:dyDescent="0.25">
      <c r="K124" s="223">
        <f t="shared" si="6"/>
        <v>0</v>
      </c>
      <c r="L124" s="218">
        <f t="shared" si="7"/>
        <v>0</v>
      </c>
      <c r="M124" s="203">
        <f t="shared" si="8"/>
        <v>0</v>
      </c>
    </row>
    <row r="125" spans="11:13" hidden="1" x14ac:dyDescent="0.25">
      <c r="K125" s="223">
        <f t="shared" si="6"/>
        <v>0</v>
      </c>
      <c r="L125" s="218">
        <f t="shared" si="7"/>
        <v>0</v>
      </c>
      <c r="M125" s="203">
        <f t="shared" si="8"/>
        <v>0</v>
      </c>
    </row>
    <row r="126" spans="11:13" hidden="1" x14ac:dyDescent="0.25">
      <c r="K126" s="223">
        <f t="shared" si="6"/>
        <v>0</v>
      </c>
      <c r="L126" s="218">
        <f t="shared" si="7"/>
        <v>0</v>
      </c>
      <c r="M126" s="203">
        <f t="shared" si="8"/>
        <v>0</v>
      </c>
    </row>
    <row r="127" spans="11:13" hidden="1" x14ac:dyDescent="0.25">
      <c r="K127" s="223">
        <f t="shared" si="6"/>
        <v>0</v>
      </c>
      <c r="L127" s="218">
        <f t="shared" si="7"/>
        <v>0</v>
      </c>
      <c r="M127" s="203">
        <f t="shared" si="8"/>
        <v>0</v>
      </c>
    </row>
    <row r="128" spans="11:13" hidden="1" x14ac:dyDescent="0.25">
      <c r="K128" s="223">
        <f t="shared" si="6"/>
        <v>0</v>
      </c>
      <c r="L128" s="218">
        <f t="shared" si="7"/>
        <v>0</v>
      </c>
      <c r="M128" s="203">
        <f t="shared" si="8"/>
        <v>0</v>
      </c>
    </row>
    <row r="129" spans="11:13" hidden="1" x14ac:dyDescent="0.25">
      <c r="K129" s="223">
        <f t="shared" si="6"/>
        <v>0</v>
      </c>
      <c r="L129" s="218">
        <f t="shared" si="7"/>
        <v>0</v>
      </c>
      <c r="M129" s="203">
        <f t="shared" si="8"/>
        <v>0</v>
      </c>
    </row>
    <row r="130" spans="11:13" hidden="1" x14ac:dyDescent="0.25">
      <c r="K130" s="223">
        <f t="shared" si="6"/>
        <v>0</v>
      </c>
      <c r="L130" s="218">
        <f t="shared" si="7"/>
        <v>0</v>
      </c>
      <c r="M130" s="203">
        <f t="shared" si="8"/>
        <v>0</v>
      </c>
    </row>
    <row r="131" spans="11:13" hidden="1" x14ac:dyDescent="0.25">
      <c r="K131" s="223">
        <f t="shared" si="6"/>
        <v>0</v>
      </c>
      <c r="L131" s="218">
        <f t="shared" si="7"/>
        <v>0</v>
      </c>
      <c r="M131" s="203">
        <f t="shared" si="8"/>
        <v>0</v>
      </c>
    </row>
    <row r="132" spans="11:13" hidden="1" x14ac:dyDescent="0.25">
      <c r="K132" s="223">
        <f t="shared" si="6"/>
        <v>0</v>
      </c>
      <c r="L132" s="218">
        <f t="shared" ref="L132:L195" si="9">IF(E132="",0,IF(E132="H",0,VLOOKUP(E132,$F$539:$G$553,2)))</f>
        <v>0</v>
      </c>
      <c r="M132" s="203">
        <f t="shared" si="8"/>
        <v>0</v>
      </c>
    </row>
    <row r="133" spans="11:13" hidden="1" x14ac:dyDescent="0.25">
      <c r="K133" s="223">
        <f t="shared" ref="K133:K196" si="10">SUM(F133:J133)</f>
        <v>0</v>
      </c>
      <c r="L133" s="218">
        <f t="shared" si="9"/>
        <v>0</v>
      </c>
      <c r="M133" s="203">
        <f t="shared" ref="M133:M196" si="11">SUM(K133*L133)</f>
        <v>0</v>
      </c>
    </row>
    <row r="134" spans="11:13" hidden="1" x14ac:dyDescent="0.25">
      <c r="K134" s="223">
        <f t="shared" si="10"/>
        <v>0</v>
      </c>
      <c r="L134" s="218">
        <f t="shared" si="9"/>
        <v>0</v>
      </c>
      <c r="M134" s="203">
        <f t="shared" si="11"/>
        <v>0</v>
      </c>
    </row>
    <row r="135" spans="11:13" hidden="1" x14ac:dyDescent="0.25">
      <c r="K135" s="223">
        <f t="shared" si="10"/>
        <v>0</v>
      </c>
      <c r="L135" s="218">
        <f t="shared" si="9"/>
        <v>0</v>
      </c>
      <c r="M135" s="203">
        <f t="shared" si="11"/>
        <v>0</v>
      </c>
    </row>
    <row r="136" spans="11:13" hidden="1" x14ac:dyDescent="0.25">
      <c r="K136" s="223">
        <f t="shared" si="10"/>
        <v>0</v>
      </c>
      <c r="L136" s="218">
        <f t="shared" si="9"/>
        <v>0</v>
      </c>
      <c r="M136" s="203">
        <f t="shared" si="11"/>
        <v>0</v>
      </c>
    </row>
    <row r="137" spans="11:13" hidden="1" x14ac:dyDescent="0.25">
      <c r="K137" s="223">
        <f t="shared" si="10"/>
        <v>0</v>
      </c>
      <c r="L137" s="218">
        <f t="shared" si="9"/>
        <v>0</v>
      </c>
      <c r="M137" s="203">
        <f t="shared" si="11"/>
        <v>0</v>
      </c>
    </row>
    <row r="138" spans="11:13" hidden="1" x14ac:dyDescent="0.25">
      <c r="K138" s="223">
        <f t="shared" si="10"/>
        <v>0</v>
      </c>
      <c r="L138" s="218">
        <f t="shared" si="9"/>
        <v>0</v>
      </c>
      <c r="M138" s="203">
        <f t="shared" si="11"/>
        <v>0</v>
      </c>
    </row>
    <row r="139" spans="11:13" hidden="1" x14ac:dyDescent="0.25">
      <c r="K139" s="223">
        <f t="shared" si="10"/>
        <v>0</v>
      </c>
      <c r="L139" s="218">
        <f t="shared" si="9"/>
        <v>0</v>
      </c>
      <c r="M139" s="203">
        <f t="shared" si="11"/>
        <v>0</v>
      </c>
    </row>
    <row r="140" spans="11:13" hidden="1" x14ac:dyDescent="0.25">
      <c r="K140" s="223">
        <f t="shared" si="10"/>
        <v>0</v>
      </c>
      <c r="L140" s="218">
        <f t="shared" si="9"/>
        <v>0</v>
      </c>
      <c r="M140" s="203">
        <f t="shared" si="11"/>
        <v>0</v>
      </c>
    </row>
    <row r="141" spans="11:13" hidden="1" x14ac:dyDescent="0.25">
      <c r="K141" s="223">
        <f t="shared" si="10"/>
        <v>0</v>
      </c>
      <c r="L141" s="218">
        <f t="shared" si="9"/>
        <v>0</v>
      </c>
      <c r="M141" s="203">
        <f t="shared" si="11"/>
        <v>0</v>
      </c>
    </row>
    <row r="142" spans="11:13" hidden="1" x14ac:dyDescent="0.25">
      <c r="K142" s="223">
        <f t="shared" si="10"/>
        <v>0</v>
      </c>
      <c r="L142" s="218">
        <f t="shared" si="9"/>
        <v>0</v>
      </c>
      <c r="M142" s="203">
        <f t="shared" si="11"/>
        <v>0</v>
      </c>
    </row>
    <row r="143" spans="11:13" hidden="1" x14ac:dyDescent="0.25">
      <c r="K143" s="223">
        <f t="shared" si="10"/>
        <v>0</v>
      </c>
      <c r="L143" s="218">
        <f t="shared" si="9"/>
        <v>0</v>
      </c>
      <c r="M143" s="203">
        <f t="shared" si="11"/>
        <v>0</v>
      </c>
    </row>
    <row r="144" spans="11:13" hidden="1" x14ac:dyDescent="0.25">
      <c r="K144" s="223">
        <f t="shared" si="10"/>
        <v>0</v>
      </c>
      <c r="L144" s="218">
        <f t="shared" si="9"/>
        <v>0</v>
      </c>
      <c r="M144" s="203">
        <f t="shared" si="11"/>
        <v>0</v>
      </c>
    </row>
    <row r="145" spans="11:13" hidden="1" x14ac:dyDescent="0.25">
      <c r="K145" s="223">
        <f t="shared" si="10"/>
        <v>0</v>
      </c>
      <c r="L145" s="218">
        <f t="shared" si="9"/>
        <v>0</v>
      </c>
      <c r="M145" s="203">
        <f t="shared" si="11"/>
        <v>0</v>
      </c>
    </row>
    <row r="146" spans="11:13" hidden="1" x14ac:dyDescent="0.25">
      <c r="K146" s="223">
        <f t="shared" si="10"/>
        <v>0</v>
      </c>
      <c r="L146" s="218">
        <f t="shared" si="9"/>
        <v>0</v>
      </c>
      <c r="M146" s="203">
        <f t="shared" si="11"/>
        <v>0</v>
      </c>
    </row>
    <row r="147" spans="11:13" hidden="1" x14ac:dyDescent="0.25">
      <c r="K147" s="223">
        <f t="shared" si="10"/>
        <v>0</v>
      </c>
      <c r="L147" s="218">
        <f t="shared" si="9"/>
        <v>0</v>
      </c>
      <c r="M147" s="203">
        <f t="shared" si="11"/>
        <v>0</v>
      </c>
    </row>
    <row r="148" spans="11:13" hidden="1" x14ac:dyDescent="0.25">
      <c r="K148" s="223">
        <f t="shared" si="10"/>
        <v>0</v>
      </c>
      <c r="L148" s="218">
        <f t="shared" si="9"/>
        <v>0</v>
      </c>
      <c r="M148" s="203">
        <f t="shared" si="11"/>
        <v>0</v>
      </c>
    </row>
    <row r="149" spans="11:13" hidden="1" x14ac:dyDescent="0.25">
      <c r="K149" s="223">
        <f t="shared" si="10"/>
        <v>0</v>
      </c>
      <c r="L149" s="218">
        <f t="shared" si="9"/>
        <v>0</v>
      </c>
      <c r="M149" s="203">
        <f t="shared" si="11"/>
        <v>0</v>
      </c>
    </row>
    <row r="150" spans="11:13" hidden="1" x14ac:dyDescent="0.25">
      <c r="K150" s="223">
        <f t="shared" si="10"/>
        <v>0</v>
      </c>
      <c r="L150" s="218">
        <f t="shared" si="9"/>
        <v>0</v>
      </c>
      <c r="M150" s="203">
        <f t="shared" si="11"/>
        <v>0</v>
      </c>
    </row>
    <row r="151" spans="11:13" hidden="1" x14ac:dyDescent="0.25">
      <c r="K151" s="223">
        <f t="shared" si="10"/>
        <v>0</v>
      </c>
      <c r="L151" s="218">
        <f t="shared" si="9"/>
        <v>0</v>
      </c>
      <c r="M151" s="203">
        <f t="shared" si="11"/>
        <v>0</v>
      </c>
    </row>
    <row r="152" spans="11:13" hidden="1" x14ac:dyDescent="0.25">
      <c r="K152" s="223">
        <f t="shared" si="10"/>
        <v>0</v>
      </c>
      <c r="L152" s="218">
        <f t="shared" si="9"/>
        <v>0</v>
      </c>
      <c r="M152" s="203">
        <f t="shared" si="11"/>
        <v>0</v>
      </c>
    </row>
    <row r="153" spans="11:13" hidden="1" x14ac:dyDescent="0.25">
      <c r="K153" s="223">
        <f t="shared" si="10"/>
        <v>0</v>
      </c>
      <c r="L153" s="218">
        <f t="shared" si="9"/>
        <v>0</v>
      </c>
      <c r="M153" s="203">
        <f t="shared" si="11"/>
        <v>0</v>
      </c>
    </row>
    <row r="154" spans="11:13" hidden="1" x14ac:dyDescent="0.25">
      <c r="K154" s="223">
        <f t="shared" si="10"/>
        <v>0</v>
      </c>
      <c r="L154" s="218">
        <f t="shared" si="9"/>
        <v>0</v>
      </c>
      <c r="M154" s="203">
        <f t="shared" si="11"/>
        <v>0</v>
      </c>
    </row>
    <row r="155" spans="11:13" hidden="1" x14ac:dyDescent="0.25">
      <c r="K155" s="223">
        <f t="shared" si="10"/>
        <v>0</v>
      </c>
      <c r="L155" s="218">
        <f t="shared" si="9"/>
        <v>0</v>
      </c>
      <c r="M155" s="203">
        <f t="shared" si="11"/>
        <v>0</v>
      </c>
    </row>
    <row r="156" spans="11:13" hidden="1" x14ac:dyDescent="0.25">
      <c r="K156" s="223">
        <f t="shared" si="10"/>
        <v>0</v>
      </c>
      <c r="L156" s="218">
        <f t="shared" si="9"/>
        <v>0</v>
      </c>
      <c r="M156" s="203">
        <f t="shared" si="11"/>
        <v>0</v>
      </c>
    </row>
    <row r="157" spans="11:13" hidden="1" x14ac:dyDescent="0.25">
      <c r="K157" s="223">
        <f t="shared" si="10"/>
        <v>0</v>
      </c>
      <c r="L157" s="218">
        <f t="shared" si="9"/>
        <v>0</v>
      </c>
      <c r="M157" s="203">
        <f t="shared" si="11"/>
        <v>0</v>
      </c>
    </row>
    <row r="158" spans="11:13" hidden="1" x14ac:dyDescent="0.25">
      <c r="K158" s="223">
        <f t="shared" si="10"/>
        <v>0</v>
      </c>
      <c r="L158" s="218">
        <f t="shared" si="9"/>
        <v>0</v>
      </c>
      <c r="M158" s="203">
        <f t="shared" si="11"/>
        <v>0</v>
      </c>
    </row>
    <row r="159" spans="11:13" hidden="1" x14ac:dyDescent="0.25">
      <c r="K159" s="223">
        <f t="shared" si="10"/>
        <v>0</v>
      </c>
      <c r="L159" s="218">
        <f t="shared" si="9"/>
        <v>0</v>
      </c>
      <c r="M159" s="203">
        <f t="shared" si="11"/>
        <v>0</v>
      </c>
    </row>
    <row r="160" spans="11:13" hidden="1" x14ac:dyDescent="0.25">
      <c r="K160" s="223">
        <f t="shared" si="10"/>
        <v>0</v>
      </c>
      <c r="L160" s="218">
        <f t="shared" si="9"/>
        <v>0</v>
      </c>
      <c r="M160" s="203">
        <f t="shared" si="11"/>
        <v>0</v>
      </c>
    </row>
    <row r="161" spans="11:13" hidden="1" x14ac:dyDescent="0.25">
      <c r="K161" s="223">
        <f t="shared" si="10"/>
        <v>0</v>
      </c>
      <c r="L161" s="218">
        <f t="shared" si="9"/>
        <v>0</v>
      </c>
      <c r="M161" s="203">
        <f t="shared" si="11"/>
        <v>0</v>
      </c>
    </row>
    <row r="162" spans="11:13" hidden="1" x14ac:dyDescent="0.25">
      <c r="K162" s="223">
        <f t="shared" si="10"/>
        <v>0</v>
      </c>
      <c r="L162" s="218">
        <f t="shared" si="9"/>
        <v>0</v>
      </c>
      <c r="M162" s="203">
        <f t="shared" si="11"/>
        <v>0</v>
      </c>
    </row>
    <row r="163" spans="11:13" hidden="1" x14ac:dyDescent="0.25">
      <c r="K163" s="223">
        <f t="shared" si="10"/>
        <v>0</v>
      </c>
      <c r="L163" s="218">
        <f t="shared" si="9"/>
        <v>0</v>
      </c>
      <c r="M163" s="203">
        <f t="shared" si="11"/>
        <v>0</v>
      </c>
    </row>
    <row r="164" spans="11:13" hidden="1" x14ac:dyDescent="0.25">
      <c r="K164" s="223">
        <f t="shared" si="10"/>
        <v>0</v>
      </c>
      <c r="L164" s="218">
        <f t="shared" si="9"/>
        <v>0</v>
      </c>
      <c r="M164" s="203">
        <f t="shared" si="11"/>
        <v>0</v>
      </c>
    </row>
    <row r="165" spans="11:13" hidden="1" x14ac:dyDescent="0.25">
      <c r="K165" s="223">
        <f t="shared" si="10"/>
        <v>0</v>
      </c>
      <c r="L165" s="218">
        <f t="shared" si="9"/>
        <v>0</v>
      </c>
      <c r="M165" s="203">
        <f t="shared" si="11"/>
        <v>0</v>
      </c>
    </row>
    <row r="166" spans="11:13" hidden="1" x14ac:dyDescent="0.25">
      <c r="K166" s="223">
        <f t="shared" si="10"/>
        <v>0</v>
      </c>
      <c r="L166" s="218">
        <f t="shared" si="9"/>
        <v>0</v>
      </c>
      <c r="M166" s="203">
        <f t="shared" si="11"/>
        <v>0</v>
      </c>
    </row>
    <row r="167" spans="11:13" hidden="1" x14ac:dyDescent="0.25">
      <c r="K167" s="223">
        <f t="shared" si="10"/>
        <v>0</v>
      </c>
      <c r="L167" s="218">
        <f t="shared" si="9"/>
        <v>0</v>
      </c>
      <c r="M167" s="203">
        <f t="shared" si="11"/>
        <v>0</v>
      </c>
    </row>
    <row r="168" spans="11:13" hidden="1" x14ac:dyDescent="0.25">
      <c r="K168" s="223">
        <f t="shared" si="10"/>
        <v>0</v>
      </c>
      <c r="L168" s="218">
        <f t="shared" si="9"/>
        <v>0</v>
      </c>
      <c r="M168" s="203">
        <f t="shared" si="11"/>
        <v>0</v>
      </c>
    </row>
    <row r="169" spans="11:13" hidden="1" x14ac:dyDescent="0.25">
      <c r="K169" s="223">
        <f t="shared" si="10"/>
        <v>0</v>
      </c>
      <c r="L169" s="218">
        <f t="shared" si="9"/>
        <v>0</v>
      </c>
      <c r="M169" s="203">
        <f t="shared" si="11"/>
        <v>0</v>
      </c>
    </row>
    <row r="170" spans="11:13" hidden="1" x14ac:dyDescent="0.25">
      <c r="K170" s="223">
        <f t="shared" si="10"/>
        <v>0</v>
      </c>
      <c r="L170" s="218">
        <f t="shared" si="9"/>
        <v>0</v>
      </c>
      <c r="M170" s="203">
        <f t="shared" si="11"/>
        <v>0</v>
      </c>
    </row>
    <row r="171" spans="11:13" hidden="1" x14ac:dyDescent="0.25">
      <c r="K171" s="223">
        <f t="shared" si="10"/>
        <v>0</v>
      </c>
      <c r="L171" s="218">
        <f t="shared" si="9"/>
        <v>0</v>
      </c>
      <c r="M171" s="203">
        <f t="shared" si="11"/>
        <v>0</v>
      </c>
    </row>
    <row r="172" spans="11:13" hidden="1" x14ac:dyDescent="0.25">
      <c r="K172" s="223">
        <f t="shared" si="10"/>
        <v>0</v>
      </c>
      <c r="L172" s="218">
        <f t="shared" si="9"/>
        <v>0</v>
      </c>
      <c r="M172" s="203">
        <f t="shared" si="11"/>
        <v>0</v>
      </c>
    </row>
    <row r="173" spans="11:13" hidden="1" x14ac:dyDescent="0.25">
      <c r="K173" s="223">
        <f t="shared" si="10"/>
        <v>0</v>
      </c>
      <c r="L173" s="218">
        <f t="shared" si="9"/>
        <v>0</v>
      </c>
      <c r="M173" s="203">
        <f t="shared" si="11"/>
        <v>0</v>
      </c>
    </row>
    <row r="174" spans="11:13" hidden="1" x14ac:dyDescent="0.25">
      <c r="K174" s="223">
        <f t="shared" si="10"/>
        <v>0</v>
      </c>
      <c r="L174" s="218">
        <f t="shared" si="9"/>
        <v>0</v>
      </c>
      <c r="M174" s="203">
        <f t="shared" si="11"/>
        <v>0</v>
      </c>
    </row>
    <row r="175" spans="11:13" hidden="1" x14ac:dyDescent="0.25">
      <c r="K175" s="223">
        <f t="shared" si="10"/>
        <v>0</v>
      </c>
      <c r="L175" s="218">
        <f t="shared" si="9"/>
        <v>0</v>
      </c>
      <c r="M175" s="203">
        <f t="shared" si="11"/>
        <v>0</v>
      </c>
    </row>
    <row r="176" spans="11:13" hidden="1" x14ac:dyDescent="0.25">
      <c r="K176" s="223">
        <f t="shared" si="10"/>
        <v>0</v>
      </c>
      <c r="L176" s="218">
        <f t="shared" si="9"/>
        <v>0</v>
      </c>
      <c r="M176" s="203">
        <f t="shared" si="11"/>
        <v>0</v>
      </c>
    </row>
    <row r="177" spans="11:13" hidden="1" x14ac:dyDescent="0.25">
      <c r="K177" s="223">
        <f t="shared" si="10"/>
        <v>0</v>
      </c>
      <c r="L177" s="218">
        <f t="shared" si="9"/>
        <v>0</v>
      </c>
      <c r="M177" s="203">
        <f t="shared" si="11"/>
        <v>0</v>
      </c>
    </row>
    <row r="178" spans="11:13" hidden="1" x14ac:dyDescent="0.25">
      <c r="K178" s="223">
        <f t="shared" si="10"/>
        <v>0</v>
      </c>
      <c r="L178" s="218">
        <f t="shared" si="9"/>
        <v>0</v>
      </c>
      <c r="M178" s="203">
        <f t="shared" si="11"/>
        <v>0</v>
      </c>
    </row>
    <row r="179" spans="11:13" hidden="1" x14ac:dyDescent="0.25">
      <c r="K179" s="223">
        <f t="shared" si="10"/>
        <v>0</v>
      </c>
      <c r="L179" s="218">
        <f t="shared" si="9"/>
        <v>0</v>
      </c>
      <c r="M179" s="203">
        <f t="shared" si="11"/>
        <v>0</v>
      </c>
    </row>
    <row r="180" spans="11:13" hidden="1" x14ac:dyDescent="0.25">
      <c r="K180" s="223">
        <f t="shared" si="10"/>
        <v>0</v>
      </c>
      <c r="L180" s="218">
        <f t="shared" si="9"/>
        <v>0</v>
      </c>
      <c r="M180" s="203">
        <f t="shared" si="11"/>
        <v>0</v>
      </c>
    </row>
    <row r="181" spans="11:13" hidden="1" x14ac:dyDescent="0.25">
      <c r="K181" s="223">
        <f t="shared" si="10"/>
        <v>0</v>
      </c>
      <c r="L181" s="218">
        <f t="shared" si="9"/>
        <v>0</v>
      </c>
      <c r="M181" s="203">
        <f t="shared" si="11"/>
        <v>0</v>
      </c>
    </row>
    <row r="182" spans="11:13" hidden="1" x14ac:dyDescent="0.25">
      <c r="K182" s="223">
        <f t="shared" si="10"/>
        <v>0</v>
      </c>
      <c r="L182" s="218">
        <f t="shared" si="9"/>
        <v>0</v>
      </c>
      <c r="M182" s="203">
        <f t="shared" si="11"/>
        <v>0</v>
      </c>
    </row>
    <row r="183" spans="11:13" hidden="1" x14ac:dyDescent="0.25">
      <c r="K183" s="223">
        <f t="shared" si="10"/>
        <v>0</v>
      </c>
      <c r="L183" s="218">
        <f t="shared" si="9"/>
        <v>0</v>
      </c>
      <c r="M183" s="203">
        <f t="shared" si="11"/>
        <v>0</v>
      </c>
    </row>
    <row r="184" spans="11:13" hidden="1" x14ac:dyDescent="0.25">
      <c r="K184" s="223">
        <f t="shared" si="10"/>
        <v>0</v>
      </c>
      <c r="L184" s="218">
        <f t="shared" si="9"/>
        <v>0</v>
      </c>
      <c r="M184" s="203">
        <f t="shared" si="11"/>
        <v>0</v>
      </c>
    </row>
    <row r="185" spans="11:13" hidden="1" x14ac:dyDescent="0.25">
      <c r="K185" s="223">
        <f t="shared" si="10"/>
        <v>0</v>
      </c>
      <c r="L185" s="218">
        <f t="shared" si="9"/>
        <v>0</v>
      </c>
      <c r="M185" s="203">
        <f t="shared" si="11"/>
        <v>0</v>
      </c>
    </row>
    <row r="186" spans="11:13" hidden="1" x14ac:dyDescent="0.25">
      <c r="K186" s="223">
        <f t="shared" si="10"/>
        <v>0</v>
      </c>
      <c r="L186" s="218">
        <f t="shared" si="9"/>
        <v>0</v>
      </c>
      <c r="M186" s="203">
        <f t="shared" si="11"/>
        <v>0</v>
      </c>
    </row>
    <row r="187" spans="11:13" hidden="1" x14ac:dyDescent="0.25">
      <c r="K187" s="223">
        <f t="shared" si="10"/>
        <v>0</v>
      </c>
      <c r="L187" s="218">
        <f t="shared" si="9"/>
        <v>0</v>
      </c>
      <c r="M187" s="203">
        <f t="shared" si="11"/>
        <v>0</v>
      </c>
    </row>
    <row r="188" spans="11:13" hidden="1" x14ac:dyDescent="0.25">
      <c r="K188" s="223">
        <f t="shared" si="10"/>
        <v>0</v>
      </c>
      <c r="L188" s="218">
        <f t="shared" si="9"/>
        <v>0</v>
      </c>
      <c r="M188" s="203">
        <f t="shared" si="11"/>
        <v>0</v>
      </c>
    </row>
    <row r="189" spans="11:13" hidden="1" x14ac:dyDescent="0.25">
      <c r="K189" s="223">
        <f t="shared" si="10"/>
        <v>0</v>
      </c>
      <c r="L189" s="218">
        <f t="shared" si="9"/>
        <v>0</v>
      </c>
      <c r="M189" s="203">
        <f t="shared" si="11"/>
        <v>0</v>
      </c>
    </row>
    <row r="190" spans="11:13" hidden="1" x14ac:dyDescent="0.25">
      <c r="K190" s="223">
        <f t="shared" si="10"/>
        <v>0</v>
      </c>
      <c r="L190" s="218">
        <f t="shared" si="9"/>
        <v>0</v>
      </c>
      <c r="M190" s="203">
        <f t="shared" si="11"/>
        <v>0</v>
      </c>
    </row>
    <row r="191" spans="11:13" hidden="1" x14ac:dyDescent="0.25">
      <c r="K191" s="223">
        <f t="shared" si="10"/>
        <v>0</v>
      </c>
      <c r="L191" s="218">
        <f t="shared" si="9"/>
        <v>0</v>
      </c>
      <c r="M191" s="203">
        <f t="shared" si="11"/>
        <v>0</v>
      </c>
    </row>
    <row r="192" spans="11:13" hidden="1" x14ac:dyDescent="0.25">
      <c r="K192" s="223">
        <f t="shared" si="10"/>
        <v>0</v>
      </c>
      <c r="L192" s="218">
        <f t="shared" si="9"/>
        <v>0</v>
      </c>
      <c r="M192" s="203">
        <f t="shared" si="11"/>
        <v>0</v>
      </c>
    </row>
    <row r="193" spans="11:13" hidden="1" x14ac:dyDescent="0.25">
      <c r="K193" s="223">
        <f t="shared" si="10"/>
        <v>0</v>
      </c>
      <c r="L193" s="218">
        <f t="shared" si="9"/>
        <v>0</v>
      </c>
      <c r="M193" s="203">
        <f t="shared" si="11"/>
        <v>0</v>
      </c>
    </row>
    <row r="194" spans="11:13" hidden="1" x14ac:dyDescent="0.25">
      <c r="K194" s="223">
        <f t="shared" si="10"/>
        <v>0</v>
      </c>
      <c r="L194" s="218">
        <f t="shared" si="9"/>
        <v>0</v>
      </c>
      <c r="M194" s="203">
        <f t="shared" si="11"/>
        <v>0</v>
      </c>
    </row>
    <row r="195" spans="11:13" hidden="1" x14ac:dyDescent="0.25">
      <c r="K195" s="223">
        <f t="shared" si="10"/>
        <v>0</v>
      </c>
      <c r="L195" s="218">
        <f t="shared" si="9"/>
        <v>0</v>
      </c>
      <c r="M195" s="203">
        <f t="shared" si="11"/>
        <v>0</v>
      </c>
    </row>
    <row r="196" spans="11:13" hidden="1" x14ac:dyDescent="0.25">
      <c r="K196" s="223">
        <f t="shared" si="10"/>
        <v>0</v>
      </c>
      <c r="L196" s="218">
        <f t="shared" ref="L196:L259" si="12">IF(E196="",0,IF(E196="H",0,VLOOKUP(E196,$F$539:$G$553,2)))</f>
        <v>0</v>
      </c>
      <c r="M196" s="203">
        <f t="shared" si="11"/>
        <v>0</v>
      </c>
    </row>
    <row r="197" spans="11:13" hidden="1" x14ac:dyDescent="0.25">
      <c r="K197" s="223">
        <f t="shared" ref="K197:K260" si="13">SUM(F197:J197)</f>
        <v>0</v>
      </c>
      <c r="L197" s="218">
        <f t="shared" si="12"/>
        <v>0</v>
      </c>
      <c r="M197" s="203">
        <f t="shared" ref="M197:M260" si="14">SUM(K197*L197)</f>
        <v>0</v>
      </c>
    </row>
    <row r="198" spans="11:13" hidden="1" x14ac:dyDescent="0.25">
      <c r="K198" s="223">
        <f t="shared" si="13"/>
        <v>0</v>
      </c>
      <c r="L198" s="218">
        <f t="shared" si="12"/>
        <v>0</v>
      </c>
      <c r="M198" s="203">
        <f t="shared" si="14"/>
        <v>0</v>
      </c>
    </row>
    <row r="199" spans="11:13" hidden="1" x14ac:dyDescent="0.25">
      <c r="K199" s="223">
        <f t="shared" si="13"/>
        <v>0</v>
      </c>
      <c r="L199" s="218">
        <f t="shared" si="12"/>
        <v>0</v>
      </c>
      <c r="M199" s="203">
        <f t="shared" si="14"/>
        <v>0</v>
      </c>
    </row>
    <row r="200" spans="11:13" hidden="1" x14ac:dyDescent="0.25">
      <c r="K200" s="223">
        <f t="shared" si="13"/>
        <v>0</v>
      </c>
      <c r="L200" s="218">
        <f t="shared" si="12"/>
        <v>0</v>
      </c>
      <c r="M200" s="203">
        <f t="shared" si="14"/>
        <v>0</v>
      </c>
    </row>
    <row r="201" spans="11:13" hidden="1" x14ac:dyDescent="0.25">
      <c r="K201" s="223">
        <f t="shared" si="13"/>
        <v>0</v>
      </c>
      <c r="L201" s="218">
        <f t="shared" si="12"/>
        <v>0</v>
      </c>
      <c r="M201" s="203">
        <f t="shared" si="14"/>
        <v>0</v>
      </c>
    </row>
    <row r="202" spans="11:13" hidden="1" x14ac:dyDescent="0.25">
      <c r="K202" s="223">
        <f t="shared" si="13"/>
        <v>0</v>
      </c>
      <c r="L202" s="218">
        <f t="shared" si="12"/>
        <v>0</v>
      </c>
      <c r="M202" s="203">
        <f t="shared" si="14"/>
        <v>0</v>
      </c>
    </row>
    <row r="203" spans="11:13" hidden="1" x14ac:dyDescent="0.25">
      <c r="K203" s="223">
        <f t="shared" si="13"/>
        <v>0</v>
      </c>
      <c r="L203" s="218">
        <f t="shared" si="12"/>
        <v>0</v>
      </c>
      <c r="M203" s="203">
        <f t="shared" si="14"/>
        <v>0</v>
      </c>
    </row>
    <row r="204" spans="11:13" hidden="1" x14ac:dyDescent="0.25">
      <c r="K204" s="223">
        <f t="shared" si="13"/>
        <v>0</v>
      </c>
      <c r="L204" s="218">
        <f t="shared" si="12"/>
        <v>0</v>
      </c>
      <c r="M204" s="203">
        <f t="shared" si="14"/>
        <v>0</v>
      </c>
    </row>
    <row r="205" spans="11:13" hidden="1" x14ac:dyDescent="0.25">
      <c r="K205" s="223">
        <f t="shared" si="13"/>
        <v>0</v>
      </c>
      <c r="L205" s="218">
        <f t="shared" si="12"/>
        <v>0</v>
      </c>
      <c r="M205" s="203">
        <f t="shared" si="14"/>
        <v>0</v>
      </c>
    </row>
    <row r="206" spans="11:13" hidden="1" x14ac:dyDescent="0.25">
      <c r="K206" s="223">
        <f t="shared" si="13"/>
        <v>0</v>
      </c>
      <c r="L206" s="218">
        <f t="shared" si="12"/>
        <v>0</v>
      </c>
      <c r="M206" s="203">
        <f t="shared" si="14"/>
        <v>0</v>
      </c>
    </row>
    <row r="207" spans="11:13" hidden="1" x14ac:dyDescent="0.25">
      <c r="K207" s="223">
        <f t="shared" si="13"/>
        <v>0</v>
      </c>
      <c r="L207" s="218">
        <f t="shared" si="12"/>
        <v>0</v>
      </c>
      <c r="M207" s="203">
        <f t="shared" si="14"/>
        <v>0</v>
      </c>
    </row>
    <row r="208" spans="11:13" hidden="1" x14ac:dyDescent="0.25">
      <c r="K208" s="223">
        <f t="shared" si="13"/>
        <v>0</v>
      </c>
      <c r="L208" s="218">
        <f t="shared" si="12"/>
        <v>0</v>
      </c>
      <c r="M208" s="203">
        <f t="shared" si="14"/>
        <v>0</v>
      </c>
    </row>
    <row r="209" spans="11:13" hidden="1" x14ac:dyDescent="0.25">
      <c r="K209" s="223">
        <f t="shared" si="13"/>
        <v>0</v>
      </c>
      <c r="L209" s="218">
        <f t="shared" si="12"/>
        <v>0</v>
      </c>
      <c r="M209" s="203">
        <f t="shared" si="14"/>
        <v>0</v>
      </c>
    </row>
    <row r="210" spans="11:13" hidden="1" x14ac:dyDescent="0.25">
      <c r="K210" s="223">
        <f t="shared" si="13"/>
        <v>0</v>
      </c>
      <c r="L210" s="218">
        <f t="shared" si="12"/>
        <v>0</v>
      </c>
      <c r="M210" s="203">
        <f t="shared" si="14"/>
        <v>0</v>
      </c>
    </row>
    <row r="211" spans="11:13" hidden="1" x14ac:dyDescent="0.25">
      <c r="K211" s="223">
        <f t="shared" si="13"/>
        <v>0</v>
      </c>
      <c r="L211" s="218">
        <f t="shared" si="12"/>
        <v>0</v>
      </c>
      <c r="M211" s="203">
        <f t="shared" si="14"/>
        <v>0</v>
      </c>
    </row>
    <row r="212" spans="11:13" hidden="1" x14ac:dyDescent="0.25">
      <c r="K212" s="223">
        <f t="shared" si="13"/>
        <v>0</v>
      </c>
      <c r="L212" s="218">
        <f t="shared" si="12"/>
        <v>0</v>
      </c>
      <c r="M212" s="203">
        <f t="shared" si="14"/>
        <v>0</v>
      </c>
    </row>
    <row r="213" spans="11:13" hidden="1" x14ac:dyDescent="0.25">
      <c r="K213" s="223">
        <f t="shared" si="13"/>
        <v>0</v>
      </c>
      <c r="L213" s="218">
        <f t="shared" si="12"/>
        <v>0</v>
      </c>
      <c r="M213" s="203">
        <f t="shared" si="14"/>
        <v>0</v>
      </c>
    </row>
    <row r="214" spans="11:13" hidden="1" x14ac:dyDescent="0.25">
      <c r="K214" s="223">
        <f t="shared" si="13"/>
        <v>0</v>
      </c>
      <c r="L214" s="218">
        <f t="shared" si="12"/>
        <v>0</v>
      </c>
      <c r="M214" s="203">
        <f t="shared" si="14"/>
        <v>0</v>
      </c>
    </row>
    <row r="215" spans="11:13" hidden="1" x14ac:dyDescent="0.25">
      <c r="K215" s="223">
        <f t="shared" si="13"/>
        <v>0</v>
      </c>
      <c r="L215" s="218">
        <f t="shared" si="12"/>
        <v>0</v>
      </c>
      <c r="M215" s="203">
        <f t="shared" si="14"/>
        <v>0</v>
      </c>
    </row>
    <row r="216" spans="11:13" hidden="1" x14ac:dyDescent="0.25">
      <c r="K216" s="223">
        <f t="shared" si="13"/>
        <v>0</v>
      </c>
      <c r="L216" s="218">
        <f t="shared" si="12"/>
        <v>0</v>
      </c>
      <c r="M216" s="203">
        <f t="shared" si="14"/>
        <v>0</v>
      </c>
    </row>
    <row r="217" spans="11:13" hidden="1" x14ac:dyDescent="0.25">
      <c r="K217" s="223">
        <f t="shared" si="13"/>
        <v>0</v>
      </c>
      <c r="L217" s="218">
        <f t="shared" si="12"/>
        <v>0</v>
      </c>
      <c r="M217" s="203">
        <f t="shared" si="14"/>
        <v>0</v>
      </c>
    </row>
    <row r="218" spans="11:13" hidden="1" x14ac:dyDescent="0.25">
      <c r="K218" s="223">
        <f t="shared" si="13"/>
        <v>0</v>
      </c>
      <c r="L218" s="218">
        <f t="shared" si="12"/>
        <v>0</v>
      </c>
      <c r="M218" s="203">
        <f t="shared" si="14"/>
        <v>0</v>
      </c>
    </row>
    <row r="219" spans="11:13" hidden="1" x14ac:dyDescent="0.25">
      <c r="K219" s="223">
        <f t="shared" si="13"/>
        <v>0</v>
      </c>
      <c r="L219" s="218">
        <f t="shared" si="12"/>
        <v>0</v>
      </c>
      <c r="M219" s="203">
        <f t="shared" si="14"/>
        <v>0</v>
      </c>
    </row>
    <row r="220" spans="11:13" hidden="1" x14ac:dyDescent="0.25">
      <c r="K220" s="223">
        <f t="shared" si="13"/>
        <v>0</v>
      </c>
      <c r="L220" s="218">
        <f t="shared" si="12"/>
        <v>0</v>
      </c>
      <c r="M220" s="203">
        <f t="shared" si="14"/>
        <v>0</v>
      </c>
    </row>
    <row r="221" spans="11:13" hidden="1" x14ac:dyDescent="0.25">
      <c r="K221" s="223">
        <f t="shared" si="13"/>
        <v>0</v>
      </c>
      <c r="L221" s="218">
        <f t="shared" si="12"/>
        <v>0</v>
      </c>
      <c r="M221" s="203">
        <f t="shared" si="14"/>
        <v>0</v>
      </c>
    </row>
    <row r="222" spans="11:13" hidden="1" x14ac:dyDescent="0.25">
      <c r="K222" s="223">
        <f t="shared" si="13"/>
        <v>0</v>
      </c>
      <c r="L222" s="218">
        <f t="shared" si="12"/>
        <v>0</v>
      </c>
      <c r="M222" s="203">
        <f t="shared" si="14"/>
        <v>0</v>
      </c>
    </row>
    <row r="223" spans="11:13" hidden="1" x14ac:dyDescent="0.25">
      <c r="K223" s="223">
        <f t="shared" si="13"/>
        <v>0</v>
      </c>
      <c r="L223" s="218">
        <f t="shared" si="12"/>
        <v>0</v>
      </c>
      <c r="M223" s="203">
        <f t="shared" si="14"/>
        <v>0</v>
      </c>
    </row>
    <row r="224" spans="11:13" hidden="1" x14ac:dyDescent="0.25">
      <c r="K224" s="223">
        <f t="shared" si="13"/>
        <v>0</v>
      </c>
      <c r="L224" s="218">
        <f t="shared" si="12"/>
        <v>0</v>
      </c>
      <c r="M224" s="203">
        <f t="shared" si="14"/>
        <v>0</v>
      </c>
    </row>
    <row r="225" spans="11:13" hidden="1" x14ac:dyDescent="0.25">
      <c r="K225" s="223">
        <f t="shared" si="13"/>
        <v>0</v>
      </c>
      <c r="L225" s="218">
        <f t="shared" si="12"/>
        <v>0</v>
      </c>
      <c r="M225" s="203">
        <f t="shared" si="14"/>
        <v>0</v>
      </c>
    </row>
    <row r="226" spans="11:13" hidden="1" x14ac:dyDescent="0.25">
      <c r="K226" s="223">
        <f t="shared" si="13"/>
        <v>0</v>
      </c>
      <c r="L226" s="218">
        <f t="shared" si="12"/>
        <v>0</v>
      </c>
      <c r="M226" s="203">
        <f t="shared" si="14"/>
        <v>0</v>
      </c>
    </row>
    <row r="227" spans="11:13" hidden="1" x14ac:dyDescent="0.25">
      <c r="K227" s="223">
        <f t="shared" si="13"/>
        <v>0</v>
      </c>
      <c r="L227" s="218">
        <f t="shared" si="12"/>
        <v>0</v>
      </c>
      <c r="M227" s="203">
        <f t="shared" si="14"/>
        <v>0</v>
      </c>
    </row>
    <row r="228" spans="11:13" hidden="1" x14ac:dyDescent="0.25">
      <c r="K228" s="223">
        <f t="shared" si="13"/>
        <v>0</v>
      </c>
      <c r="L228" s="218">
        <f t="shared" si="12"/>
        <v>0</v>
      </c>
      <c r="M228" s="203">
        <f t="shared" si="14"/>
        <v>0</v>
      </c>
    </row>
    <row r="229" spans="11:13" hidden="1" x14ac:dyDescent="0.25">
      <c r="K229" s="223">
        <f t="shared" si="13"/>
        <v>0</v>
      </c>
      <c r="L229" s="218">
        <f t="shared" si="12"/>
        <v>0</v>
      </c>
      <c r="M229" s="203">
        <f t="shared" si="14"/>
        <v>0</v>
      </c>
    </row>
    <row r="230" spans="11:13" hidden="1" x14ac:dyDescent="0.25">
      <c r="K230" s="223">
        <f t="shared" si="13"/>
        <v>0</v>
      </c>
      <c r="L230" s="218">
        <f t="shared" si="12"/>
        <v>0</v>
      </c>
      <c r="M230" s="203">
        <f t="shared" si="14"/>
        <v>0</v>
      </c>
    </row>
    <row r="231" spans="11:13" hidden="1" x14ac:dyDescent="0.25">
      <c r="K231" s="223">
        <f t="shared" si="13"/>
        <v>0</v>
      </c>
      <c r="L231" s="218">
        <f t="shared" si="12"/>
        <v>0</v>
      </c>
      <c r="M231" s="203">
        <f t="shared" si="14"/>
        <v>0</v>
      </c>
    </row>
    <row r="232" spans="11:13" hidden="1" x14ac:dyDescent="0.25">
      <c r="K232" s="223">
        <f t="shared" si="13"/>
        <v>0</v>
      </c>
      <c r="L232" s="218">
        <f t="shared" si="12"/>
        <v>0</v>
      </c>
      <c r="M232" s="203">
        <f t="shared" si="14"/>
        <v>0</v>
      </c>
    </row>
    <row r="233" spans="11:13" hidden="1" x14ac:dyDescent="0.25">
      <c r="K233" s="223">
        <f t="shared" si="13"/>
        <v>0</v>
      </c>
      <c r="L233" s="218">
        <f t="shared" si="12"/>
        <v>0</v>
      </c>
      <c r="M233" s="203">
        <f t="shared" si="14"/>
        <v>0</v>
      </c>
    </row>
    <row r="234" spans="11:13" hidden="1" x14ac:dyDescent="0.25">
      <c r="K234" s="223">
        <f t="shared" si="13"/>
        <v>0</v>
      </c>
      <c r="L234" s="218">
        <f t="shared" si="12"/>
        <v>0</v>
      </c>
      <c r="M234" s="203">
        <f t="shared" si="14"/>
        <v>0</v>
      </c>
    </row>
    <row r="235" spans="11:13" hidden="1" x14ac:dyDescent="0.25">
      <c r="K235" s="223">
        <f t="shared" si="13"/>
        <v>0</v>
      </c>
      <c r="L235" s="218">
        <f t="shared" si="12"/>
        <v>0</v>
      </c>
      <c r="M235" s="203">
        <f t="shared" si="14"/>
        <v>0</v>
      </c>
    </row>
    <row r="236" spans="11:13" hidden="1" x14ac:dyDescent="0.25">
      <c r="K236" s="223">
        <f t="shared" si="13"/>
        <v>0</v>
      </c>
      <c r="L236" s="218">
        <f t="shared" si="12"/>
        <v>0</v>
      </c>
      <c r="M236" s="203">
        <f t="shared" si="14"/>
        <v>0</v>
      </c>
    </row>
    <row r="237" spans="11:13" hidden="1" x14ac:dyDescent="0.25">
      <c r="K237" s="223">
        <f t="shared" si="13"/>
        <v>0</v>
      </c>
      <c r="L237" s="218">
        <f t="shared" si="12"/>
        <v>0</v>
      </c>
      <c r="M237" s="203">
        <f t="shared" si="14"/>
        <v>0</v>
      </c>
    </row>
    <row r="238" spans="11:13" hidden="1" x14ac:dyDescent="0.25">
      <c r="K238" s="223">
        <f t="shared" si="13"/>
        <v>0</v>
      </c>
      <c r="L238" s="218">
        <f t="shared" si="12"/>
        <v>0</v>
      </c>
      <c r="M238" s="203">
        <f t="shared" si="14"/>
        <v>0</v>
      </c>
    </row>
    <row r="239" spans="11:13" hidden="1" x14ac:dyDescent="0.25">
      <c r="K239" s="223">
        <f t="shared" si="13"/>
        <v>0</v>
      </c>
      <c r="L239" s="218">
        <f t="shared" si="12"/>
        <v>0</v>
      </c>
      <c r="M239" s="203">
        <f t="shared" si="14"/>
        <v>0</v>
      </c>
    </row>
    <row r="240" spans="11:13" hidden="1" x14ac:dyDescent="0.25">
      <c r="K240" s="223">
        <f t="shared" si="13"/>
        <v>0</v>
      </c>
      <c r="L240" s="218">
        <f t="shared" si="12"/>
        <v>0</v>
      </c>
      <c r="M240" s="203">
        <f t="shared" si="14"/>
        <v>0</v>
      </c>
    </row>
    <row r="241" spans="11:13" hidden="1" x14ac:dyDescent="0.25">
      <c r="K241" s="223">
        <f t="shared" si="13"/>
        <v>0</v>
      </c>
      <c r="L241" s="218">
        <f t="shared" si="12"/>
        <v>0</v>
      </c>
      <c r="M241" s="203">
        <f t="shared" si="14"/>
        <v>0</v>
      </c>
    </row>
    <row r="242" spans="11:13" hidden="1" x14ac:dyDescent="0.25">
      <c r="K242" s="223">
        <f t="shared" si="13"/>
        <v>0</v>
      </c>
      <c r="L242" s="218">
        <f t="shared" si="12"/>
        <v>0</v>
      </c>
      <c r="M242" s="203">
        <f t="shared" si="14"/>
        <v>0</v>
      </c>
    </row>
    <row r="243" spans="11:13" hidden="1" x14ac:dyDescent="0.25">
      <c r="K243" s="223">
        <f t="shared" si="13"/>
        <v>0</v>
      </c>
      <c r="L243" s="218">
        <f t="shared" si="12"/>
        <v>0</v>
      </c>
      <c r="M243" s="203">
        <f t="shared" si="14"/>
        <v>0</v>
      </c>
    </row>
    <row r="244" spans="11:13" hidden="1" x14ac:dyDescent="0.25">
      <c r="K244" s="223">
        <f t="shared" si="13"/>
        <v>0</v>
      </c>
      <c r="L244" s="218">
        <f t="shared" si="12"/>
        <v>0</v>
      </c>
      <c r="M244" s="203">
        <f t="shared" si="14"/>
        <v>0</v>
      </c>
    </row>
    <row r="245" spans="11:13" hidden="1" x14ac:dyDescent="0.25">
      <c r="K245" s="223">
        <f t="shared" si="13"/>
        <v>0</v>
      </c>
      <c r="L245" s="218">
        <f t="shared" si="12"/>
        <v>0</v>
      </c>
      <c r="M245" s="203">
        <f t="shared" si="14"/>
        <v>0</v>
      </c>
    </row>
    <row r="246" spans="11:13" hidden="1" x14ac:dyDescent="0.25">
      <c r="K246" s="223">
        <f t="shared" si="13"/>
        <v>0</v>
      </c>
      <c r="L246" s="218">
        <f t="shared" si="12"/>
        <v>0</v>
      </c>
      <c r="M246" s="203">
        <f t="shared" si="14"/>
        <v>0</v>
      </c>
    </row>
    <row r="247" spans="11:13" hidden="1" x14ac:dyDescent="0.25">
      <c r="K247" s="223">
        <f t="shared" si="13"/>
        <v>0</v>
      </c>
      <c r="L247" s="218">
        <f t="shared" si="12"/>
        <v>0</v>
      </c>
      <c r="M247" s="203">
        <f t="shared" si="14"/>
        <v>0</v>
      </c>
    </row>
    <row r="248" spans="11:13" hidden="1" x14ac:dyDescent="0.25">
      <c r="K248" s="223">
        <f t="shared" si="13"/>
        <v>0</v>
      </c>
      <c r="L248" s="218">
        <f t="shared" si="12"/>
        <v>0</v>
      </c>
      <c r="M248" s="203">
        <f t="shared" si="14"/>
        <v>0</v>
      </c>
    </row>
    <row r="249" spans="11:13" hidden="1" x14ac:dyDescent="0.25">
      <c r="K249" s="223">
        <f t="shared" si="13"/>
        <v>0</v>
      </c>
      <c r="L249" s="218">
        <f t="shared" si="12"/>
        <v>0</v>
      </c>
      <c r="M249" s="203">
        <f t="shared" si="14"/>
        <v>0</v>
      </c>
    </row>
    <row r="250" spans="11:13" hidden="1" x14ac:dyDescent="0.25">
      <c r="K250" s="223">
        <f t="shared" si="13"/>
        <v>0</v>
      </c>
      <c r="L250" s="218">
        <f t="shared" si="12"/>
        <v>0</v>
      </c>
      <c r="M250" s="203">
        <f t="shared" si="14"/>
        <v>0</v>
      </c>
    </row>
    <row r="251" spans="11:13" hidden="1" x14ac:dyDescent="0.25">
      <c r="K251" s="223">
        <f t="shared" si="13"/>
        <v>0</v>
      </c>
      <c r="L251" s="218">
        <f t="shared" si="12"/>
        <v>0</v>
      </c>
      <c r="M251" s="203">
        <f t="shared" si="14"/>
        <v>0</v>
      </c>
    </row>
    <row r="252" spans="11:13" hidden="1" x14ac:dyDescent="0.25">
      <c r="K252" s="223">
        <f t="shared" si="13"/>
        <v>0</v>
      </c>
      <c r="L252" s="218">
        <f t="shared" si="12"/>
        <v>0</v>
      </c>
      <c r="M252" s="203">
        <f t="shared" si="14"/>
        <v>0</v>
      </c>
    </row>
    <row r="253" spans="11:13" hidden="1" x14ac:dyDescent="0.25">
      <c r="K253" s="223">
        <f t="shared" si="13"/>
        <v>0</v>
      </c>
      <c r="L253" s="218">
        <f t="shared" si="12"/>
        <v>0</v>
      </c>
      <c r="M253" s="203">
        <f t="shared" si="14"/>
        <v>0</v>
      </c>
    </row>
    <row r="254" spans="11:13" hidden="1" x14ac:dyDescent="0.25">
      <c r="K254" s="223">
        <f t="shared" si="13"/>
        <v>0</v>
      </c>
      <c r="L254" s="218">
        <f t="shared" si="12"/>
        <v>0</v>
      </c>
      <c r="M254" s="203">
        <f t="shared" si="14"/>
        <v>0</v>
      </c>
    </row>
    <row r="255" spans="11:13" hidden="1" x14ac:dyDescent="0.25">
      <c r="K255" s="223">
        <f t="shared" si="13"/>
        <v>0</v>
      </c>
      <c r="L255" s="218">
        <f t="shared" si="12"/>
        <v>0</v>
      </c>
      <c r="M255" s="203">
        <f t="shared" si="14"/>
        <v>0</v>
      </c>
    </row>
    <row r="256" spans="11:13" hidden="1" x14ac:dyDescent="0.25">
      <c r="K256" s="223">
        <f t="shared" si="13"/>
        <v>0</v>
      </c>
      <c r="L256" s="218">
        <f t="shared" si="12"/>
        <v>0</v>
      </c>
      <c r="M256" s="203">
        <f t="shared" si="14"/>
        <v>0</v>
      </c>
    </row>
    <row r="257" spans="11:13" hidden="1" x14ac:dyDescent="0.25">
      <c r="K257" s="223">
        <f t="shared" si="13"/>
        <v>0</v>
      </c>
      <c r="L257" s="218">
        <f t="shared" si="12"/>
        <v>0</v>
      </c>
      <c r="M257" s="203">
        <f t="shared" si="14"/>
        <v>0</v>
      </c>
    </row>
    <row r="258" spans="11:13" hidden="1" x14ac:dyDescent="0.25">
      <c r="K258" s="223">
        <f t="shared" si="13"/>
        <v>0</v>
      </c>
      <c r="L258" s="218">
        <f t="shared" si="12"/>
        <v>0</v>
      </c>
      <c r="M258" s="203">
        <f t="shared" si="14"/>
        <v>0</v>
      </c>
    </row>
    <row r="259" spans="11:13" hidden="1" x14ac:dyDescent="0.25">
      <c r="K259" s="223">
        <f t="shared" si="13"/>
        <v>0</v>
      </c>
      <c r="L259" s="218">
        <f t="shared" si="12"/>
        <v>0</v>
      </c>
      <c r="M259" s="203">
        <f t="shared" si="14"/>
        <v>0</v>
      </c>
    </row>
    <row r="260" spans="11:13" hidden="1" x14ac:dyDescent="0.25">
      <c r="K260" s="223">
        <f t="shared" si="13"/>
        <v>0</v>
      </c>
      <c r="L260" s="218">
        <f t="shared" ref="L260:L323" si="15">IF(E260="",0,IF(E260="H",0,VLOOKUP(E260,$F$539:$G$553,2)))</f>
        <v>0</v>
      </c>
      <c r="M260" s="203">
        <f t="shared" si="14"/>
        <v>0</v>
      </c>
    </row>
    <row r="261" spans="11:13" hidden="1" x14ac:dyDescent="0.25">
      <c r="K261" s="223">
        <f t="shared" ref="K261:K324" si="16">SUM(F261:J261)</f>
        <v>0</v>
      </c>
      <c r="L261" s="218">
        <f t="shared" si="15"/>
        <v>0</v>
      </c>
      <c r="M261" s="203">
        <f t="shared" ref="M261:M324" si="17">SUM(K261*L261)</f>
        <v>0</v>
      </c>
    </row>
    <row r="262" spans="11:13" hidden="1" x14ac:dyDescent="0.25">
      <c r="K262" s="223">
        <f t="shared" si="16"/>
        <v>0</v>
      </c>
      <c r="L262" s="218">
        <f t="shared" si="15"/>
        <v>0</v>
      </c>
      <c r="M262" s="203">
        <f t="shared" si="17"/>
        <v>0</v>
      </c>
    </row>
    <row r="263" spans="11:13" hidden="1" x14ac:dyDescent="0.25">
      <c r="K263" s="223">
        <f t="shared" si="16"/>
        <v>0</v>
      </c>
      <c r="L263" s="218">
        <f t="shared" si="15"/>
        <v>0</v>
      </c>
      <c r="M263" s="203">
        <f t="shared" si="17"/>
        <v>0</v>
      </c>
    </row>
    <row r="264" spans="11:13" hidden="1" x14ac:dyDescent="0.25">
      <c r="K264" s="223">
        <f t="shared" si="16"/>
        <v>0</v>
      </c>
      <c r="L264" s="218">
        <f t="shared" si="15"/>
        <v>0</v>
      </c>
      <c r="M264" s="203">
        <f t="shared" si="17"/>
        <v>0</v>
      </c>
    </row>
    <row r="265" spans="11:13" hidden="1" x14ac:dyDescent="0.25">
      <c r="K265" s="223">
        <f t="shared" si="16"/>
        <v>0</v>
      </c>
      <c r="L265" s="218">
        <f t="shared" si="15"/>
        <v>0</v>
      </c>
      <c r="M265" s="203">
        <f t="shared" si="17"/>
        <v>0</v>
      </c>
    </row>
    <row r="266" spans="11:13" hidden="1" x14ac:dyDescent="0.25">
      <c r="K266" s="223">
        <f t="shared" si="16"/>
        <v>0</v>
      </c>
      <c r="L266" s="218">
        <f t="shared" si="15"/>
        <v>0</v>
      </c>
      <c r="M266" s="203">
        <f t="shared" si="17"/>
        <v>0</v>
      </c>
    </row>
    <row r="267" spans="11:13" hidden="1" x14ac:dyDescent="0.25">
      <c r="K267" s="223">
        <f t="shared" si="16"/>
        <v>0</v>
      </c>
      <c r="L267" s="218">
        <f t="shared" si="15"/>
        <v>0</v>
      </c>
      <c r="M267" s="203">
        <f t="shared" si="17"/>
        <v>0</v>
      </c>
    </row>
    <row r="268" spans="11:13" hidden="1" x14ac:dyDescent="0.25">
      <c r="K268" s="223">
        <f t="shared" si="16"/>
        <v>0</v>
      </c>
      <c r="L268" s="218">
        <f t="shared" si="15"/>
        <v>0</v>
      </c>
      <c r="M268" s="203">
        <f t="shared" si="17"/>
        <v>0</v>
      </c>
    </row>
    <row r="269" spans="11:13" hidden="1" x14ac:dyDescent="0.25">
      <c r="K269" s="223">
        <f t="shared" si="16"/>
        <v>0</v>
      </c>
      <c r="L269" s="218">
        <f t="shared" si="15"/>
        <v>0</v>
      </c>
      <c r="M269" s="203">
        <f t="shared" si="17"/>
        <v>0</v>
      </c>
    </row>
    <row r="270" spans="11:13" hidden="1" x14ac:dyDescent="0.25">
      <c r="K270" s="223">
        <f t="shared" si="16"/>
        <v>0</v>
      </c>
      <c r="L270" s="218">
        <f t="shared" si="15"/>
        <v>0</v>
      </c>
      <c r="M270" s="203">
        <f t="shared" si="17"/>
        <v>0</v>
      </c>
    </row>
    <row r="271" spans="11:13" hidden="1" x14ac:dyDescent="0.25">
      <c r="K271" s="223">
        <f t="shared" si="16"/>
        <v>0</v>
      </c>
      <c r="L271" s="218">
        <f t="shared" si="15"/>
        <v>0</v>
      </c>
      <c r="M271" s="203">
        <f t="shared" si="17"/>
        <v>0</v>
      </c>
    </row>
    <row r="272" spans="11:13" hidden="1" x14ac:dyDescent="0.25">
      <c r="K272" s="223">
        <f t="shared" si="16"/>
        <v>0</v>
      </c>
      <c r="L272" s="218">
        <f t="shared" si="15"/>
        <v>0</v>
      </c>
      <c r="M272" s="203">
        <f t="shared" si="17"/>
        <v>0</v>
      </c>
    </row>
    <row r="273" spans="11:13" hidden="1" x14ac:dyDescent="0.25">
      <c r="K273" s="223">
        <f t="shared" si="16"/>
        <v>0</v>
      </c>
      <c r="L273" s="218">
        <f t="shared" si="15"/>
        <v>0</v>
      </c>
      <c r="M273" s="203">
        <f t="shared" si="17"/>
        <v>0</v>
      </c>
    </row>
    <row r="274" spans="11:13" hidden="1" x14ac:dyDescent="0.25">
      <c r="K274" s="223">
        <f t="shared" si="16"/>
        <v>0</v>
      </c>
      <c r="L274" s="218">
        <f t="shared" si="15"/>
        <v>0</v>
      </c>
      <c r="M274" s="203">
        <f t="shared" si="17"/>
        <v>0</v>
      </c>
    </row>
    <row r="275" spans="11:13" hidden="1" x14ac:dyDescent="0.25">
      <c r="K275" s="223">
        <f t="shared" si="16"/>
        <v>0</v>
      </c>
      <c r="L275" s="218">
        <f t="shared" si="15"/>
        <v>0</v>
      </c>
      <c r="M275" s="203">
        <f t="shared" si="17"/>
        <v>0</v>
      </c>
    </row>
    <row r="276" spans="11:13" hidden="1" x14ac:dyDescent="0.25">
      <c r="K276" s="223">
        <f t="shared" si="16"/>
        <v>0</v>
      </c>
      <c r="L276" s="218">
        <f t="shared" si="15"/>
        <v>0</v>
      </c>
      <c r="M276" s="203">
        <f t="shared" si="17"/>
        <v>0</v>
      </c>
    </row>
    <row r="277" spans="11:13" hidden="1" x14ac:dyDescent="0.25">
      <c r="K277" s="223">
        <f t="shared" si="16"/>
        <v>0</v>
      </c>
      <c r="L277" s="218">
        <f t="shared" si="15"/>
        <v>0</v>
      </c>
      <c r="M277" s="203">
        <f t="shared" si="17"/>
        <v>0</v>
      </c>
    </row>
    <row r="278" spans="11:13" hidden="1" x14ac:dyDescent="0.25">
      <c r="K278" s="223">
        <f t="shared" si="16"/>
        <v>0</v>
      </c>
      <c r="L278" s="218">
        <f t="shared" si="15"/>
        <v>0</v>
      </c>
      <c r="M278" s="203">
        <f t="shared" si="17"/>
        <v>0</v>
      </c>
    </row>
    <row r="279" spans="11:13" hidden="1" x14ac:dyDescent="0.25">
      <c r="K279" s="223">
        <f t="shared" si="16"/>
        <v>0</v>
      </c>
      <c r="L279" s="218">
        <f t="shared" si="15"/>
        <v>0</v>
      </c>
      <c r="M279" s="203">
        <f t="shared" si="17"/>
        <v>0</v>
      </c>
    </row>
    <row r="280" spans="11:13" hidden="1" x14ac:dyDescent="0.25">
      <c r="K280" s="223">
        <f t="shared" si="16"/>
        <v>0</v>
      </c>
      <c r="L280" s="218">
        <f t="shared" si="15"/>
        <v>0</v>
      </c>
      <c r="M280" s="203">
        <f t="shared" si="17"/>
        <v>0</v>
      </c>
    </row>
    <row r="281" spans="11:13" hidden="1" x14ac:dyDescent="0.25">
      <c r="K281" s="223">
        <f t="shared" si="16"/>
        <v>0</v>
      </c>
      <c r="L281" s="218">
        <f t="shared" si="15"/>
        <v>0</v>
      </c>
      <c r="M281" s="203">
        <f t="shared" si="17"/>
        <v>0</v>
      </c>
    </row>
    <row r="282" spans="11:13" hidden="1" x14ac:dyDescent="0.25">
      <c r="K282" s="223">
        <f t="shared" si="16"/>
        <v>0</v>
      </c>
      <c r="L282" s="218">
        <f t="shared" si="15"/>
        <v>0</v>
      </c>
      <c r="M282" s="203">
        <f t="shared" si="17"/>
        <v>0</v>
      </c>
    </row>
    <row r="283" spans="11:13" hidden="1" x14ac:dyDescent="0.25">
      <c r="K283" s="223">
        <f t="shared" si="16"/>
        <v>0</v>
      </c>
      <c r="L283" s="218">
        <f t="shared" si="15"/>
        <v>0</v>
      </c>
      <c r="M283" s="203">
        <f t="shared" si="17"/>
        <v>0</v>
      </c>
    </row>
    <row r="284" spans="11:13" hidden="1" x14ac:dyDescent="0.25">
      <c r="K284" s="223">
        <f t="shared" si="16"/>
        <v>0</v>
      </c>
      <c r="L284" s="218">
        <f t="shared" si="15"/>
        <v>0</v>
      </c>
      <c r="M284" s="203">
        <f t="shared" si="17"/>
        <v>0</v>
      </c>
    </row>
    <row r="285" spans="11:13" hidden="1" x14ac:dyDescent="0.25">
      <c r="K285" s="223">
        <f t="shared" si="16"/>
        <v>0</v>
      </c>
      <c r="L285" s="218">
        <f t="shared" si="15"/>
        <v>0</v>
      </c>
      <c r="M285" s="203">
        <f t="shared" si="17"/>
        <v>0</v>
      </c>
    </row>
    <row r="286" spans="11:13" hidden="1" x14ac:dyDescent="0.25">
      <c r="K286" s="223">
        <f t="shared" si="16"/>
        <v>0</v>
      </c>
      <c r="L286" s="218">
        <f t="shared" si="15"/>
        <v>0</v>
      </c>
      <c r="M286" s="203">
        <f t="shared" si="17"/>
        <v>0</v>
      </c>
    </row>
    <row r="287" spans="11:13" hidden="1" x14ac:dyDescent="0.25">
      <c r="K287" s="223">
        <f t="shared" si="16"/>
        <v>0</v>
      </c>
      <c r="L287" s="218">
        <f t="shared" si="15"/>
        <v>0</v>
      </c>
      <c r="M287" s="203">
        <f t="shared" si="17"/>
        <v>0</v>
      </c>
    </row>
    <row r="288" spans="11:13" hidden="1" x14ac:dyDescent="0.25">
      <c r="K288" s="223">
        <f t="shared" si="16"/>
        <v>0</v>
      </c>
      <c r="L288" s="218">
        <f t="shared" si="15"/>
        <v>0</v>
      </c>
      <c r="M288" s="203">
        <f t="shared" si="17"/>
        <v>0</v>
      </c>
    </row>
    <row r="289" spans="11:13" hidden="1" x14ac:dyDescent="0.25">
      <c r="K289" s="223">
        <f t="shared" si="16"/>
        <v>0</v>
      </c>
      <c r="L289" s="218">
        <f t="shared" si="15"/>
        <v>0</v>
      </c>
      <c r="M289" s="203">
        <f t="shared" si="17"/>
        <v>0</v>
      </c>
    </row>
    <row r="290" spans="11:13" hidden="1" x14ac:dyDescent="0.25">
      <c r="K290" s="223">
        <f t="shared" si="16"/>
        <v>0</v>
      </c>
      <c r="L290" s="218">
        <f t="shared" si="15"/>
        <v>0</v>
      </c>
      <c r="M290" s="203">
        <f t="shared" si="17"/>
        <v>0</v>
      </c>
    </row>
    <row r="291" spans="11:13" hidden="1" x14ac:dyDescent="0.25">
      <c r="K291" s="223">
        <f t="shared" si="16"/>
        <v>0</v>
      </c>
      <c r="L291" s="218">
        <f t="shared" si="15"/>
        <v>0</v>
      </c>
      <c r="M291" s="203">
        <f t="shared" si="17"/>
        <v>0</v>
      </c>
    </row>
    <row r="292" spans="11:13" hidden="1" x14ac:dyDescent="0.25">
      <c r="K292" s="223">
        <f t="shared" si="16"/>
        <v>0</v>
      </c>
      <c r="L292" s="218">
        <f t="shared" si="15"/>
        <v>0</v>
      </c>
      <c r="M292" s="203">
        <f t="shared" si="17"/>
        <v>0</v>
      </c>
    </row>
    <row r="293" spans="11:13" hidden="1" x14ac:dyDescent="0.25">
      <c r="K293" s="223">
        <f t="shared" si="16"/>
        <v>0</v>
      </c>
      <c r="L293" s="218">
        <f t="shared" si="15"/>
        <v>0</v>
      </c>
      <c r="M293" s="203">
        <f t="shared" si="17"/>
        <v>0</v>
      </c>
    </row>
    <row r="294" spans="11:13" hidden="1" x14ac:dyDescent="0.25">
      <c r="K294" s="223">
        <f t="shared" si="16"/>
        <v>0</v>
      </c>
      <c r="L294" s="218">
        <f t="shared" si="15"/>
        <v>0</v>
      </c>
      <c r="M294" s="203">
        <f t="shared" si="17"/>
        <v>0</v>
      </c>
    </row>
    <row r="295" spans="11:13" hidden="1" x14ac:dyDescent="0.25">
      <c r="K295" s="223">
        <f t="shared" si="16"/>
        <v>0</v>
      </c>
      <c r="L295" s="218">
        <f t="shared" si="15"/>
        <v>0</v>
      </c>
      <c r="M295" s="203">
        <f t="shared" si="17"/>
        <v>0</v>
      </c>
    </row>
    <row r="296" spans="11:13" hidden="1" x14ac:dyDescent="0.25">
      <c r="K296" s="223">
        <f t="shared" si="16"/>
        <v>0</v>
      </c>
      <c r="L296" s="218">
        <f t="shared" si="15"/>
        <v>0</v>
      </c>
      <c r="M296" s="203">
        <f t="shared" si="17"/>
        <v>0</v>
      </c>
    </row>
    <row r="297" spans="11:13" hidden="1" x14ac:dyDescent="0.25">
      <c r="K297" s="223">
        <f t="shared" si="16"/>
        <v>0</v>
      </c>
      <c r="L297" s="218">
        <f t="shared" si="15"/>
        <v>0</v>
      </c>
      <c r="M297" s="203">
        <f t="shared" si="17"/>
        <v>0</v>
      </c>
    </row>
    <row r="298" spans="11:13" hidden="1" x14ac:dyDescent="0.25">
      <c r="K298" s="223">
        <f t="shared" si="16"/>
        <v>0</v>
      </c>
      <c r="L298" s="218">
        <f t="shared" si="15"/>
        <v>0</v>
      </c>
      <c r="M298" s="203">
        <f t="shared" si="17"/>
        <v>0</v>
      </c>
    </row>
    <row r="299" spans="11:13" hidden="1" x14ac:dyDescent="0.25">
      <c r="K299" s="223">
        <f t="shared" si="16"/>
        <v>0</v>
      </c>
      <c r="L299" s="218">
        <f t="shared" si="15"/>
        <v>0</v>
      </c>
      <c r="M299" s="203">
        <f t="shared" si="17"/>
        <v>0</v>
      </c>
    </row>
    <row r="300" spans="11:13" hidden="1" x14ac:dyDescent="0.25">
      <c r="K300" s="223">
        <f t="shared" si="16"/>
        <v>0</v>
      </c>
      <c r="L300" s="218">
        <f t="shared" si="15"/>
        <v>0</v>
      </c>
      <c r="M300" s="203">
        <f t="shared" si="17"/>
        <v>0</v>
      </c>
    </row>
    <row r="301" spans="11:13" hidden="1" x14ac:dyDescent="0.25">
      <c r="K301" s="223">
        <f t="shared" si="16"/>
        <v>0</v>
      </c>
      <c r="L301" s="218">
        <f t="shared" si="15"/>
        <v>0</v>
      </c>
      <c r="M301" s="203">
        <f t="shared" si="17"/>
        <v>0</v>
      </c>
    </row>
    <row r="302" spans="11:13" hidden="1" x14ac:dyDescent="0.25">
      <c r="K302" s="223">
        <f t="shared" si="16"/>
        <v>0</v>
      </c>
      <c r="L302" s="218">
        <f t="shared" si="15"/>
        <v>0</v>
      </c>
      <c r="M302" s="203">
        <f t="shared" si="17"/>
        <v>0</v>
      </c>
    </row>
    <row r="303" spans="11:13" hidden="1" x14ac:dyDescent="0.25">
      <c r="K303" s="223">
        <f t="shared" si="16"/>
        <v>0</v>
      </c>
      <c r="L303" s="218">
        <f t="shared" si="15"/>
        <v>0</v>
      </c>
      <c r="M303" s="203">
        <f t="shared" si="17"/>
        <v>0</v>
      </c>
    </row>
    <row r="304" spans="11:13" hidden="1" x14ac:dyDescent="0.25">
      <c r="K304" s="223">
        <f t="shared" si="16"/>
        <v>0</v>
      </c>
      <c r="L304" s="218">
        <f t="shared" si="15"/>
        <v>0</v>
      </c>
      <c r="M304" s="203">
        <f t="shared" si="17"/>
        <v>0</v>
      </c>
    </row>
    <row r="305" spans="11:13" hidden="1" x14ac:dyDescent="0.25">
      <c r="K305" s="223">
        <f t="shared" si="16"/>
        <v>0</v>
      </c>
      <c r="L305" s="218">
        <f t="shared" si="15"/>
        <v>0</v>
      </c>
      <c r="M305" s="203">
        <f t="shared" si="17"/>
        <v>0</v>
      </c>
    </row>
    <row r="306" spans="11:13" hidden="1" x14ac:dyDescent="0.25">
      <c r="K306" s="223">
        <f t="shared" si="16"/>
        <v>0</v>
      </c>
      <c r="L306" s="218">
        <f t="shared" si="15"/>
        <v>0</v>
      </c>
      <c r="M306" s="203">
        <f t="shared" si="17"/>
        <v>0</v>
      </c>
    </row>
    <row r="307" spans="11:13" hidden="1" x14ac:dyDescent="0.25">
      <c r="K307" s="223">
        <f t="shared" si="16"/>
        <v>0</v>
      </c>
      <c r="L307" s="218">
        <f t="shared" si="15"/>
        <v>0</v>
      </c>
      <c r="M307" s="203">
        <f t="shared" si="17"/>
        <v>0</v>
      </c>
    </row>
    <row r="308" spans="11:13" hidden="1" x14ac:dyDescent="0.25">
      <c r="K308" s="223">
        <f t="shared" si="16"/>
        <v>0</v>
      </c>
      <c r="L308" s="218">
        <f t="shared" si="15"/>
        <v>0</v>
      </c>
      <c r="M308" s="203">
        <f t="shared" si="17"/>
        <v>0</v>
      </c>
    </row>
    <row r="309" spans="11:13" hidden="1" x14ac:dyDescent="0.25">
      <c r="K309" s="223">
        <f t="shared" si="16"/>
        <v>0</v>
      </c>
      <c r="L309" s="218">
        <f t="shared" si="15"/>
        <v>0</v>
      </c>
      <c r="M309" s="203">
        <f t="shared" si="17"/>
        <v>0</v>
      </c>
    </row>
    <row r="310" spans="11:13" hidden="1" x14ac:dyDescent="0.25">
      <c r="K310" s="223">
        <f t="shared" si="16"/>
        <v>0</v>
      </c>
      <c r="L310" s="218">
        <f t="shared" si="15"/>
        <v>0</v>
      </c>
      <c r="M310" s="203">
        <f t="shared" si="17"/>
        <v>0</v>
      </c>
    </row>
    <row r="311" spans="11:13" hidden="1" x14ac:dyDescent="0.25">
      <c r="K311" s="223">
        <f t="shared" si="16"/>
        <v>0</v>
      </c>
      <c r="L311" s="218">
        <f t="shared" si="15"/>
        <v>0</v>
      </c>
      <c r="M311" s="203">
        <f t="shared" si="17"/>
        <v>0</v>
      </c>
    </row>
    <row r="312" spans="11:13" hidden="1" x14ac:dyDescent="0.25">
      <c r="K312" s="223">
        <f t="shared" si="16"/>
        <v>0</v>
      </c>
      <c r="L312" s="218">
        <f t="shared" si="15"/>
        <v>0</v>
      </c>
      <c r="M312" s="203">
        <f t="shared" si="17"/>
        <v>0</v>
      </c>
    </row>
    <row r="313" spans="11:13" hidden="1" x14ac:dyDescent="0.25">
      <c r="K313" s="223">
        <f t="shared" si="16"/>
        <v>0</v>
      </c>
      <c r="L313" s="218">
        <f t="shared" si="15"/>
        <v>0</v>
      </c>
      <c r="M313" s="203">
        <f t="shared" si="17"/>
        <v>0</v>
      </c>
    </row>
    <row r="314" spans="11:13" hidden="1" x14ac:dyDescent="0.25">
      <c r="K314" s="223">
        <f t="shared" si="16"/>
        <v>0</v>
      </c>
      <c r="L314" s="218">
        <f t="shared" si="15"/>
        <v>0</v>
      </c>
      <c r="M314" s="203">
        <f t="shared" si="17"/>
        <v>0</v>
      </c>
    </row>
    <row r="315" spans="11:13" hidden="1" x14ac:dyDescent="0.25">
      <c r="K315" s="223">
        <f t="shared" si="16"/>
        <v>0</v>
      </c>
      <c r="L315" s="218">
        <f t="shared" si="15"/>
        <v>0</v>
      </c>
      <c r="M315" s="203">
        <f t="shared" si="17"/>
        <v>0</v>
      </c>
    </row>
    <row r="316" spans="11:13" hidden="1" x14ac:dyDescent="0.25">
      <c r="K316" s="223">
        <f t="shared" si="16"/>
        <v>0</v>
      </c>
      <c r="L316" s="218">
        <f t="shared" si="15"/>
        <v>0</v>
      </c>
      <c r="M316" s="203">
        <f t="shared" si="17"/>
        <v>0</v>
      </c>
    </row>
    <row r="317" spans="11:13" hidden="1" x14ac:dyDescent="0.25">
      <c r="K317" s="223">
        <f t="shared" si="16"/>
        <v>0</v>
      </c>
      <c r="L317" s="218">
        <f t="shared" si="15"/>
        <v>0</v>
      </c>
      <c r="M317" s="203">
        <f t="shared" si="17"/>
        <v>0</v>
      </c>
    </row>
    <row r="318" spans="11:13" hidden="1" x14ac:dyDescent="0.25">
      <c r="K318" s="223">
        <f t="shared" si="16"/>
        <v>0</v>
      </c>
      <c r="L318" s="218">
        <f t="shared" si="15"/>
        <v>0</v>
      </c>
      <c r="M318" s="203">
        <f t="shared" si="17"/>
        <v>0</v>
      </c>
    </row>
    <row r="319" spans="11:13" hidden="1" x14ac:dyDescent="0.25">
      <c r="K319" s="223">
        <f t="shared" si="16"/>
        <v>0</v>
      </c>
      <c r="L319" s="218">
        <f t="shared" si="15"/>
        <v>0</v>
      </c>
      <c r="M319" s="203">
        <f t="shared" si="17"/>
        <v>0</v>
      </c>
    </row>
    <row r="320" spans="11:13" hidden="1" x14ac:dyDescent="0.25">
      <c r="K320" s="223">
        <f t="shared" si="16"/>
        <v>0</v>
      </c>
      <c r="L320" s="218">
        <f t="shared" si="15"/>
        <v>0</v>
      </c>
      <c r="M320" s="203">
        <f t="shared" si="17"/>
        <v>0</v>
      </c>
    </row>
    <row r="321" spans="11:13" hidden="1" x14ac:dyDescent="0.25">
      <c r="K321" s="223">
        <f t="shared" si="16"/>
        <v>0</v>
      </c>
      <c r="L321" s="218">
        <f t="shared" si="15"/>
        <v>0</v>
      </c>
      <c r="M321" s="203">
        <f t="shared" si="17"/>
        <v>0</v>
      </c>
    </row>
    <row r="322" spans="11:13" hidden="1" x14ac:dyDescent="0.25">
      <c r="K322" s="223">
        <f t="shared" si="16"/>
        <v>0</v>
      </c>
      <c r="L322" s="218">
        <f t="shared" si="15"/>
        <v>0</v>
      </c>
      <c r="M322" s="203">
        <f t="shared" si="17"/>
        <v>0</v>
      </c>
    </row>
    <row r="323" spans="11:13" hidden="1" x14ac:dyDescent="0.25">
      <c r="K323" s="223">
        <f t="shared" si="16"/>
        <v>0</v>
      </c>
      <c r="L323" s="218">
        <f t="shared" si="15"/>
        <v>0</v>
      </c>
      <c r="M323" s="203">
        <f t="shared" si="17"/>
        <v>0</v>
      </c>
    </row>
    <row r="324" spans="11:13" hidden="1" x14ac:dyDescent="0.25">
      <c r="K324" s="223">
        <f t="shared" si="16"/>
        <v>0</v>
      </c>
      <c r="L324" s="218">
        <f t="shared" ref="L324:L387" si="18">IF(E324="",0,IF(E324="H",0,VLOOKUP(E324,$F$539:$G$553,2)))</f>
        <v>0</v>
      </c>
      <c r="M324" s="203">
        <f t="shared" si="17"/>
        <v>0</v>
      </c>
    </row>
    <row r="325" spans="11:13" hidden="1" x14ac:dyDescent="0.25">
      <c r="K325" s="223">
        <f t="shared" ref="K325:K388" si="19">SUM(F325:J325)</f>
        <v>0</v>
      </c>
      <c r="L325" s="218">
        <f t="shared" si="18"/>
        <v>0</v>
      </c>
      <c r="M325" s="203">
        <f t="shared" ref="M325:M388" si="20">SUM(K325*L325)</f>
        <v>0</v>
      </c>
    </row>
    <row r="326" spans="11:13" hidden="1" x14ac:dyDescent="0.25">
      <c r="K326" s="223">
        <f t="shared" si="19"/>
        <v>0</v>
      </c>
      <c r="L326" s="218">
        <f t="shared" si="18"/>
        <v>0</v>
      </c>
      <c r="M326" s="203">
        <f t="shared" si="20"/>
        <v>0</v>
      </c>
    </row>
    <row r="327" spans="11:13" hidden="1" x14ac:dyDescent="0.25">
      <c r="K327" s="223">
        <f t="shared" si="19"/>
        <v>0</v>
      </c>
      <c r="L327" s="218">
        <f t="shared" si="18"/>
        <v>0</v>
      </c>
      <c r="M327" s="203">
        <f t="shared" si="20"/>
        <v>0</v>
      </c>
    </row>
    <row r="328" spans="11:13" hidden="1" x14ac:dyDescent="0.25">
      <c r="K328" s="223">
        <f t="shared" si="19"/>
        <v>0</v>
      </c>
      <c r="L328" s="218">
        <f t="shared" si="18"/>
        <v>0</v>
      </c>
      <c r="M328" s="203">
        <f t="shared" si="20"/>
        <v>0</v>
      </c>
    </row>
    <row r="329" spans="11:13" hidden="1" x14ac:dyDescent="0.25">
      <c r="K329" s="223">
        <f t="shared" si="19"/>
        <v>0</v>
      </c>
      <c r="L329" s="218">
        <f t="shared" si="18"/>
        <v>0</v>
      </c>
      <c r="M329" s="203">
        <f t="shared" si="20"/>
        <v>0</v>
      </c>
    </row>
    <row r="330" spans="11:13" hidden="1" x14ac:dyDescent="0.25">
      <c r="K330" s="223">
        <f t="shared" si="19"/>
        <v>0</v>
      </c>
      <c r="L330" s="218">
        <f t="shared" si="18"/>
        <v>0</v>
      </c>
      <c r="M330" s="203">
        <f t="shared" si="20"/>
        <v>0</v>
      </c>
    </row>
    <row r="331" spans="11:13" hidden="1" x14ac:dyDescent="0.25">
      <c r="K331" s="223">
        <f t="shared" si="19"/>
        <v>0</v>
      </c>
      <c r="L331" s="218">
        <f t="shared" si="18"/>
        <v>0</v>
      </c>
      <c r="M331" s="203">
        <f t="shared" si="20"/>
        <v>0</v>
      </c>
    </row>
    <row r="332" spans="11:13" hidden="1" x14ac:dyDescent="0.25">
      <c r="K332" s="223">
        <f t="shared" si="19"/>
        <v>0</v>
      </c>
      <c r="L332" s="218">
        <f t="shared" si="18"/>
        <v>0</v>
      </c>
      <c r="M332" s="203">
        <f t="shared" si="20"/>
        <v>0</v>
      </c>
    </row>
    <row r="333" spans="11:13" hidden="1" x14ac:dyDescent="0.25">
      <c r="K333" s="223">
        <f t="shared" si="19"/>
        <v>0</v>
      </c>
      <c r="L333" s="218">
        <f t="shared" si="18"/>
        <v>0</v>
      </c>
      <c r="M333" s="203">
        <f t="shared" si="20"/>
        <v>0</v>
      </c>
    </row>
    <row r="334" spans="11:13" hidden="1" x14ac:dyDescent="0.25">
      <c r="K334" s="223">
        <f t="shared" si="19"/>
        <v>0</v>
      </c>
      <c r="L334" s="218">
        <f t="shared" si="18"/>
        <v>0</v>
      </c>
      <c r="M334" s="203">
        <f t="shared" si="20"/>
        <v>0</v>
      </c>
    </row>
    <row r="335" spans="11:13" hidden="1" x14ac:dyDescent="0.25">
      <c r="K335" s="223">
        <f t="shared" si="19"/>
        <v>0</v>
      </c>
      <c r="L335" s="218">
        <f t="shared" si="18"/>
        <v>0</v>
      </c>
      <c r="M335" s="203">
        <f t="shared" si="20"/>
        <v>0</v>
      </c>
    </row>
    <row r="336" spans="11:13" hidden="1" x14ac:dyDescent="0.25">
      <c r="K336" s="223">
        <f t="shared" si="19"/>
        <v>0</v>
      </c>
      <c r="L336" s="218">
        <f t="shared" si="18"/>
        <v>0</v>
      </c>
      <c r="M336" s="203">
        <f t="shared" si="20"/>
        <v>0</v>
      </c>
    </row>
    <row r="337" spans="11:13" hidden="1" x14ac:dyDescent="0.25">
      <c r="K337" s="223">
        <f t="shared" si="19"/>
        <v>0</v>
      </c>
      <c r="L337" s="218">
        <f t="shared" si="18"/>
        <v>0</v>
      </c>
      <c r="M337" s="203">
        <f t="shared" si="20"/>
        <v>0</v>
      </c>
    </row>
    <row r="338" spans="11:13" hidden="1" x14ac:dyDescent="0.25">
      <c r="K338" s="223">
        <f t="shared" si="19"/>
        <v>0</v>
      </c>
      <c r="L338" s="218">
        <f t="shared" si="18"/>
        <v>0</v>
      </c>
      <c r="M338" s="203">
        <f t="shared" si="20"/>
        <v>0</v>
      </c>
    </row>
    <row r="339" spans="11:13" hidden="1" x14ac:dyDescent="0.25">
      <c r="K339" s="223">
        <f t="shared" si="19"/>
        <v>0</v>
      </c>
      <c r="L339" s="218">
        <f t="shared" si="18"/>
        <v>0</v>
      </c>
      <c r="M339" s="203">
        <f t="shared" si="20"/>
        <v>0</v>
      </c>
    </row>
    <row r="340" spans="11:13" hidden="1" x14ac:dyDescent="0.25">
      <c r="K340" s="223">
        <f t="shared" si="19"/>
        <v>0</v>
      </c>
      <c r="L340" s="218">
        <f t="shared" si="18"/>
        <v>0</v>
      </c>
      <c r="M340" s="203">
        <f t="shared" si="20"/>
        <v>0</v>
      </c>
    </row>
    <row r="341" spans="11:13" hidden="1" x14ac:dyDescent="0.25">
      <c r="K341" s="223">
        <f t="shared" si="19"/>
        <v>0</v>
      </c>
      <c r="L341" s="218">
        <f t="shared" si="18"/>
        <v>0</v>
      </c>
      <c r="M341" s="203">
        <f t="shared" si="20"/>
        <v>0</v>
      </c>
    </row>
    <row r="342" spans="11:13" hidden="1" x14ac:dyDescent="0.25">
      <c r="K342" s="223">
        <f t="shared" si="19"/>
        <v>0</v>
      </c>
      <c r="L342" s="218">
        <f t="shared" si="18"/>
        <v>0</v>
      </c>
      <c r="M342" s="203">
        <f t="shared" si="20"/>
        <v>0</v>
      </c>
    </row>
    <row r="343" spans="11:13" hidden="1" x14ac:dyDescent="0.25">
      <c r="K343" s="223">
        <f t="shared" si="19"/>
        <v>0</v>
      </c>
      <c r="L343" s="218">
        <f t="shared" si="18"/>
        <v>0</v>
      </c>
      <c r="M343" s="203">
        <f t="shared" si="20"/>
        <v>0</v>
      </c>
    </row>
    <row r="344" spans="11:13" hidden="1" x14ac:dyDescent="0.25">
      <c r="K344" s="223">
        <f t="shared" si="19"/>
        <v>0</v>
      </c>
      <c r="L344" s="218">
        <f t="shared" si="18"/>
        <v>0</v>
      </c>
      <c r="M344" s="203">
        <f t="shared" si="20"/>
        <v>0</v>
      </c>
    </row>
    <row r="345" spans="11:13" hidden="1" x14ac:dyDescent="0.25">
      <c r="K345" s="223">
        <f t="shared" si="19"/>
        <v>0</v>
      </c>
      <c r="L345" s="218">
        <f t="shared" si="18"/>
        <v>0</v>
      </c>
      <c r="M345" s="203">
        <f t="shared" si="20"/>
        <v>0</v>
      </c>
    </row>
    <row r="346" spans="11:13" hidden="1" x14ac:dyDescent="0.25">
      <c r="K346" s="223">
        <f t="shared" si="19"/>
        <v>0</v>
      </c>
      <c r="L346" s="218">
        <f t="shared" si="18"/>
        <v>0</v>
      </c>
      <c r="M346" s="203">
        <f t="shared" si="20"/>
        <v>0</v>
      </c>
    </row>
    <row r="347" spans="11:13" hidden="1" x14ac:dyDescent="0.25">
      <c r="K347" s="223">
        <f t="shared" si="19"/>
        <v>0</v>
      </c>
      <c r="L347" s="218">
        <f t="shared" si="18"/>
        <v>0</v>
      </c>
      <c r="M347" s="203">
        <f t="shared" si="20"/>
        <v>0</v>
      </c>
    </row>
    <row r="348" spans="11:13" hidden="1" x14ac:dyDescent="0.25">
      <c r="K348" s="223">
        <f t="shared" si="19"/>
        <v>0</v>
      </c>
      <c r="L348" s="218">
        <f t="shared" si="18"/>
        <v>0</v>
      </c>
      <c r="M348" s="203">
        <f t="shared" si="20"/>
        <v>0</v>
      </c>
    </row>
    <row r="349" spans="11:13" hidden="1" x14ac:dyDescent="0.25">
      <c r="K349" s="223">
        <f t="shared" si="19"/>
        <v>0</v>
      </c>
      <c r="L349" s="218">
        <f t="shared" si="18"/>
        <v>0</v>
      </c>
      <c r="M349" s="203">
        <f t="shared" si="20"/>
        <v>0</v>
      </c>
    </row>
    <row r="350" spans="11:13" hidden="1" x14ac:dyDescent="0.25">
      <c r="K350" s="223">
        <f t="shared" si="19"/>
        <v>0</v>
      </c>
      <c r="L350" s="218">
        <f t="shared" si="18"/>
        <v>0</v>
      </c>
      <c r="M350" s="203">
        <f t="shared" si="20"/>
        <v>0</v>
      </c>
    </row>
    <row r="351" spans="11:13" hidden="1" x14ac:dyDescent="0.25">
      <c r="K351" s="223">
        <f t="shared" si="19"/>
        <v>0</v>
      </c>
      <c r="L351" s="218">
        <f t="shared" si="18"/>
        <v>0</v>
      </c>
      <c r="M351" s="203">
        <f t="shared" si="20"/>
        <v>0</v>
      </c>
    </row>
    <row r="352" spans="11:13" hidden="1" x14ac:dyDescent="0.25">
      <c r="K352" s="223">
        <f t="shared" si="19"/>
        <v>0</v>
      </c>
      <c r="L352" s="218">
        <f t="shared" si="18"/>
        <v>0</v>
      </c>
      <c r="M352" s="203">
        <f t="shared" si="20"/>
        <v>0</v>
      </c>
    </row>
    <row r="353" spans="11:13" hidden="1" x14ac:dyDescent="0.25">
      <c r="K353" s="223">
        <f t="shared" si="19"/>
        <v>0</v>
      </c>
      <c r="L353" s="218">
        <f t="shared" si="18"/>
        <v>0</v>
      </c>
      <c r="M353" s="203">
        <f t="shared" si="20"/>
        <v>0</v>
      </c>
    </row>
    <row r="354" spans="11:13" hidden="1" x14ac:dyDescent="0.25">
      <c r="K354" s="223">
        <f t="shared" si="19"/>
        <v>0</v>
      </c>
      <c r="L354" s="218">
        <f t="shared" si="18"/>
        <v>0</v>
      </c>
      <c r="M354" s="203">
        <f t="shared" si="20"/>
        <v>0</v>
      </c>
    </row>
    <row r="355" spans="11:13" hidden="1" x14ac:dyDescent="0.25">
      <c r="K355" s="223">
        <f t="shared" si="19"/>
        <v>0</v>
      </c>
      <c r="L355" s="218">
        <f t="shared" si="18"/>
        <v>0</v>
      </c>
      <c r="M355" s="203">
        <f t="shared" si="20"/>
        <v>0</v>
      </c>
    </row>
    <row r="356" spans="11:13" hidden="1" x14ac:dyDescent="0.25">
      <c r="K356" s="223">
        <f t="shared" si="19"/>
        <v>0</v>
      </c>
      <c r="L356" s="218">
        <f t="shared" si="18"/>
        <v>0</v>
      </c>
      <c r="M356" s="203">
        <f t="shared" si="20"/>
        <v>0</v>
      </c>
    </row>
    <row r="357" spans="11:13" hidden="1" x14ac:dyDescent="0.25">
      <c r="K357" s="223">
        <f t="shared" si="19"/>
        <v>0</v>
      </c>
      <c r="L357" s="218">
        <f t="shared" si="18"/>
        <v>0</v>
      </c>
      <c r="M357" s="203">
        <f t="shared" si="20"/>
        <v>0</v>
      </c>
    </row>
    <row r="358" spans="11:13" hidden="1" x14ac:dyDescent="0.25">
      <c r="K358" s="223">
        <f t="shared" si="19"/>
        <v>0</v>
      </c>
      <c r="L358" s="218">
        <f t="shared" si="18"/>
        <v>0</v>
      </c>
      <c r="M358" s="203">
        <f t="shared" si="20"/>
        <v>0</v>
      </c>
    </row>
    <row r="359" spans="11:13" hidden="1" x14ac:dyDescent="0.25">
      <c r="K359" s="223">
        <f t="shared" si="19"/>
        <v>0</v>
      </c>
      <c r="L359" s="218">
        <f t="shared" si="18"/>
        <v>0</v>
      </c>
      <c r="M359" s="203">
        <f t="shared" si="20"/>
        <v>0</v>
      </c>
    </row>
    <row r="360" spans="11:13" hidden="1" x14ac:dyDescent="0.25">
      <c r="K360" s="223">
        <f t="shared" si="19"/>
        <v>0</v>
      </c>
      <c r="L360" s="218">
        <f t="shared" si="18"/>
        <v>0</v>
      </c>
      <c r="M360" s="203">
        <f t="shared" si="20"/>
        <v>0</v>
      </c>
    </row>
    <row r="361" spans="11:13" hidden="1" x14ac:dyDescent="0.25">
      <c r="K361" s="223">
        <f t="shared" si="19"/>
        <v>0</v>
      </c>
      <c r="L361" s="218">
        <f t="shared" si="18"/>
        <v>0</v>
      </c>
      <c r="M361" s="203">
        <f t="shared" si="20"/>
        <v>0</v>
      </c>
    </row>
    <row r="362" spans="11:13" hidden="1" x14ac:dyDescent="0.25">
      <c r="K362" s="223">
        <f t="shared" si="19"/>
        <v>0</v>
      </c>
      <c r="L362" s="218">
        <f t="shared" si="18"/>
        <v>0</v>
      </c>
      <c r="M362" s="203">
        <f t="shared" si="20"/>
        <v>0</v>
      </c>
    </row>
    <row r="363" spans="11:13" hidden="1" x14ac:dyDescent="0.25">
      <c r="K363" s="223">
        <f t="shared" si="19"/>
        <v>0</v>
      </c>
      <c r="L363" s="218">
        <f t="shared" si="18"/>
        <v>0</v>
      </c>
      <c r="M363" s="203">
        <f t="shared" si="20"/>
        <v>0</v>
      </c>
    </row>
    <row r="364" spans="11:13" hidden="1" x14ac:dyDescent="0.25">
      <c r="K364" s="223">
        <f t="shared" si="19"/>
        <v>0</v>
      </c>
      <c r="L364" s="218">
        <f t="shared" si="18"/>
        <v>0</v>
      </c>
      <c r="M364" s="203">
        <f t="shared" si="20"/>
        <v>0</v>
      </c>
    </row>
    <row r="365" spans="11:13" hidden="1" x14ac:dyDescent="0.25">
      <c r="K365" s="223">
        <f t="shared" si="19"/>
        <v>0</v>
      </c>
      <c r="L365" s="218">
        <f t="shared" si="18"/>
        <v>0</v>
      </c>
      <c r="M365" s="203">
        <f t="shared" si="20"/>
        <v>0</v>
      </c>
    </row>
    <row r="366" spans="11:13" hidden="1" x14ac:dyDescent="0.25">
      <c r="K366" s="223">
        <f t="shared" si="19"/>
        <v>0</v>
      </c>
      <c r="L366" s="218">
        <f t="shared" si="18"/>
        <v>0</v>
      </c>
      <c r="M366" s="203">
        <f t="shared" si="20"/>
        <v>0</v>
      </c>
    </row>
    <row r="367" spans="11:13" hidden="1" x14ac:dyDescent="0.25">
      <c r="K367" s="223">
        <f t="shared" si="19"/>
        <v>0</v>
      </c>
      <c r="L367" s="218">
        <f t="shared" si="18"/>
        <v>0</v>
      </c>
      <c r="M367" s="203">
        <f t="shared" si="20"/>
        <v>0</v>
      </c>
    </row>
    <row r="368" spans="11:13" hidden="1" x14ac:dyDescent="0.25">
      <c r="K368" s="223">
        <f t="shared" si="19"/>
        <v>0</v>
      </c>
      <c r="L368" s="218">
        <f t="shared" si="18"/>
        <v>0</v>
      </c>
      <c r="M368" s="203">
        <f t="shared" si="20"/>
        <v>0</v>
      </c>
    </row>
    <row r="369" spans="11:13" hidden="1" x14ac:dyDescent="0.25">
      <c r="K369" s="223">
        <f t="shared" si="19"/>
        <v>0</v>
      </c>
      <c r="L369" s="218">
        <f t="shared" si="18"/>
        <v>0</v>
      </c>
      <c r="M369" s="203">
        <f t="shared" si="20"/>
        <v>0</v>
      </c>
    </row>
    <row r="370" spans="11:13" hidden="1" x14ac:dyDescent="0.25">
      <c r="K370" s="223">
        <f t="shared" si="19"/>
        <v>0</v>
      </c>
      <c r="L370" s="218">
        <f t="shared" si="18"/>
        <v>0</v>
      </c>
      <c r="M370" s="203">
        <f t="shared" si="20"/>
        <v>0</v>
      </c>
    </row>
    <row r="371" spans="11:13" hidden="1" x14ac:dyDescent="0.25">
      <c r="K371" s="223">
        <f t="shared" si="19"/>
        <v>0</v>
      </c>
      <c r="L371" s="218">
        <f t="shared" si="18"/>
        <v>0</v>
      </c>
      <c r="M371" s="203">
        <f t="shared" si="20"/>
        <v>0</v>
      </c>
    </row>
    <row r="372" spans="11:13" hidden="1" x14ac:dyDescent="0.25">
      <c r="K372" s="223">
        <f t="shared" si="19"/>
        <v>0</v>
      </c>
      <c r="L372" s="218">
        <f t="shared" si="18"/>
        <v>0</v>
      </c>
      <c r="M372" s="203">
        <f t="shared" si="20"/>
        <v>0</v>
      </c>
    </row>
    <row r="373" spans="11:13" hidden="1" x14ac:dyDescent="0.25">
      <c r="K373" s="223">
        <f t="shared" si="19"/>
        <v>0</v>
      </c>
      <c r="L373" s="218">
        <f t="shared" si="18"/>
        <v>0</v>
      </c>
      <c r="M373" s="203">
        <f t="shared" si="20"/>
        <v>0</v>
      </c>
    </row>
    <row r="374" spans="11:13" hidden="1" x14ac:dyDescent="0.25">
      <c r="K374" s="223">
        <f t="shared" si="19"/>
        <v>0</v>
      </c>
      <c r="L374" s="218">
        <f t="shared" si="18"/>
        <v>0</v>
      </c>
      <c r="M374" s="203">
        <f t="shared" si="20"/>
        <v>0</v>
      </c>
    </row>
    <row r="375" spans="11:13" hidden="1" x14ac:dyDescent="0.25">
      <c r="K375" s="223">
        <f t="shared" si="19"/>
        <v>0</v>
      </c>
      <c r="L375" s="218">
        <f t="shared" si="18"/>
        <v>0</v>
      </c>
      <c r="M375" s="203">
        <f t="shared" si="20"/>
        <v>0</v>
      </c>
    </row>
    <row r="376" spans="11:13" hidden="1" x14ac:dyDescent="0.25">
      <c r="K376" s="223">
        <f t="shared" si="19"/>
        <v>0</v>
      </c>
      <c r="L376" s="218">
        <f t="shared" si="18"/>
        <v>0</v>
      </c>
      <c r="M376" s="203">
        <f t="shared" si="20"/>
        <v>0</v>
      </c>
    </row>
    <row r="377" spans="11:13" hidden="1" x14ac:dyDescent="0.25">
      <c r="K377" s="223">
        <f t="shared" si="19"/>
        <v>0</v>
      </c>
      <c r="L377" s="218">
        <f t="shared" si="18"/>
        <v>0</v>
      </c>
      <c r="M377" s="203">
        <f t="shared" si="20"/>
        <v>0</v>
      </c>
    </row>
    <row r="378" spans="11:13" hidden="1" x14ac:dyDescent="0.25">
      <c r="K378" s="223">
        <f t="shared" si="19"/>
        <v>0</v>
      </c>
      <c r="L378" s="218">
        <f t="shared" si="18"/>
        <v>0</v>
      </c>
      <c r="M378" s="203">
        <f t="shared" si="20"/>
        <v>0</v>
      </c>
    </row>
    <row r="379" spans="11:13" hidden="1" x14ac:dyDescent="0.25">
      <c r="K379" s="223">
        <f t="shared" si="19"/>
        <v>0</v>
      </c>
      <c r="L379" s="218">
        <f t="shared" si="18"/>
        <v>0</v>
      </c>
      <c r="M379" s="203">
        <f t="shared" si="20"/>
        <v>0</v>
      </c>
    </row>
    <row r="380" spans="11:13" hidden="1" x14ac:dyDescent="0.25">
      <c r="K380" s="223">
        <f t="shared" si="19"/>
        <v>0</v>
      </c>
      <c r="L380" s="218">
        <f t="shared" si="18"/>
        <v>0</v>
      </c>
      <c r="M380" s="203">
        <f t="shared" si="20"/>
        <v>0</v>
      </c>
    </row>
    <row r="381" spans="11:13" hidden="1" x14ac:dyDescent="0.25">
      <c r="K381" s="223">
        <f t="shared" si="19"/>
        <v>0</v>
      </c>
      <c r="L381" s="218">
        <f t="shared" si="18"/>
        <v>0</v>
      </c>
      <c r="M381" s="203">
        <f t="shared" si="20"/>
        <v>0</v>
      </c>
    </row>
    <row r="382" spans="11:13" hidden="1" x14ac:dyDescent="0.25">
      <c r="K382" s="223">
        <f t="shared" si="19"/>
        <v>0</v>
      </c>
      <c r="L382" s="218">
        <f t="shared" si="18"/>
        <v>0</v>
      </c>
      <c r="M382" s="203">
        <f t="shared" si="20"/>
        <v>0</v>
      </c>
    </row>
    <row r="383" spans="11:13" hidden="1" x14ac:dyDescent="0.25">
      <c r="K383" s="223">
        <f t="shared" si="19"/>
        <v>0</v>
      </c>
      <c r="L383" s="218">
        <f t="shared" si="18"/>
        <v>0</v>
      </c>
      <c r="M383" s="203">
        <f t="shared" si="20"/>
        <v>0</v>
      </c>
    </row>
    <row r="384" spans="11:13" hidden="1" x14ac:dyDescent="0.25">
      <c r="K384" s="223">
        <f t="shared" si="19"/>
        <v>0</v>
      </c>
      <c r="L384" s="218">
        <f t="shared" si="18"/>
        <v>0</v>
      </c>
      <c r="M384" s="203">
        <f t="shared" si="20"/>
        <v>0</v>
      </c>
    </row>
    <row r="385" spans="11:13" hidden="1" x14ac:dyDescent="0.25">
      <c r="K385" s="223">
        <f t="shared" si="19"/>
        <v>0</v>
      </c>
      <c r="L385" s="218">
        <f t="shared" si="18"/>
        <v>0</v>
      </c>
      <c r="M385" s="203">
        <f t="shared" si="20"/>
        <v>0</v>
      </c>
    </row>
    <row r="386" spans="11:13" hidden="1" x14ac:dyDescent="0.25">
      <c r="K386" s="223">
        <f t="shared" si="19"/>
        <v>0</v>
      </c>
      <c r="L386" s="218">
        <f t="shared" si="18"/>
        <v>0</v>
      </c>
      <c r="M386" s="203">
        <f t="shared" si="20"/>
        <v>0</v>
      </c>
    </row>
    <row r="387" spans="11:13" hidden="1" x14ac:dyDescent="0.25">
      <c r="K387" s="223">
        <f t="shared" si="19"/>
        <v>0</v>
      </c>
      <c r="L387" s="218">
        <f t="shared" si="18"/>
        <v>0</v>
      </c>
      <c r="M387" s="203">
        <f t="shared" si="20"/>
        <v>0</v>
      </c>
    </row>
    <row r="388" spans="11:13" hidden="1" x14ac:dyDescent="0.25">
      <c r="K388" s="223">
        <f t="shared" si="19"/>
        <v>0</v>
      </c>
      <c r="L388" s="218">
        <f t="shared" ref="L388:L451" si="21">IF(E388="",0,IF(E388="H",0,VLOOKUP(E388,$F$539:$G$553,2)))</f>
        <v>0</v>
      </c>
      <c r="M388" s="203">
        <f t="shared" si="20"/>
        <v>0</v>
      </c>
    </row>
    <row r="389" spans="11:13" hidden="1" x14ac:dyDescent="0.25">
      <c r="K389" s="223">
        <f t="shared" ref="K389:K452" si="22">SUM(F389:J389)</f>
        <v>0</v>
      </c>
      <c r="L389" s="218">
        <f t="shared" si="21"/>
        <v>0</v>
      </c>
      <c r="M389" s="203">
        <f t="shared" ref="M389:M452" si="23">SUM(K389*L389)</f>
        <v>0</v>
      </c>
    </row>
    <row r="390" spans="11:13" hidden="1" x14ac:dyDescent="0.25">
      <c r="K390" s="223">
        <f t="shared" si="22"/>
        <v>0</v>
      </c>
      <c r="L390" s="218">
        <f t="shared" si="21"/>
        <v>0</v>
      </c>
      <c r="M390" s="203">
        <f t="shared" si="23"/>
        <v>0</v>
      </c>
    </row>
    <row r="391" spans="11:13" hidden="1" x14ac:dyDescent="0.25">
      <c r="K391" s="223">
        <f t="shared" si="22"/>
        <v>0</v>
      </c>
      <c r="L391" s="218">
        <f t="shared" si="21"/>
        <v>0</v>
      </c>
      <c r="M391" s="203">
        <f t="shared" si="23"/>
        <v>0</v>
      </c>
    </row>
    <row r="392" spans="11:13" hidden="1" x14ac:dyDescent="0.25">
      <c r="K392" s="223">
        <f t="shared" si="22"/>
        <v>0</v>
      </c>
      <c r="L392" s="218">
        <f t="shared" si="21"/>
        <v>0</v>
      </c>
      <c r="M392" s="203">
        <f t="shared" si="23"/>
        <v>0</v>
      </c>
    </row>
    <row r="393" spans="11:13" hidden="1" x14ac:dyDescent="0.25">
      <c r="K393" s="223">
        <f t="shared" si="22"/>
        <v>0</v>
      </c>
      <c r="L393" s="218">
        <f t="shared" si="21"/>
        <v>0</v>
      </c>
      <c r="M393" s="203">
        <f t="shared" si="23"/>
        <v>0</v>
      </c>
    </row>
    <row r="394" spans="11:13" hidden="1" x14ac:dyDescent="0.25">
      <c r="K394" s="223">
        <f t="shared" si="22"/>
        <v>0</v>
      </c>
      <c r="L394" s="218">
        <f t="shared" si="21"/>
        <v>0</v>
      </c>
      <c r="M394" s="203">
        <f t="shared" si="23"/>
        <v>0</v>
      </c>
    </row>
    <row r="395" spans="11:13" hidden="1" x14ac:dyDescent="0.25">
      <c r="K395" s="223">
        <f t="shared" si="22"/>
        <v>0</v>
      </c>
      <c r="L395" s="218">
        <f t="shared" si="21"/>
        <v>0</v>
      </c>
      <c r="M395" s="203">
        <f t="shared" si="23"/>
        <v>0</v>
      </c>
    </row>
    <row r="396" spans="11:13" hidden="1" x14ac:dyDescent="0.25">
      <c r="K396" s="223">
        <f t="shared" si="22"/>
        <v>0</v>
      </c>
      <c r="L396" s="218">
        <f t="shared" si="21"/>
        <v>0</v>
      </c>
      <c r="M396" s="203">
        <f t="shared" si="23"/>
        <v>0</v>
      </c>
    </row>
    <row r="397" spans="11:13" hidden="1" x14ac:dyDescent="0.25">
      <c r="K397" s="223">
        <f t="shared" si="22"/>
        <v>0</v>
      </c>
      <c r="L397" s="218">
        <f t="shared" si="21"/>
        <v>0</v>
      </c>
      <c r="M397" s="203">
        <f t="shared" si="23"/>
        <v>0</v>
      </c>
    </row>
    <row r="398" spans="11:13" hidden="1" x14ac:dyDescent="0.25">
      <c r="K398" s="223">
        <f t="shared" si="22"/>
        <v>0</v>
      </c>
      <c r="L398" s="218">
        <f t="shared" si="21"/>
        <v>0</v>
      </c>
      <c r="M398" s="203">
        <f t="shared" si="23"/>
        <v>0</v>
      </c>
    </row>
    <row r="399" spans="11:13" hidden="1" x14ac:dyDescent="0.25">
      <c r="K399" s="223">
        <f t="shared" si="22"/>
        <v>0</v>
      </c>
      <c r="L399" s="218">
        <f t="shared" si="21"/>
        <v>0</v>
      </c>
      <c r="M399" s="203">
        <f t="shared" si="23"/>
        <v>0</v>
      </c>
    </row>
    <row r="400" spans="11:13" hidden="1" x14ac:dyDescent="0.25">
      <c r="K400" s="223">
        <f t="shared" si="22"/>
        <v>0</v>
      </c>
      <c r="L400" s="218">
        <f t="shared" si="21"/>
        <v>0</v>
      </c>
      <c r="M400" s="203">
        <f t="shared" si="23"/>
        <v>0</v>
      </c>
    </row>
    <row r="401" spans="11:13" hidden="1" x14ac:dyDescent="0.25">
      <c r="K401" s="223">
        <f t="shared" si="22"/>
        <v>0</v>
      </c>
      <c r="L401" s="218">
        <f t="shared" si="21"/>
        <v>0</v>
      </c>
      <c r="M401" s="203">
        <f t="shared" si="23"/>
        <v>0</v>
      </c>
    </row>
    <row r="402" spans="11:13" hidden="1" x14ac:dyDescent="0.25">
      <c r="K402" s="223">
        <f t="shared" si="22"/>
        <v>0</v>
      </c>
      <c r="L402" s="218">
        <f t="shared" si="21"/>
        <v>0</v>
      </c>
      <c r="M402" s="203">
        <f t="shared" si="23"/>
        <v>0</v>
      </c>
    </row>
    <row r="403" spans="11:13" hidden="1" x14ac:dyDescent="0.25">
      <c r="K403" s="223">
        <f t="shared" si="22"/>
        <v>0</v>
      </c>
      <c r="L403" s="218">
        <f t="shared" si="21"/>
        <v>0</v>
      </c>
      <c r="M403" s="203">
        <f t="shared" si="23"/>
        <v>0</v>
      </c>
    </row>
    <row r="404" spans="11:13" hidden="1" x14ac:dyDescent="0.25">
      <c r="K404" s="223">
        <f t="shared" si="22"/>
        <v>0</v>
      </c>
      <c r="L404" s="218">
        <f t="shared" si="21"/>
        <v>0</v>
      </c>
      <c r="M404" s="203">
        <f t="shared" si="23"/>
        <v>0</v>
      </c>
    </row>
    <row r="405" spans="11:13" hidden="1" x14ac:dyDescent="0.25">
      <c r="K405" s="223">
        <f t="shared" si="22"/>
        <v>0</v>
      </c>
      <c r="L405" s="218">
        <f t="shared" si="21"/>
        <v>0</v>
      </c>
      <c r="M405" s="203">
        <f t="shared" si="23"/>
        <v>0</v>
      </c>
    </row>
    <row r="406" spans="11:13" hidden="1" x14ac:dyDescent="0.25">
      <c r="K406" s="223">
        <f t="shared" si="22"/>
        <v>0</v>
      </c>
      <c r="L406" s="218">
        <f t="shared" si="21"/>
        <v>0</v>
      </c>
      <c r="M406" s="203">
        <f t="shared" si="23"/>
        <v>0</v>
      </c>
    </row>
    <row r="407" spans="11:13" hidden="1" x14ac:dyDescent="0.25">
      <c r="K407" s="223">
        <f t="shared" si="22"/>
        <v>0</v>
      </c>
      <c r="L407" s="218">
        <f t="shared" si="21"/>
        <v>0</v>
      </c>
      <c r="M407" s="203">
        <f t="shared" si="23"/>
        <v>0</v>
      </c>
    </row>
    <row r="408" spans="11:13" hidden="1" x14ac:dyDescent="0.25">
      <c r="K408" s="223">
        <f t="shared" si="22"/>
        <v>0</v>
      </c>
      <c r="L408" s="218">
        <f t="shared" si="21"/>
        <v>0</v>
      </c>
      <c r="M408" s="203">
        <f t="shared" si="23"/>
        <v>0</v>
      </c>
    </row>
    <row r="409" spans="11:13" hidden="1" x14ac:dyDescent="0.25">
      <c r="K409" s="223">
        <f t="shared" si="22"/>
        <v>0</v>
      </c>
      <c r="L409" s="218">
        <f t="shared" si="21"/>
        <v>0</v>
      </c>
      <c r="M409" s="203">
        <f t="shared" si="23"/>
        <v>0</v>
      </c>
    </row>
    <row r="410" spans="11:13" hidden="1" x14ac:dyDescent="0.25">
      <c r="K410" s="223">
        <f t="shared" si="22"/>
        <v>0</v>
      </c>
      <c r="L410" s="218">
        <f t="shared" si="21"/>
        <v>0</v>
      </c>
      <c r="M410" s="203">
        <f t="shared" si="23"/>
        <v>0</v>
      </c>
    </row>
    <row r="411" spans="11:13" hidden="1" x14ac:dyDescent="0.25">
      <c r="K411" s="223">
        <f t="shared" si="22"/>
        <v>0</v>
      </c>
      <c r="L411" s="218">
        <f t="shared" si="21"/>
        <v>0</v>
      </c>
      <c r="M411" s="203">
        <f t="shared" si="23"/>
        <v>0</v>
      </c>
    </row>
    <row r="412" spans="11:13" hidden="1" x14ac:dyDescent="0.25">
      <c r="K412" s="223">
        <f t="shared" si="22"/>
        <v>0</v>
      </c>
      <c r="L412" s="218">
        <f t="shared" si="21"/>
        <v>0</v>
      </c>
      <c r="M412" s="203">
        <f t="shared" si="23"/>
        <v>0</v>
      </c>
    </row>
    <row r="413" spans="11:13" hidden="1" x14ac:dyDescent="0.25">
      <c r="K413" s="223">
        <f t="shared" si="22"/>
        <v>0</v>
      </c>
      <c r="L413" s="218">
        <f t="shared" si="21"/>
        <v>0</v>
      </c>
      <c r="M413" s="203">
        <f t="shared" si="23"/>
        <v>0</v>
      </c>
    </row>
    <row r="414" spans="11:13" hidden="1" x14ac:dyDescent="0.25">
      <c r="K414" s="223">
        <f t="shared" si="22"/>
        <v>0</v>
      </c>
      <c r="L414" s="218">
        <f t="shared" si="21"/>
        <v>0</v>
      </c>
      <c r="M414" s="203">
        <f t="shared" si="23"/>
        <v>0</v>
      </c>
    </row>
    <row r="415" spans="11:13" hidden="1" x14ac:dyDescent="0.25">
      <c r="K415" s="223">
        <f t="shared" si="22"/>
        <v>0</v>
      </c>
      <c r="L415" s="218">
        <f t="shared" si="21"/>
        <v>0</v>
      </c>
      <c r="M415" s="203">
        <f t="shared" si="23"/>
        <v>0</v>
      </c>
    </row>
    <row r="416" spans="11:13" hidden="1" x14ac:dyDescent="0.25">
      <c r="K416" s="223">
        <f t="shared" si="22"/>
        <v>0</v>
      </c>
      <c r="L416" s="218">
        <f t="shared" si="21"/>
        <v>0</v>
      </c>
      <c r="M416" s="203">
        <f t="shared" si="23"/>
        <v>0</v>
      </c>
    </row>
    <row r="417" spans="11:13" hidden="1" x14ac:dyDescent="0.25">
      <c r="K417" s="223">
        <f t="shared" si="22"/>
        <v>0</v>
      </c>
      <c r="L417" s="218">
        <f t="shared" si="21"/>
        <v>0</v>
      </c>
      <c r="M417" s="203">
        <f t="shared" si="23"/>
        <v>0</v>
      </c>
    </row>
    <row r="418" spans="11:13" hidden="1" x14ac:dyDescent="0.25">
      <c r="K418" s="223">
        <f t="shared" si="22"/>
        <v>0</v>
      </c>
      <c r="L418" s="218">
        <f t="shared" si="21"/>
        <v>0</v>
      </c>
      <c r="M418" s="203">
        <f t="shared" si="23"/>
        <v>0</v>
      </c>
    </row>
    <row r="419" spans="11:13" hidden="1" x14ac:dyDescent="0.25">
      <c r="K419" s="223">
        <f t="shared" si="22"/>
        <v>0</v>
      </c>
      <c r="L419" s="218">
        <f t="shared" si="21"/>
        <v>0</v>
      </c>
      <c r="M419" s="203">
        <f t="shared" si="23"/>
        <v>0</v>
      </c>
    </row>
    <row r="420" spans="11:13" hidden="1" x14ac:dyDescent="0.25">
      <c r="K420" s="223">
        <f t="shared" si="22"/>
        <v>0</v>
      </c>
      <c r="L420" s="218">
        <f t="shared" si="21"/>
        <v>0</v>
      </c>
      <c r="M420" s="203">
        <f t="shared" si="23"/>
        <v>0</v>
      </c>
    </row>
    <row r="421" spans="11:13" hidden="1" x14ac:dyDescent="0.25">
      <c r="K421" s="223">
        <f t="shared" si="22"/>
        <v>0</v>
      </c>
      <c r="L421" s="218">
        <f t="shared" si="21"/>
        <v>0</v>
      </c>
      <c r="M421" s="203">
        <f t="shared" si="23"/>
        <v>0</v>
      </c>
    </row>
    <row r="422" spans="11:13" hidden="1" x14ac:dyDescent="0.25">
      <c r="K422" s="223">
        <f t="shared" si="22"/>
        <v>0</v>
      </c>
      <c r="L422" s="218">
        <f t="shared" si="21"/>
        <v>0</v>
      </c>
      <c r="M422" s="203">
        <f t="shared" si="23"/>
        <v>0</v>
      </c>
    </row>
    <row r="423" spans="11:13" hidden="1" x14ac:dyDescent="0.25">
      <c r="K423" s="223">
        <f t="shared" si="22"/>
        <v>0</v>
      </c>
      <c r="L423" s="218">
        <f t="shared" si="21"/>
        <v>0</v>
      </c>
      <c r="M423" s="203">
        <f t="shared" si="23"/>
        <v>0</v>
      </c>
    </row>
    <row r="424" spans="11:13" hidden="1" x14ac:dyDescent="0.25">
      <c r="K424" s="223">
        <f t="shared" si="22"/>
        <v>0</v>
      </c>
      <c r="L424" s="218">
        <f t="shared" si="21"/>
        <v>0</v>
      </c>
      <c r="M424" s="203">
        <f t="shared" si="23"/>
        <v>0</v>
      </c>
    </row>
    <row r="425" spans="11:13" hidden="1" x14ac:dyDescent="0.25">
      <c r="K425" s="223">
        <f t="shared" si="22"/>
        <v>0</v>
      </c>
      <c r="L425" s="218">
        <f t="shared" si="21"/>
        <v>0</v>
      </c>
      <c r="M425" s="203">
        <f t="shared" si="23"/>
        <v>0</v>
      </c>
    </row>
    <row r="426" spans="11:13" hidden="1" x14ac:dyDescent="0.25">
      <c r="K426" s="223">
        <f t="shared" si="22"/>
        <v>0</v>
      </c>
      <c r="L426" s="218">
        <f t="shared" si="21"/>
        <v>0</v>
      </c>
      <c r="M426" s="203">
        <f t="shared" si="23"/>
        <v>0</v>
      </c>
    </row>
    <row r="427" spans="11:13" hidden="1" x14ac:dyDescent="0.25">
      <c r="K427" s="223">
        <f t="shared" si="22"/>
        <v>0</v>
      </c>
      <c r="L427" s="218">
        <f t="shared" si="21"/>
        <v>0</v>
      </c>
      <c r="M427" s="203">
        <f t="shared" si="23"/>
        <v>0</v>
      </c>
    </row>
    <row r="428" spans="11:13" hidden="1" x14ac:dyDescent="0.25">
      <c r="K428" s="223">
        <f t="shared" si="22"/>
        <v>0</v>
      </c>
      <c r="L428" s="218">
        <f t="shared" si="21"/>
        <v>0</v>
      </c>
      <c r="M428" s="203">
        <f t="shared" si="23"/>
        <v>0</v>
      </c>
    </row>
    <row r="429" spans="11:13" hidden="1" x14ac:dyDescent="0.25">
      <c r="K429" s="223">
        <f t="shared" si="22"/>
        <v>0</v>
      </c>
      <c r="L429" s="218">
        <f t="shared" si="21"/>
        <v>0</v>
      </c>
      <c r="M429" s="203">
        <f t="shared" si="23"/>
        <v>0</v>
      </c>
    </row>
    <row r="430" spans="11:13" hidden="1" x14ac:dyDescent="0.25">
      <c r="K430" s="223">
        <f t="shared" si="22"/>
        <v>0</v>
      </c>
      <c r="L430" s="218">
        <f t="shared" si="21"/>
        <v>0</v>
      </c>
      <c r="M430" s="203">
        <f t="shared" si="23"/>
        <v>0</v>
      </c>
    </row>
    <row r="431" spans="11:13" hidden="1" x14ac:dyDescent="0.25">
      <c r="K431" s="223">
        <f t="shared" si="22"/>
        <v>0</v>
      </c>
      <c r="L431" s="218">
        <f t="shared" si="21"/>
        <v>0</v>
      </c>
      <c r="M431" s="203">
        <f t="shared" si="23"/>
        <v>0</v>
      </c>
    </row>
    <row r="432" spans="11:13" hidden="1" x14ac:dyDescent="0.25">
      <c r="K432" s="223">
        <f t="shared" si="22"/>
        <v>0</v>
      </c>
      <c r="L432" s="218">
        <f t="shared" si="21"/>
        <v>0</v>
      </c>
      <c r="M432" s="203">
        <f t="shared" si="23"/>
        <v>0</v>
      </c>
    </row>
    <row r="433" spans="11:13" hidden="1" x14ac:dyDescent="0.25">
      <c r="K433" s="223">
        <f t="shared" si="22"/>
        <v>0</v>
      </c>
      <c r="L433" s="218">
        <f t="shared" si="21"/>
        <v>0</v>
      </c>
      <c r="M433" s="203">
        <f t="shared" si="23"/>
        <v>0</v>
      </c>
    </row>
    <row r="434" spans="11:13" hidden="1" x14ac:dyDescent="0.25">
      <c r="K434" s="223">
        <f t="shared" si="22"/>
        <v>0</v>
      </c>
      <c r="L434" s="218">
        <f t="shared" si="21"/>
        <v>0</v>
      </c>
      <c r="M434" s="203">
        <f t="shared" si="23"/>
        <v>0</v>
      </c>
    </row>
    <row r="435" spans="11:13" hidden="1" x14ac:dyDescent="0.25">
      <c r="K435" s="223">
        <f t="shared" si="22"/>
        <v>0</v>
      </c>
      <c r="L435" s="218">
        <f t="shared" si="21"/>
        <v>0</v>
      </c>
      <c r="M435" s="203">
        <f t="shared" si="23"/>
        <v>0</v>
      </c>
    </row>
    <row r="436" spans="11:13" hidden="1" x14ac:dyDescent="0.25">
      <c r="K436" s="223">
        <f t="shared" si="22"/>
        <v>0</v>
      </c>
      <c r="L436" s="218">
        <f t="shared" si="21"/>
        <v>0</v>
      </c>
      <c r="M436" s="203">
        <f t="shared" si="23"/>
        <v>0</v>
      </c>
    </row>
    <row r="437" spans="11:13" hidden="1" x14ac:dyDescent="0.25">
      <c r="K437" s="223">
        <f t="shared" si="22"/>
        <v>0</v>
      </c>
      <c r="L437" s="218">
        <f t="shared" si="21"/>
        <v>0</v>
      </c>
      <c r="M437" s="203">
        <f t="shared" si="23"/>
        <v>0</v>
      </c>
    </row>
    <row r="438" spans="11:13" hidden="1" x14ac:dyDescent="0.25">
      <c r="K438" s="223">
        <f t="shared" si="22"/>
        <v>0</v>
      </c>
      <c r="L438" s="218">
        <f t="shared" si="21"/>
        <v>0</v>
      </c>
      <c r="M438" s="203">
        <f t="shared" si="23"/>
        <v>0</v>
      </c>
    </row>
    <row r="439" spans="11:13" hidden="1" x14ac:dyDescent="0.25">
      <c r="K439" s="223">
        <f t="shared" si="22"/>
        <v>0</v>
      </c>
      <c r="L439" s="218">
        <f t="shared" si="21"/>
        <v>0</v>
      </c>
      <c r="M439" s="203">
        <f t="shared" si="23"/>
        <v>0</v>
      </c>
    </row>
    <row r="440" spans="11:13" hidden="1" x14ac:dyDescent="0.25">
      <c r="K440" s="223">
        <f t="shared" si="22"/>
        <v>0</v>
      </c>
      <c r="L440" s="218">
        <f t="shared" si="21"/>
        <v>0</v>
      </c>
      <c r="M440" s="203">
        <f t="shared" si="23"/>
        <v>0</v>
      </c>
    </row>
    <row r="441" spans="11:13" hidden="1" x14ac:dyDescent="0.25">
      <c r="K441" s="223">
        <f t="shared" si="22"/>
        <v>0</v>
      </c>
      <c r="L441" s="218">
        <f t="shared" si="21"/>
        <v>0</v>
      </c>
      <c r="M441" s="203">
        <f t="shared" si="23"/>
        <v>0</v>
      </c>
    </row>
    <row r="442" spans="11:13" hidden="1" x14ac:dyDescent="0.25">
      <c r="K442" s="223">
        <f t="shared" si="22"/>
        <v>0</v>
      </c>
      <c r="L442" s="218">
        <f t="shared" si="21"/>
        <v>0</v>
      </c>
      <c r="M442" s="203">
        <f t="shared" si="23"/>
        <v>0</v>
      </c>
    </row>
    <row r="443" spans="11:13" hidden="1" x14ac:dyDescent="0.25">
      <c r="K443" s="223">
        <f t="shared" si="22"/>
        <v>0</v>
      </c>
      <c r="L443" s="218">
        <f t="shared" si="21"/>
        <v>0</v>
      </c>
      <c r="M443" s="203">
        <f t="shared" si="23"/>
        <v>0</v>
      </c>
    </row>
    <row r="444" spans="11:13" hidden="1" x14ac:dyDescent="0.25">
      <c r="K444" s="223">
        <f t="shared" si="22"/>
        <v>0</v>
      </c>
      <c r="L444" s="218">
        <f t="shared" si="21"/>
        <v>0</v>
      </c>
      <c r="M444" s="203">
        <f t="shared" si="23"/>
        <v>0</v>
      </c>
    </row>
    <row r="445" spans="11:13" hidden="1" x14ac:dyDescent="0.25">
      <c r="K445" s="223">
        <f t="shared" si="22"/>
        <v>0</v>
      </c>
      <c r="L445" s="218">
        <f t="shared" si="21"/>
        <v>0</v>
      </c>
      <c r="M445" s="203">
        <f t="shared" si="23"/>
        <v>0</v>
      </c>
    </row>
    <row r="446" spans="11:13" hidden="1" x14ac:dyDescent="0.25">
      <c r="K446" s="223">
        <f t="shared" si="22"/>
        <v>0</v>
      </c>
      <c r="L446" s="218">
        <f t="shared" si="21"/>
        <v>0</v>
      </c>
      <c r="M446" s="203">
        <f t="shared" si="23"/>
        <v>0</v>
      </c>
    </row>
    <row r="447" spans="11:13" hidden="1" x14ac:dyDescent="0.25">
      <c r="K447" s="223">
        <f t="shared" si="22"/>
        <v>0</v>
      </c>
      <c r="L447" s="218">
        <f t="shared" si="21"/>
        <v>0</v>
      </c>
      <c r="M447" s="203">
        <f t="shared" si="23"/>
        <v>0</v>
      </c>
    </row>
    <row r="448" spans="11:13" hidden="1" x14ac:dyDescent="0.25">
      <c r="K448" s="223">
        <f t="shared" si="22"/>
        <v>0</v>
      </c>
      <c r="L448" s="218">
        <f t="shared" si="21"/>
        <v>0</v>
      </c>
      <c r="M448" s="203">
        <f t="shared" si="23"/>
        <v>0</v>
      </c>
    </row>
    <row r="449" spans="11:13" hidden="1" x14ac:dyDescent="0.25">
      <c r="K449" s="223">
        <f t="shared" si="22"/>
        <v>0</v>
      </c>
      <c r="L449" s="218">
        <f t="shared" si="21"/>
        <v>0</v>
      </c>
      <c r="M449" s="203">
        <f t="shared" si="23"/>
        <v>0</v>
      </c>
    </row>
    <row r="450" spans="11:13" hidden="1" x14ac:dyDescent="0.25">
      <c r="K450" s="223">
        <f t="shared" si="22"/>
        <v>0</v>
      </c>
      <c r="L450" s="218">
        <f t="shared" si="21"/>
        <v>0</v>
      </c>
      <c r="M450" s="203">
        <f t="shared" si="23"/>
        <v>0</v>
      </c>
    </row>
    <row r="451" spans="11:13" hidden="1" x14ac:dyDescent="0.25">
      <c r="K451" s="223">
        <f t="shared" si="22"/>
        <v>0</v>
      </c>
      <c r="L451" s="218">
        <f t="shared" si="21"/>
        <v>0</v>
      </c>
      <c r="M451" s="203">
        <f t="shared" si="23"/>
        <v>0</v>
      </c>
    </row>
    <row r="452" spans="11:13" hidden="1" x14ac:dyDescent="0.25">
      <c r="K452" s="223">
        <f t="shared" si="22"/>
        <v>0</v>
      </c>
      <c r="L452" s="218">
        <f t="shared" ref="L452:L490" si="24">IF(E452="",0,IF(E452="H",0,VLOOKUP(E452,$F$539:$G$553,2)))</f>
        <v>0</v>
      </c>
      <c r="M452" s="203">
        <f t="shared" si="23"/>
        <v>0</v>
      </c>
    </row>
    <row r="453" spans="11:13" hidden="1" x14ac:dyDescent="0.25">
      <c r="K453" s="223">
        <f t="shared" ref="K453:K498" si="25">SUM(F453:J453)</f>
        <v>0</v>
      </c>
      <c r="L453" s="218">
        <f t="shared" si="24"/>
        <v>0</v>
      </c>
      <c r="M453" s="203">
        <f t="shared" ref="M453:M498" si="26">SUM(K453*L453)</f>
        <v>0</v>
      </c>
    </row>
    <row r="454" spans="11:13" hidden="1" x14ac:dyDescent="0.25">
      <c r="K454" s="223">
        <f t="shared" si="25"/>
        <v>0</v>
      </c>
      <c r="L454" s="218">
        <f t="shared" si="24"/>
        <v>0</v>
      </c>
      <c r="M454" s="203">
        <f t="shared" si="26"/>
        <v>0</v>
      </c>
    </row>
    <row r="455" spans="11:13" hidden="1" x14ac:dyDescent="0.25">
      <c r="K455" s="223">
        <f t="shared" si="25"/>
        <v>0</v>
      </c>
      <c r="L455" s="218">
        <f t="shared" si="24"/>
        <v>0</v>
      </c>
      <c r="M455" s="203">
        <f t="shared" si="26"/>
        <v>0</v>
      </c>
    </row>
    <row r="456" spans="11:13" hidden="1" x14ac:dyDescent="0.25">
      <c r="K456" s="223">
        <f t="shared" si="25"/>
        <v>0</v>
      </c>
      <c r="L456" s="218">
        <f t="shared" si="24"/>
        <v>0</v>
      </c>
      <c r="M456" s="203">
        <f t="shared" si="26"/>
        <v>0</v>
      </c>
    </row>
    <row r="457" spans="11:13" hidden="1" x14ac:dyDescent="0.25">
      <c r="K457" s="223">
        <f t="shared" si="25"/>
        <v>0</v>
      </c>
      <c r="L457" s="218">
        <f t="shared" si="24"/>
        <v>0</v>
      </c>
      <c r="M457" s="203">
        <f t="shared" si="26"/>
        <v>0</v>
      </c>
    </row>
    <row r="458" spans="11:13" hidden="1" x14ac:dyDescent="0.25">
      <c r="K458" s="223">
        <f t="shared" si="25"/>
        <v>0</v>
      </c>
      <c r="L458" s="218">
        <f t="shared" si="24"/>
        <v>0</v>
      </c>
      <c r="M458" s="203">
        <f t="shared" si="26"/>
        <v>0</v>
      </c>
    </row>
    <row r="459" spans="11:13" hidden="1" x14ac:dyDescent="0.25">
      <c r="K459" s="223">
        <f t="shared" si="25"/>
        <v>0</v>
      </c>
      <c r="L459" s="218">
        <f t="shared" si="24"/>
        <v>0</v>
      </c>
      <c r="M459" s="203">
        <f t="shared" si="26"/>
        <v>0</v>
      </c>
    </row>
    <row r="460" spans="11:13" hidden="1" x14ac:dyDescent="0.25">
      <c r="K460" s="223">
        <f t="shared" si="25"/>
        <v>0</v>
      </c>
      <c r="L460" s="218">
        <f t="shared" si="24"/>
        <v>0</v>
      </c>
      <c r="M460" s="203">
        <f t="shared" si="26"/>
        <v>0</v>
      </c>
    </row>
    <row r="461" spans="11:13" hidden="1" x14ac:dyDescent="0.25">
      <c r="K461" s="223">
        <f t="shared" si="25"/>
        <v>0</v>
      </c>
      <c r="L461" s="218">
        <f t="shared" si="24"/>
        <v>0</v>
      </c>
      <c r="M461" s="203">
        <f t="shared" si="26"/>
        <v>0</v>
      </c>
    </row>
    <row r="462" spans="11:13" hidden="1" x14ac:dyDescent="0.25">
      <c r="K462" s="223">
        <f t="shared" si="25"/>
        <v>0</v>
      </c>
      <c r="L462" s="218">
        <f t="shared" si="24"/>
        <v>0</v>
      </c>
      <c r="M462" s="203">
        <f t="shared" si="26"/>
        <v>0</v>
      </c>
    </row>
    <row r="463" spans="11:13" hidden="1" x14ac:dyDescent="0.25">
      <c r="K463" s="223">
        <f t="shared" si="25"/>
        <v>0</v>
      </c>
      <c r="L463" s="218">
        <f t="shared" si="24"/>
        <v>0</v>
      </c>
      <c r="M463" s="203">
        <f t="shared" si="26"/>
        <v>0</v>
      </c>
    </row>
    <row r="464" spans="11:13" hidden="1" x14ac:dyDescent="0.25">
      <c r="K464" s="223">
        <f t="shared" si="25"/>
        <v>0</v>
      </c>
      <c r="L464" s="218">
        <f t="shared" si="24"/>
        <v>0</v>
      </c>
      <c r="M464" s="203">
        <f t="shared" si="26"/>
        <v>0</v>
      </c>
    </row>
    <row r="465" spans="11:13" hidden="1" x14ac:dyDescent="0.25">
      <c r="K465" s="223">
        <f t="shared" si="25"/>
        <v>0</v>
      </c>
      <c r="L465" s="218">
        <f t="shared" si="24"/>
        <v>0</v>
      </c>
      <c r="M465" s="203">
        <f t="shared" si="26"/>
        <v>0</v>
      </c>
    </row>
    <row r="466" spans="11:13" hidden="1" x14ac:dyDescent="0.25">
      <c r="K466" s="223">
        <f t="shared" si="25"/>
        <v>0</v>
      </c>
      <c r="L466" s="218">
        <f t="shared" si="24"/>
        <v>0</v>
      </c>
      <c r="M466" s="203">
        <f t="shared" si="26"/>
        <v>0</v>
      </c>
    </row>
    <row r="467" spans="11:13" hidden="1" x14ac:dyDescent="0.25">
      <c r="K467" s="223">
        <f t="shared" si="25"/>
        <v>0</v>
      </c>
      <c r="L467" s="218">
        <f t="shared" si="24"/>
        <v>0</v>
      </c>
      <c r="M467" s="203">
        <f t="shared" si="26"/>
        <v>0</v>
      </c>
    </row>
    <row r="468" spans="11:13" hidden="1" x14ac:dyDescent="0.25">
      <c r="K468" s="223">
        <f t="shared" si="25"/>
        <v>0</v>
      </c>
      <c r="L468" s="218">
        <f t="shared" si="24"/>
        <v>0</v>
      </c>
      <c r="M468" s="203">
        <f t="shared" si="26"/>
        <v>0</v>
      </c>
    </row>
    <row r="469" spans="11:13" hidden="1" x14ac:dyDescent="0.25">
      <c r="K469" s="223">
        <f t="shared" si="25"/>
        <v>0</v>
      </c>
      <c r="L469" s="218">
        <f t="shared" si="24"/>
        <v>0</v>
      </c>
      <c r="M469" s="203">
        <f t="shared" si="26"/>
        <v>0</v>
      </c>
    </row>
    <row r="470" spans="11:13" hidden="1" x14ac:dyDescent="0.25">
      <c r="K470" s="223">
        <f t="shared" si="25"/>
        <v>0</v>
      </c>
      <c r="L470" s="218">
        <f t="shared" si="24"/>
        <v>0</v>
      </c>
      <c r="M470" s="203">
        <f t="shared" si="26"/>
        <v>0</v>
      </c>
    </row>
    <row r="471" spans="11:13" hidden="1" x14ac:dyDescent="0.25">
      <c r="K471" s="223">
        <f t="shared" si="25"/>
        <v>0</v>
      </c>
      <c r="L471" s="218">
        <f t="shared" si="24"/>
        <v>0</v>
      </c>
      <c r="M471" s="203">
        <f t="shared" si="26"/>
        <v>0</v>
      </c>
    </row>
    <row r="472" spans="11:13" hidden="1" x14ac:dyDescent="0.25">
      <c r="K472" s="223">
        <f t="shared" si="25"/>
        <v>0</v>
      </c>
      <c r="L472" s="218">
        <f t="shared" si="24"/>
        <v>0</v>
      </c>
      <c r="M472" s="203">
        <f t="shared" si="26"/>
        <v>0</v>
      </c>
    </row>
    <row r="473" spans="11:13" hidden="1" x14ac:dyDescent="0.25">
      <c r="K473" s="223">
        <f t="shared" si="25"/>
        <v>0</v>
      </c>
      <c r="L473" s="218">
        <f t="shared" si="24"/>
        <v>0</v>
      </c>
      <c r="M473" s="203">
        <f t="shared" si="26"/>
        <v>0</v>
      </c>
    </row>
    <row r="474" spans="11:13" hidden="1" x14ac:dyDescent="0.25">
      <c r="K474" s="223">
        <f t="shared" si="25"/>
        <v>0</v>
      </c>
      <c r="L474" s="218">
        <f t="shared" si="24"/>
        <v>0</v>
      </c>
      <c r="M474" s="203">
        <f t="shared" si="26"/>
        <v>0</v>
      </c>
    </row>
    <row r="475" spans="11:13" hidden="1" x14ac:dyDescent="0.25">
      <c r="K475" s="223">
        <f t="shared" si="25"/>
        <v>0</v>
      </c>
      <c r="L475" s="218">
        <f t="shared" si="24"/>
        <v>0</v>
      </c>
      <c r="M475" s="203">
        <f t="shared" si="26"/>
        <v>0</v>
      </c>
    </row>
    <row r="476" spans="11:13" hidden="1" x14ac:dyDescent="0.25">
      <c r="K476" s="223">
        <f t="shared" si="25"/>
        <v>0</v>
      </c>
      <c r="L476" s="218">
        <f t="shared" si="24"/>
        <v>0</v>
      </c>
      <c r="M476" s="203">
        <f t="shared" si="26"/>
        <v>0</v>
      </c>
    </row>
    <row r="477" spans="11:13" hidden="1" x14ac:dyDescent="0.25">
      <c r="K477" s="223">
        <f t="shared" si="25"/>
        <v>0</v>
      </c>
      <c r="L477" s="218">
        <f t="shared" si="24"/>
        <v>0</v>
      </c>
      <c r="M477" s="203">
        <f t="shared" si="26"/>
        <v>0</v>
      </c>
    </row>
    <row r="478" spans="11:13" hidden="1" x14ac:dyDescent="0.25">
      <c r="K478" s="223">
        <f t="shared" si="25"/>
        <v>0</v>
      </c>
      <c r="L478" s="218">
        <f t="shared" si="24"/>
        <v>0</v>
      </c>
      <c r="M478" s="203">
        <f t="shared" si="26"/>
        <v>0</v>
      </c>
    </row>
    <row r="479" spans="11:13" hidden="1" x14ac:dyDescent="0.25">
      <c r="K479" s="223">
        <f t="shared" si="25"/>
        <v>0</v>
      </c>
      <c r="L479" s="218">
        <f t="shared" si="24"/>
        <v>0</v>
      </c>
      <c r="M479" s="203">
        <f t="shared" si="26"/>
        <v>0</v>
      </c>
    </row>
    <row r="480" spans="11:13" hidden="1" x14ac:dyDescent="0.25">
      <c r="K480" s="223">
        <f t="shared" si="25"/>
        <v>0</v>
      </c>
      <c r="L480" s="218">
        <f t="shared" si="24"/>
        <v>0</v>
      </c>
      <c r="M480" s="203">
        <f t="shared" si="26"/>
        <v>0</v>
      </c>
    </row>
    <row r="481" spans="11:13" hidden="1" x14ac:dyDescent="0.25">
      <c r="K481" s="223">
        <f t="shared" si="25"/>
        <v>0</v>
      </c>
      <c r="L481" s="218">
        <f t="shared" si="24"/>
        <v>0</v>
      </c>
      <c r="M481" s="203">
        <f t="shared" si="26"/>
        <v>0</v>
      </c>
    </row>
    <row r="482" spans="11:13" hidden="1" x14ac:dyDescent="0.25">
      <c r="K482" s="223">
        <f t="shared" si="25"/>
        <v>0</v>
      </c>
      <c r="L482" s="218">
        <f t="shared" si="24"/>
        <v>0</v>
      </c>
      <c r="M482" s="203">
        <f t="shared" si="26"/>
        <v>0</v>
      </c>
    </row>
    <row r="483" spans="11:13" hidden="1" x14ac:dyDescent="0.25">
      <c r="K483" s="223">
        <f t="shared" si="25"/>
        <v>0</v>
      </c>
      <c r="L483" s="218">
        <f t="shared" si="24"/>
        <v>0</v>
      </c>
      <c r="M483" s="203">
        <f t="shared" si="26"/>
        <v>0</v>
      </c>
    </row>
    <row r="484" spans="11:13" hidden="1" x14ac:dyDescent="0.25">
      <c r="K484" s="223">
        <f t="shared" si="25"/>
        <v>0</v>
      </c>
      <c r="L484" s="218">
        <f t="shared" si="24"/>
        <v>0</v>
      </c>
      <c r="M484" s="203">
        <f t="shared" si="26"/>
        <v>0</v>
      </c>
    </row>
    <row r="485" spans="11:13" hidden="1" x14ac:dyDescent="0.25">
      <c r="K485" s="223">
        <f t="shared" si="25"/>
        <v>0</v>
      </c>
      <c r="L485" s="218">
        <f t="shared" si="24"/>
        <v>0</v>
      </c>
      <c r="M485" s="203">
        <f t="shared" si="26"/>
        <v>0</v>
      </c>
    </row>
    <row r="486" spans="11:13" hidden="1" x14ac:dyDescent="0.25">
      <c r="K486" s="223">
        <f t="shared" si="25"/>
        <v>0</v>
      </c>
      <c r="L486" s="218">
        <f t="shared" si="24"/>
        <v>0</v>
      </c>
      <c r="M486" s="203">
        <f t="shared" si="26"/>
        <v>0</v>
      </c>
    </row>
    <row r="487" spans="11:13" hidden="1" x14ac:dyDescent="0.25">
      <c r="K487" s="223">
        <f t="shared" si="25"/>
        <v>0</v>
      </c>
      <c r="L487" s="218">
        <f t="shared" si="24"/>
        <v>0</v>
      </c>
      <c r="M487" s="203">
        <f t="shared" si="26"/>
        <v>0</v>
      </c>
    </row>
    <row r="488" spans="11:13" hidden="1" x14ac:dyDescent="0.25">
      <c r="K488" s="223">
        <f t="shared" si="25"/>
        <v>0</v>
      </c>
      <c r="L488" s="218">
        <f t="shared" si="24"/>
        <v>0</v>
      </c>
      <c r="M488" s="203">
        <f t="shared" si="26"/>
        <v>0</v>
      </c>
    </row>
    <row r="489" spans="11:13" hidden="1" x14ac:dyDescent="0.25">
      <c r="K489" s="223">
        <f t="shared" si="25"/>
        <v>0</v>
      </c>
      <c r="L489" s="218">
        <f t="shared" si="24"/>
        <v>0</v>
      </c>
      <c r="M489" s="203">
        <f t="shared" si="26"/>
        <v>0</v>
      </c>
    </row>
    <row r="490" spans="11:13" hidden="1" x14ac:dyDescent="0.25">
      <c r="K490" s="223">
        <f t="shared" si="25"/>
        <v>0</v>
      </c>
      <c r="L490" s="218">
        <f t="shared" si="24"/>
        <v>0</v>
      </c>
      <c r="M490" s="203">
        <f t="shared" si="26"/>
        <v>0</v>
      </c>
    </row>
    <row r="491" spans="11:13" hidden="1" x14ac:dyDescent="0.25">
      <c r="K491" s="223">
        <f t="shared" ref="K491:K494" si="27">SUM(F491:J491)</f>
        <v>0</v>
      </c>
      <c r="L491" s="218">
        <f t="shared" ref="L491:L494" si="28">IF(E491="",0,IF(E491="H",0,VLOOKUP(E491,$F$539:$G$553,2)))</f>
        <v>0</v>
      </c>
      <c r="M491" s="203">
        <f t="shared" ref="M491:M494" si="29">SUM(K491*L491)</f>
        <v>0</v>
      </c>
    </row>
    <row r="492" spans="11:13" hidden="1" x14ac:dyDescent="0.25">
      <c r="K492" s="223">
        <f t="shared" si="27"/>
        <v>0</v>
      </c>
      <c r="L492" s="218">
        <f t="shared" si="28"/>
        <v>0</v>
      </c>
      <c r="M492" s="203">
        <f t="shared" si="29"/>
        <v>0</v>
      </c>
    </row>
    <row r="493" spans="11:13" hidden="1" x14ac:dyDescent="0.25">
      <c r="K493" s="223">
        <f t="shared" si="27"/>
        <v>0</v>
      </c>
      <c r="L493" s="218">
        <f t="shared" si="28"/>
        <v>0</v>
      </c>
      <c r="M493" s="203">
        <f t="shared" si="29"/>
        <v>0</v>
      </c>
    </row>
    <row r="494" spans="11:13" hidden="1" x14ac:dyDescent="0.25">
      <c r="K494" s="223">
        <f t="shared" si="27"/>
        <v>0</v>
      </c>
      <c r="L494" s="218">
        <f t="shared" si="28"/>
        <v>0</v>
      </c>
      <c r="M494" s="203">
        <f t="shared" si="29"/>
        <v>0</v>
      </c>
    </row>
    <row r="495" spans="11:13" hidden="1" x14ac:dyDescent="0.25">
      <c r="K495" s="223">
        <f t="shared" si="25"/>
        <v>0</v>
      </c>
      <c r="L495" s="218">
        <f>IF(E495="",0,IF(E495="H",0,VLOOKUP(E495,$F$539:$G$553,2)))</f>
        <v>0</v>
      </c>
      <c r="M495" s="203">
        <f t="shared" si="26"/>
        <v>0</v>
      </c>
    </row>
    <row r="496" spans="11:13" hidden="1" x14ac:dyDescent="0.25">
      <c r="K496" s="223">
        <f t="shared" si="25"/>
        <v>0</v>
      </c>
      <c r="L496" s="218">
        <f>IF(E496="",0,IF(E496="H",0,VLOOKUP(E496,$F$539:$G$553,2)))</f>
        <v>0</v>
      </c>
      <c r="M496" s="203">
        <f t="shared" si="26"/>
        <v>0</v>
      </c>
    </row>
    <row r="497" spans="3:13" hidden="1" x14ac:dyDescent="0.25">
      <c r="K497" s="223">
        <f t="shared" si="25"/>
        <v>0</v>
      </c>
      <c r="L497" s="218">
        <f>IF(E497="",0,IF(E497="H",0,VLOOKUP(E497,$F$539:$G$553,2)))</f>
        <v>0</v>
      </c>
      <c r="M497" s="203">
        <f t="shared" si="26"/>
        <v>0</v>
      </c>
    </row>
    <row r="498" spans="3:13" hidden="1" x14ac:dyDescent="0.25">
      <c r="K498" s="223">
        <f t="shared" si="25"/>
        <v>0</v>
      </c>
      <c r="L498" s="218">
        <f>IF(E498="",0,IF(E498="H",0,VLOOKUP(E498,$F$539:$G$553,2)))</f>
        <v>0</v>
      </c>
      <c r="M498" s="203">
        <f t="shared" si="26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30">IF(F539="","",F539)</f>
        <v>A</v>
      </c>
      <c r="D500" s="169"/>
      <c r="E500" s="169"/>
      <c r="F500" s="169">
        <f t="shared" ref="F500:F514" si="31">SUMPRODUCT(--($E$4:$E$498=C500),--($D$4:$D$498=""),$F$4:$F$498)</f>
        <v>0</v>
      </c>
      <c r="G500" s="169">
        <f t="shared" ref="G500:G514" si="32">SUMPRODUCT(--($E$4:$E$498=C500),--($D$4:$D$498=""),$G$4:$G$498)</f>
        <v>1111.0899999999999</v>
      </c>
      <c r="H500" s="169">
        <f t="shared" ref="H500:H514" si="33">SUMPRODUCT(--($E$4:$E$498=C500),--($D$4:$D$498=""),$H$4:$H$498)</f>
        <v>0</v>
      </c>
      <c r="I500" s="169">
        <f t="shared" ref="I500:I514" si="34">SUMPRODUCT(--($E$4:$E$498=C500),--($D$4:$D$498=""),$I$4:$I$498)</f>
        <v>1</v>
      </c>
      <c r="J500" s="169">
        <f t="shared" ref="J500:J514" si="35">SUMPRODUCT(--($E$4:$E$498=C500),--($D$4:$D$498=""),$J$4:$J$498)</f>
        <v>0</v>
      </c>
      <c r="K500" s="169">
        <f t="shared" ref="K500:K514" si="36">SUM(F500:J500)</f>
        <v>1112.0899999999999</v>
      </c>
      <c r="L500" s="169"/>
      <c r="M500" s="169">
        <f t="shared" ref="M500:M507" si="37">SUMPRODUCT(--($E$4:$E$498=C500),--($D$4:$D$498=""),$M$4:$M$498)</f>
        <v>222418</v>
      </c>
    </row>
    <row r="501" spans="3:13" x14ac:dyDescent="0.25">
      <c r="C501" s="169" t="str">
        <f t="shared" si="30"/>
        <v>A1</v>
      </c>
      <c r="D501" s="169"/>
      <c r="E501" s="169"/>
      <c r="F501" s="169">
        <f t="shared" si="31"/>
        <v>15.9</v>
      </c>
      <c r="G501" s="169">
        <f t="shared" si="32"/>
        <v>61.54</v>
      </c>
      <c r="H501" s="169">
        <f t="shared" si="33"/>
        <v>0</v>
      </c>
      <c r="I501" s="169">
        <f t="shared" si="34"/>
        <v>0</v>
      </c>
      <c r="J501" s="169">
        <f t="shared" si="35"/>
        <v>0</v>
      </c>
      <c r="K501" s="169">
        <f t="shared" si="36"/>
        <v>77.44</v>
      </c>
      <c r="L501" s="169"/>
      <c r="M501" s="169">
        <f t="shared" si="37"/>
        <v>9292.8000000000011</v>
      </c>
    </row>
    <row r="502" spans="3:13" x14ac:dyDescent="0.25">
      <c r="C502" s="169" t="str">
        <f t="shared" si="30"/>
        <v>B</v>
      </c>
      <c r="D502" s="169"/>
      <c r="E502" s="169"/>
      <c r="F502" s="169">
        <f t="shared" si="31"/>
        <v>17.7</v>
      </c>
      <c r="G502" s="169">
        <f t="shared" si="32"/>
        <v>619.2299999999999</v>
      </c>
      <c r="H502" s="169">
        <f t="shared" si="33"/>
        <v>16.100000000000001</v>
      </c>
      <c r="I502" s="169">
        <f t="shared" si="34"/>
        <v>5</v>
      </c>
      <c r="J502" s="169">
        <f t="shared" si="35"/>
        <v>6.3</v>
      </c>
      <c r="K502" s="169">
        <f t="shared" si="36"/>
        <v>664.32999999999993</v>
      </c>
      <c r="L502" s="169"/>
      <c r="M502" s="169">
        <f t="shared" si="37"/>
        <v>132866</v>
      </c>
    </row>
    <row r="503" spans="3:13" x14ac:dyDescent="0.25">
      <c r="C503" s="169" t="str">
        <f t="shared" si="30"/>
        <v>C</v>
      </c>
      <c r="D503" s="169"/>
      <c r="E503" s="169"/>
      <c r="F503" s="169">
        <f t="shared" si="31"/>
        <v>0</v>
      </c>
      <c r="G503" s="169">
        <f t="shared" si="32"/>
        <v>7.48</v>
      </c>
      <c r="H503" s="169">
        <f t="shared" si="33"/>
        <v>0</v>
      </c>
      <c r="I503" s="169">
        <f t="shared" si="34"/>
        <v>0</v>
      </c>
      <c r="J503" s="169">
        <f t="shared" si="35"/>
        <v>91.809999999999988</v>
      </c>
      <c r="K503" s="169">
        <f t="shared" si="36"/>
        <v>99.289999999999992</v>
      </c>
      <c r="L503" s="169"/>
      <c r="M503" s="169">
        <f t="shared" si="37"/>
        <v>19858</v>
      </c>
    </row>
    <row r="504" spans="3:13" x14ac:dyDescent="0.25">
      <c r="C504" s="169" t="str">
        <f t="shared" si="30"/>
        <v>D</v>
      </c>
      <c r="D504" s="169"/>
      <c r="E504" s="169"/>
      <c r="F504" s="169">
        <f t="shared" si="31"/>
        <v>0</v>
      </c>
      <c r="G504" s="169">
        <f t="shared" si="32"/>
        <v>79.2</v>
      </c>
      <c r="H504" s="169">
        <f t="shared" si="33"/>
        <v>0</v>
      </c>
      <c r="I504" s="169">
        <f t="shared" si="34"/>
        <v>0</v>
      </c>
      <c r="J504" s="169">
        <f t="shared" si="35"/>
        <v>0</v>
      </c>
      <c r="K504" s="169">
        <f t="shared" si="36"/>
        <v>79.2</v>
      </c>
      <c r="L504" s="169"/>
      <c r="M504" s="169">
        <f t="shared" si="37"/>
        <v>15840</v>
      </c>
    </row>
    <row r="505" spans="3:13" x14ac:dyDescent="0.25">
      <c r="C505" s="169" t="str">
        <f t="shared" si="30"/>
        <v>E</v>
      </c>
      <c r="D505" s="169"/>
      <c r="E505" s="169"/>
      <c r="F505" s="169">
        <f t="shared" si="31"/>
        <v>0</v>
      </c>
      <c r="G505" s="169">
        <f t="shared" si="32"/>
        <v>0</v>
      </c>
      <c r="H505" s="169">
        <f t="shared" si="33"/>
        <v>0</v>
      </c>
      <c r="I505" s="169">
        <f t="shared" si="34"/>
        <v>0</v>
      </c>
      <c r="J505" s="169">
        <f t="shared" si="35"/>
        <v>0</v>
      </c>
      <c r="K505" s="169">
        <f t="shared" si="36"/>
        <v>0</v>
      </c>
      <c r="L505" s="169"/>
      <c r="M505" s="169">
        <f t="shared" si="37"/>
        <v>0</v>
      </c>
    </row>
    <row r="506" spans="3:13" x14ac:dyDescent="0.25">
      <c r="C506" s="169" t="str">
        <f t="shared" si="30"/>
        <v>F</v>
      </c>
      <c r="D506" s="169"/>
      <c r="E506" s="169"/>
      <c r="F506" s="169">
        <f t="shared" si="31"/>
        <v>0</v>
      </c>
      <c r="G506" s="169">
        <f t="shared" si="32"/>
        <v>0</v>
      </c>
      <c r="H506" s="169">
        <f t="shared" si="33"/>
        <v>0</v>
      </c>
      <c r="I506" s="169">
        <f t="shared" si="34"/>
        <v>0</v>
      </c>
      <c r="J506" s="169">
        <f t="shared" si="35"/>
        <v>0</v>
      </c>
      <c r="K506" s="169">
        <f t="shared" si="36"/>
        <v>0</v>
      </c>
      <c r="L506" s="169"/>
      <c r="M506" s="169">
        <f t="shared" si="37"/>
        <v>0</v>
      </c>
    </row>
    <row r="507" spans="3:13" x14ac:dyDescent="0.25">
      <c r="C507" s="169" t="str">
        <f t="shared" si="30"/>
        <v>G</v>
      </c>
      <c r="D507" s="169"/>
      <c r="E507" s="169"/>
      <c r="F507" s="169">
        <f t="shared" si="31"/>
        <v>0</v>
      </c>
      <c r="G507" s="169">
        <f t="shared" si="32"/>
        <v>0</v>
      </c>
      <c r="H507" s="169">
        <f t="shared" si="33"/>
        <v>0</v>
      </c>
      <c r="I507" s="169">
        <f t="shared" si="34"/>
        <v>0</v>
      </c>
      <c r="J507" s="169">
        <f t="shared" si="35"/>
        <v>0</v>
      </c>
      <c r="K507" s="169">
        <f t="shared" si="36"/>
        <v>0</v>
      </c>
      <c r="L507" s="169"/>
      <c r="M507" s="169">
        <f t="shared" si="37"/>
        <v>0</v>
      </c>
    </row>
    <row r="508" spans="3:13" x14ac:dyDescent="0.25">
      <c r="C508" s="169" t="str">
        <f t="shared" si="30"/>
        <v>H</v>
      </c>
      <c r="D508" s="169"/>
      <c r="E508" s="169"/>
      <c r="F508" s="169">
        <f t="shared" si="31"/>
        <v>0</v>
      </c>
      <c r="G508" s="169">
        <f t="shared" si="32"/>
        <v>29.82</v>
      </c>
      <c r="H508" s="169">
        <f t="shared" si="33"/>
        <v>0</v>
      </c>
      <c r="I508" s="169">
        <f t="shared" si="34"/>
        <v>0</v>
      </c>
      <c r="J508" s="169">
        <f t="shared" si="35"/>
        <v>0</v>
      </c>
      <c r="K508" s="169">
        <f t="shared" si="36"/>
        <v>29.82</v>
      </c>
      <c r="L508" s="169"/>
      <c r="M508" s="169">
        <f t="shared" ref="M508:M513" si="38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31"/>
        <v>0</v>
      </c>
      <c r="G509" s="169">
        <f t="shared" si="32"/>
        <v>0</v>
      </c>
      <c r="H509" s="169">
        <f t="shared" si="33"/>
        <v>0</v>
      </c>
      <c r="I509" s="169">
        <f t="shared" si="34"/>
        <v>0</v>
      </c>
      <c r="J509" s="169">
        <f t="shared" si="35"/>
        <v>0</v>
      </c>
      <c r="K509" s="169">
        <f t="shared" si="36"/>
        <v>0</v>
      </c>
      <c r="L509" s="169"/>
      <c r="M509" s="169">
        <f t="shared" si="38"/>
        <v>0</v>
      </c>
    </row>
    <row r="510" spans="3:13" x14ac:dyDescent="0.25">
      <c r="C510" s="169" t="s">
        <v>180</v>
      </c>
      <c r="D510" s="169"/>
      <c r="E510" s="169"/>
      <c r="F510" s="169">
        <f t="shared" si="31"/>
        <v>0</v>
      </c>
      <c r="G510" s="169">
        <f t="shared" si="32"/>
        <v>0</v>
      </c>
      <c r="H510" s="169">
        <f t="shared" si="33"/>
        <v>0</v>
      </c>
      <c r="I510" s="169">
        <f t="shared" si="34"/>
        <v>0</v>
      </c>
      <c r="J510" s="169">
        <f t="shared" si="35"/>
        <v>0</v>
      </c>
      <c r="K510" s="169">
        <f t="shared" si="36"/>
        <v>0</v>
      </c>
      <c r="L510" s="169"/>
      <c r="M510" s="169">
        <f t="shared" si="38"/>
        <v>0</v>
      </c>
    </row>
    <row r="511" spans="3:13" x14ac:dyDescent="0.25">
      <c r="C511" s="169" t="s">
        <v>180</v>
      </c>
      <c r="D511" s="169"/>
      <c r="E511" s="169"/>
      <c r="F511" s="169">
        <f t="shared" si="31"/>
        <v>0</v>
      </c>
      <c r="G511" s="169">
        <f t="shared" si="32"/>
        <v>0</v>
      </c>
      <c r="H511" s="169">
        <f t="shared" si="33"/>
        <v>0</v>
      </c>
      <c r="I511" s="169">
        <f t="shared" si="34"/>
        <v>0</v>
      </c>
      <c r="J511" s="169">
        <f t="shared" si="35"/>
        <v>0</v>
      </c>
      <c r="K511" s="169">
        <f t="shared" si="36"/>
        <v>0</v>
      </c>
      <c r="L511" s="169"/>
      <c r="M511" s="169">
        <f t="shared" si="38"/>
        <v>0</v>
      </c>
    </row>
    <row r="512" spans="3:13" x14ac:dyDescent="0.25">
      <c r="C512" s="169" t="s">
        <v>180</v>
      </c>
      <c r="D512" s="169"/>
      <c r="E512" s="169"/>
      <c r="F512" s="169">
        <f t="shared" si="31"/>
        <v>0</v>
      </c>
      <c r="G512" s="169">
        <f t="shared" si="32"/>
        <v>0</v>
      </c>
      <c r="H512" s="169">
        <f t="shared" si="33"/>
        <v>0</v>
      </c>
      <c r="I512" s="169">
        <f t="shared" si="34"/>
        <v>0</v>
      </c>
      <c r="J512" s="169">
        <f t="shared" si="35"/>
        <v>0</v>
      </c>
      <c r="K512" s="169">
        <f t="shared" si="36"/>
        <v>0</v>
      </c>
      <c r="L512" s="169"/>
      <c r="M512" s="169">
        <f t="shared" si="38"/>
        <v>0</v>
      </c>
    </row>
    <row r="513" spans="3:13" x14ac:dyDescent="0.25">
      <c r="C513" s="169" t="s">
        <v>180</v>
      </c>
      <c r="D513" s="169"/>
      <c r="E513" s="169"/>
      <c r="F513" s="169">
        <f t="shared" si="31"/>
        <v>0</v>
      </c>
      <c r="G513" s="169">
        <f t="shared" si="32"/>
        <v>0</v>
      </c>
      <c r="H513" s="169">
        <f t="shared" si="33"/>
        <v>0</v>
      </c>
      <c r="I513" s="169">
        <f t="shared" si="34"/>
        <v>0</v>
      </c>
      <c r="J513" s="169">
        <f t="shared" si="35"/>
        <v>0</v>
      </c>
      <c r="K513" s="169">
        <f t="shared" si="36"/>
        <v>0</v>
      </c>
      <c r="L513" s="169"/>
      <c r="M513" s="169">
        <f t="shared" si="38"/>
        <v>0</v>
      </c>
    </row>
    <row r="514" spans="3:13" x14ac:dyDescent="0.25">
      <c r="C514" s="169" t="s">
        <v>180</v>
      </c>
      <c r="D514" s="169"/>
      <c r="E514" s="169"/>
      <c r="F514" s="169">
        <f t="shared" si="31"/>
        <v>0</v>
      </c>
      <c r="G514" s="169">
        <f t="shared" si="32"/>
        <v>0</v>
      </c>
      <c r="H514" s="169">
        <f t="shared" si="33"/>
        <v>0</v>
      </c>
      <c r="I514" s="169">
        <f t="shared" si="34"/>
        <v>0</v>
      </c>
      <c r="J514" s="169">
        <f t="shared" si="35"/>
        <v>0</v>
      </c>
      <c r="K514" s="169">
        <f t="shared" si="36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33.6</v>
      </c>
      <c r="G515" s="170">
        <f t="shared" ref="G515:K515" si="39">SUM(G500:G514)</f>
        <v>1908.3599999999997</v>
      </c>
      <c r="H515" s="170">
        <f t="shared" si="39"/>
        <v>16.100000000000001</v>
      </c>
      <c r="I515" s="170">
        <f t="shared" si="39"/>
        <v>6</v>
      </c>
      <c r="J515" s="170">
        <f t="shared" si="39"/>
        <v>98.109999999999985</v>
      </c>
      <c r="K515" s="170">
        <f t="shared" si="39"/>
        <v>2062.17</v>
      </c>
      <c r="L515" s="170"/>
      <c r="M515" s="170">
        <f>SUM(M499:M514)</f>
        <v>400274.8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29.82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29.82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40">C500</f>
        <v>A</v>
      </c>
      <c r="D520" s="10"/>
      <c r="E520" s="10"/>
      <c r="F520" s="10">
        <f t="shared" ref="F520:F534" si="41">SUMPRODUCT(--($E$4:$E$498=C520),--($D$4:$D$498="X"),$F$4:$F$498)</f>
        <v>0</v>
      </c>
      <c r="G520" s="10">
        <f t="shared" ref="G520:G534" si="42">SUMPRODUCT(--($E$4:$E$498=C520),--($D$4:$D$498="X"),$G$4:$G$498)</f>
        <v>0</v>
      </c>
      <c r="H520" s="10">
        <f t="shared" ref="H520:H534" si="43">SUMPRODUCT(--($E$4:$E$498=C520),--($D$4:$D$498="X"),$H$4:$H$498)</f>
        <v>0</v>
      </c>
      <c r="I520" s="10">
        <f t="shared" ref="I520:I534" si="44">SUMPRODUCT(--($E$4:$E$498=C520),--($D$4:$D$498="X"),$I$4:$I$498)</f>
        <v>0</v>
      </c>
      <c r="J520" s="10">
        <f t="shared" ref="J520:J534" si="45">SUMPRODUCT(--($E$4:$E$498=C520),--($D$4:$D$498="X"),$J$4:$J$498)</f>
        <v>0</v>
      </c>
      <c r="K520" s="10">
        <f t="shared" ref="K520:K534" si="46">SUM(F520:J520)</f>
        <v>0</v>
      </c>
    </row>
    <row r="521" spans="3:13" x14ac:dyDescent="0.25">
      <c r="C521" s="10" t="str">
        <f t="shared" si="40"/>
        <v>A1</v>
      </c>
      <c r="D521" s="10"/>
      <c r="E521" s="10"/>
      <c r="F521" s="10">
        <f t="shared" si="41"/>
        <v>0</v>
      </c>
      <c r="G521" s="10">
        <f t="shared" si="42"/>
        <v>0</v>
      </c>
      <c r="H521" s="10">
        <f t="shared" si="43"/>
        <v>0</v>
      </c>
      <c r="I521" s="10">
        <f t="shared" si="44"/>
        <v>0</v>
      </c>
      <c r="J521" s="10">
        <f t="shared" si="45"/>
        <v>0</v>
      </c>
      <c r="K521" s="10">
        <f t="shared" si="46"/>
        <v>0</v>
      </c>
    </row>
    <row r="522" spans="3:13" x14ac:dyDescent="0.25">
      <c r="C522" s="10" t="str">
        <f t="shared" si="40"/>
        <v>B</v>
      </c>
      <c r="D522" s="10"/>
      <c r="E522" s="10"/>
      <c r="F522" s="10">
        <f t="shared" si="41"/>
        <v>0</v>
      </c>
      <c r="G522" s="10">
        <f t="shared" si="42"/>
        <v>0</v>
      </c>
      <c r="H522" s="10">
        <f t="shared" si="43"/>
        <v>0</v>
      </c>
      <c r="I522" s="10">
        <f t="shared" si="44"/>
        <v>0</v>
      </c>
      <c r="J522" s="10">
        <f t="shared" si="45"/>
        <v>0</v>
      </c>
      <c r="K522" s="10">
        <f t="shared" si="46"/>
        <v>0</v>
      </c>
    </row>
    <row r="523" spans="3:13" x14ac:dyDescent="0.25">
      <c r="C523" s="10" t="str">
        <f t="shared" si="40"/>
        <v>C</v>
      </c>
      <c r="D523" s="10"/>
      <c r="E523" s="10"/>
      <c r="F523" s="10">
        <f t="shared" si="41"/>
        <v>0</v>
      </c>
      <c r="G523" s="10">
        <f t="shared" si="42"/>
        <v>0</v>
      </c>
      <c r="H523" s="10">
        <f t="shared" si="43"/>
        <v>0</v>
      </c>
      <c r="I523" s="10">
        <f t="shared" si="44"/>
        <v>0</v>
      </c>
      <c r="J523" s="10">
        <f t="shared" si="45"/>
        <v>0</v>
      </c>
      <c r="K523" s="10">
        <f t="shared" si="46"/>
        <v>0</v>
      </c>
    </row>
    <row r="524" spans="3:13" x14ac:dyDescent="0.25">
      <c r="C524" s="10" t="str">
        <f t="shared" si="40"/>
        <v>D</v>
      </c>
      <c r="D524" s="10"/>
      <c r="E524" s="10"/>
      <c r="F524" s="10">
        <f t="shared" si="41"/>
        <v>0</v>
      </c>
      <c r="G524" s="10">
        <f t="shared" si="42"/>
        <v>0</v>
      </c>
      <c r="H524" s="10">
        <f t="shared" si="43"/>
        <v>0</v>
      </c>
      <c r="I524" s="10">
        <f t="shared" si="44"/>
        <v>0</v>
      </c>
      <c r="J524" s="10">
        <f t="shared" si="45"/>
        <v>0</v>
      </c>
      <c r="K524" s="10">
        <f t="shared" si="46"/>
        <v>0</v>
      </c>
    </row>
    <row r="525" spans="3:13" x14ac:dyDescent="0.25">
      <c r="C525" s="10" t="str">
        <f t="shared" si="40"/>
        <v>E</v>
      </c>
      <c r="D525" s="10"/>
      <c r="E525" s="10"/>
      <c r="F525" s="10">
        <f t="shared" si="41"/>
        <v>0</v>
      </c>
      <c r="G525" s="10">
        <f t="shared" si="42"/>
        <v>0</v>
      </c>
      <c r="H525" s="10">
        <f t="shared" si="43"/>
        <v>0</v>
      </c>
      <c r="I525" s="10">
        <f t="shared" si="44"/>
        <v>0</v>
      </c>
      <c r="J525" s="10">
        <f t="shared" si="45"/>
        <v>0</v>
      </c>
      <c r="K525" s="10">
        <f t="shared" si="46"/>
        <v>0</v>
      </c>
    </row>
    <row r="526" spans="3:13" x14ac:dyDescent="0.25">
      <c r="C526" s="10" t="str">
        <f t="shared" si="40"/>
        <v>F</v>
      </c>
      <c r="D526" s="10"/>
      <c r="E526" s="10"/>
      <c r="F526" s="10">
        <f t="shared" si="41"/>
        <v>0</v>
      </c>
      <c r="G526" s="10">
        <f t="shared" si="42"/>
        <v>0</v>
      </c>
      <c r="H526" s="10">
        <f t="shared" si="43"/>
        <v>0</v>
      </c>
      <c r="I526" s="10">
        <f t="shared" si="44"/>
        <v>0</v>
      </c>
      <c r="J526" s="10">
        <f t="shared" si="45"/>
        <v>0</v>
      </c>
      <c r="K526" s="10">
        <f t="shared" si="46"/>
        <v>0</v>
      </c>
    </row>
    <row r="527" spans="3:13" x14ac:dyDescent="0.25">
      <c r="C527" s="10" t="s">
        <v>180</v>
      </c>
      <c r="D527" s="10"/>
      <c r="E527" s="10"/>
      <c r="F527" s="10">
        <f t="shared" si="41"/>
        <v>0</v>
      </c>
      <c r="G527" s="10">
        <f t="shared" si="42"/>
        <v>0</v>
      </c>
      <c r="H527" s="10">
        <f t="shared" si="43"/>
        <v>0</v>
      </c>
      <c r="I527" s="10">
        <f t="shared" si="44"/>
        <v>0</v>
      </c>
      <c r="J527" s="10">
        <f t="shared" si="45"/>
        <v>0</v>
      </c>
      <c r="K527" s="10">
        <f t="shared" si="46"/>
        <v>0</v>
      </c>
    </row>
    <row r="528" spans="3:13" x14ac:dyDescent="0.25">
      <c r="C528" s="10" t="s">
        <v>180</v>
      </c>
      <c r="D528" s="10"/>
      <c r="E528" s="10"/>
      <c r="F528" s="10">
        <f t="shared" si="41"/>
        <v>0</v>
      </c>
      <c r="G528" s="10">
        <f t="shared" si="42"/>
        <v>0</v>
      </c>
      <c r="H528" s="10">
        <f t="shared" si="43"/>
        <v>0</v>
      </c>
      <c r="I528" s="10">
        <f t="shared" si="44"/>
        <v>0</v>
      </c>
      <c r="J528" s="10">
        <f t="shared" si="45"/>
        <v>0</v>
      </c>
      <c r="K528" s="10">
        <f t="shared" si="46"/>
        <v>0</v>
      </c>
    </row>
    <row r="529" spans="3:11" x14ac:dyDescent="0.25">
      <c r="C529" s="10" t="s">
        <v>180</v>
      </c>
      <c r="D529" s="10"/>
      <c r="E529" s="10"/>
      <c r="F529" s="10">
        <f t="shared" si="41"/>
        <v>0</v>
      </c>
      <c r="G529" s="10">
        <f t="shared" si="42"/>
        <v>0</v>
      </c>
      <c r="H529" s="10">
        <f t="shared" si="43"/>
        <v>0</v>
      </c>
      <c r="I529" s="10">
        <f t="shared" si="44"/>
        <v>0</v>
      </c>
      <c r="J529" s="10">
        <f t="shared" si="45"/>
        <v>0</v>
      </c>
      <c r="K529" s="10">
        <f t="shared" si="46"/>
        <v>0</v>
      </c>
    </row>
    <row r="530" spans="3:11" x14ac:dyDescent="0.25">
      <c r="C530" s="10" t="s">
        <v>180</v>
      </c>
      <c r="D530" s="10"/>
      <c r="E530" s="10"/>
      <c r="F530" s="10">
        <f t="shared" si="41"/>
        <v>0</v>
      </c>
      <c r="G530" s="10">
        <f t="shared" si="42"/>
        <v>0</v>
      </c>
      <c r="H530" s="10">
        <f t="shared" si="43"/>
        <v>0</v>
      </c>
      <c r="I530" s="10">
        <f t="shared" si="44"/>
        <v>0</v>
      </c>
      <c r="J530" s="10">
        <f t="shared" si="45"/>
        <v>0</v>
      </c>
      <c r="K530" s="10">
        <f t="shared" si="46"/>
        <v>0</v>
      </c>
    </row>
    <row r="531" spans="3:11" x14ac:dyDescent="0.25">
      <c r="C531" s="10" t="s">
        <v>180</v>
      </c>
      <c r="D531" s="10"/>
      <c r="E531" s="10"/>
      <c r="F531" s="10">
        <f t="shared" si="41"/>
        <v>0</v>
      </c>
      <c r="G531" s="10">
        <f t="shared" si="42"/>
        <v>0</v>
      </c>
      <c r="H531" s="10">
        <f t="shared" si="43"/>
        <v>0</v>
      </c>
      <c r="I531" s="10">
        <f t="shared" si="44"/>
        <v>0</v>
      </c>
      <c r="J531" s="10">
        <f t="shared" si="45"/>
        <v>0</v>
      </c>
      <c r="K531" s="10">
        <f t="shared" si="46"/>
        <v>0</v>
      </c>
    </row>
    <row r="532" spans="3:11" x14ac:dyDescent="0.25">
      <c r="C532" s="10" t="s">
        <v>180</v>
      </c>
      <c r="D532" s="10"/>
      <c r="E532" s="10"/>
      <c r="F532" s="10">
        <f t="shared" si="41"/>
        <v>0</v>
      </c>
      <c r="G532" s="10">
        <f t="shared" si="42"/>
        <v>0</v>
      </c>
      <c r="H532" s="10">
        <f t="shared" si="43"/>
        <v>0</v>
      </c>
      <c r="I532" s="10">
        <f t="shared" si="44"/>
        <v>0</v>
      </c>
      <c r="J532" s="10">
        <f t="shared" si="45"/>
        <v>0</v>
      </c>
      <c r="K532" s="10">
        <f t="shared" si="46"/>
        <v>0</v>
      </c>
    </row>
    <row r="533" spans="3:11" x14ac:dyDescent="0.25">
      <c r="C533" s="10" t="s">
        <v>180</v>
      </c>
      <c r="D533" s="10"/>
      <c r="E533" s="10"/>
      <c r="F533" s="10">
        <f t="shared" si="41"/>
        <v>0</v>
      </c>
      <c r="G533" s="10">
        <f t="shared" si="42"/>
        <v>0</v>
      </c>
      <c r="H533" s="10">
        <f t="shared" si="43"/>
        <v>0</v>
      </c>
      <c r="I533" s="10">
        <f t="shared" si="44"/>
        <v>0</v>
      </c>
      <c r="J533" s="10">
        <f t="shared" si="45"/>
        <v>0</v>
      </c>
      <c r="K533" s="10">
        <f t="shared" si="46"/>
        <v>0</v>
      </c>
    </row>
    <row r="534" spans="3:11" x14ac:dyDescent="0.25">
      <c r="C534" s="10" t="s">
        <v>180</v>
      </c>
      <c r="D534" s="10"/>
      <c r="E534" s="10"/>
      <c r="F534" s="10">
        <f t="shared" si="41"/>
        <v>0</v>
      </c>
      <c r="G534" s="10">
        <f t="shared" si="42"/>
        <v>0</v>
      </c>
      <c r="H534" s="10">
        <f t="shared" si="43"/>
        <v>0</v>
      </c>
      <c r="I534" s="10">
        <f t="shared" si="44"/>
        <v>0</v>
      </c>
      <c r="J534" s="10">
        <f t="shared" si="45"/>
        <v>0</v>
      </c>
      <c r="K534" s="10">
        <f t="shared" si="46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7">SUM(F520:F534)</f>
        <v>0</v>
      </c>
      <c r="G535" s="11">
        <f t="shared" si="47"/>
        <v>0</v>
      </c>
      <c r="H535" s="11">
        <f t="shared" si="47"/>
        <v>0</v>
      </c>
      <c r="I535" s="11">
        <f t="shared" si="47"/>
        <v>0</v>
      </c>
      <c r="J535" s="11">
        <f t="shared" si="47"/>
        <v>0</v>
      </c>
      <c r="K535" s="11">
        <f t="shared" si="47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tEaP//3W4pHiyZ6Ug0uUDJYDJLcYFo3OQpR8ciE6ht0sQnEMiXq9YUV7RnR11Ach2wuPCfD05BrIt1A/AmUvZQ==" saltValue="AEDU08cGNkguntGkG5cyi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>
    <tabColor rgb="FFF07512"/>
  </sheetPr>
  <dimension ref="A1:O124"/>
  <sheetViews>
    <sheetView showGridLines="0" showZeros="0" topLeftCell="A49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11,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Anne Frank</v>
      </c>
      <c r="C4" s="441"/>
      <c r="D4" s="441"/>
      <c r="E4" s="441"/>
      <c r="F4" s="437" t="s">
        <v>65</v>
      </c>
      <c r="G4" s="437"/>
      <c r="H4" s="69">
        <v>11</v>
      </c>
    </row>
    <row r="5" spans="1:11" ht="15" x14ac:dyDescent="0.25">
      <c r="A5" s="101" t="s">
        <v>60</v>
      </c>
      <c r="B5" s="440" t="str">
        <f>VLOOKUP(H4,verzamelblad!A5:E54,4)</f>
        <v>Zuster Meijboomstraat 2</v>
      </c>
      <c r="C5" s="440"/>
      <c r="D5" s="440"/>
      <c r="E5" s="440"/>
      <c r="F5" s="438" t="s">
        <v>66</v>
      </c>
      <c r="G5" s="438"/>
      <c r="H5" s="238" t="str">
        <f>CONCATENATE(H4,"a")</f>
        <v>11a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338508.80000000005</v>
      </c>
      <c r="E19" s="94"/>
      <c r="F19" s="95" t="s">
        <v>191</v>
      </c>
      <c r="G19" s="158">
        <f ca="1">D100/E9</f>
        <v>1692.5440000000003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'11a'!K503</f>
        <v>72.31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'11a'!G515-'11a'!G504</f>
        <v>1208.8200000000002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1208.8200000000002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1208.8200000000002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'11a'!F515</f>
        <v>44.36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265.38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265.38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271.5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21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182.6165475</v>
      </c>
      <c r="F81" s="109">
        <f>VLOOKUP($H$4,verzamelblad!$A$5:$EK$54,10,0)</f>
        <v>4</v>
      </c>
      <c r="G81" s="108"/>
      <c r="H81" s="108"/>
      <c r="I81" s="261">
        <f ca="1">SUM(E81*F81)</f>
        <v>730.46618999999998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150262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17473.2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76192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14462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80119.600000000006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338508.80000000005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vzie+MNTbFOErRLn+qE+gDpcSZJnYFytUUQaLn28LqKHHAB7+6Xz7sk0iJBnnK6YItWUkFsra7iH+4WJf1l5WA==" saltValue="LYbOhsKvZCxHy1tSynMXg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5">
    <tabColor rgb="FF9F9289"/>
  </sheetPr>
  <dimension ref="A1:M553"/>
  <sheetViews>
    <sheetView topLeftCell="A16" zoomScaleNormal="100" workbookViewId="0">
      <selection activeCell="O42" sqref="O42"/>
    </sheetView>
  </sheetViews>
  <sheetFormatPr defaultRowHeight="15" x14ac:dyDescent="0.25"/>
  <cols>
    <col min="1" max="1" width="6" style="218" customWidth="1"/>
    <col min="2" max="2" width="5.710937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11</v>
      </c>
      <c r="B1" s="212" t="s">
        <v>61</v>
      </c>
      <c r="C1" s="213"/>
      <c r="D1" s="214" t="str">
        <f>VLOOKUP(A1,verzamelblad!A5:E54,3)</f>
        <v>OBS Anne Frank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Zuster Meijboomstraat 2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102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385" t="s">
        <v>375</v>
      </c>
      <c r="C4" s="388" t="s">
        <v>727</v>
      </c>
      <c r="D4" s="372"/>
      <c r="E4" s="372" t="s">
        <v>85</v>
      </c>
      <c r="F4" s="389">
        <v>11.66</v>
      </c>
      <c r="G4" s="425"/>
      <c r="H4" s="389"/>
      <c r="I4" s="389"/>
      <c r="J4" s="425"/>
      <c r="K4" s="223">
        <f>SUM(F4:J4)</f>
        <v>11.66</v>
      </c>
      <c r="L4" s="218">
        <f t="shared" ref="L4:L67" si="0">IF(E4="",0,IF(E4="H",0,VLOOKUP(E4,$F$539:$G$553,2)))</f>
        <v>200</v>
      </c>
      <c r="M4" s="203">
        <f>SUM(K4*L4)</f>
        <v>2332</v>
      </c>
    </row>
    <row r="5" spans="1:13" x14ac:dyDescent="0.25">
      <c r="A5" s="218" t="s">
        <v>404</v>
      </c>
      <c r="B5" s="385" t="s">
        <v>615</v>
      </c>
      <c r="C5" s="388" t="s">
        <v>426</v>
      </c>
      <c r="D5" s="372"/>
      <c r="E5" s="372" t="s">
        <v>85</v>
      </c>
      <c r="F5" s="389"/>
      <c r="G5" s="425">
        <v>65.95</v>
      </c>
      <c r="H5" s="389"/>
      <c r="I5" s="389"/>
      <c r="J5" s="425"/>
      <c r="K5" s="223">
        <f t="shared" ref="K5:K68" si="1">SUM(F5:J5)</f>
        <v>65.95</v>
      </c>
      <c r="L5" s="218">
        <f t="shared" si="0"/>
        <v>200</v>
      </c>
      <c r="M5" s="203">
        <f t="shared" ref="M5:M68" si="2">SUM(K5*L5)</f>
        <v>13190</v>
      </c>
    </row>
    <row r="6" spans="1:13" x14ac:dyDescent="0.25">
      <c r="A6" s="218" t="s">
        <v>404</v>
      </c>
      <c r="B6" s="385" t="s">
        <v>719</v>
      </c>
      <c r="C6" s="388" t="s">
        <v>391</v>
      </c>
      <c r="D6" s="372"/>
      <c r="E6" s="372" t="s">
        <v>626</v>
      </c>
      <c r="F6" s="389"/>
      <c r="G6" s="425">
        <v>9.4</v>
      </c>
      <c r="H6" s="389"/>
      <c r="I6" s="389"/>
      <c r="J6" s="425"/>
      <c r="K6" s="223">
        <f t="shared" si="1"/>
        <v>9.4</v>
      </c>
      <c r="L6" s="218">
        <f t="shared" si="0"/>
        <v>120</v>
      </c>
      <c r="M6" s="203">
        <f t="shared" si="2"/>
        <v>1128</v>
      </c>
    </row>
    <row r="7" spans="1:13" x14ac:dyDescent="0.25">
      <c r="A7" s="218" t="s">
        <v>404</v>
      </c>
      <c r="B7" s="385" t="s">
        <v>720</v>
      </c>
      <c r="C7" s="388" t="s">
        <v>622</v>
      </c>
      <c r="D7" s="372"/>
      <c r="E7" s="372" t="s">
        <v>85</v>
      </c>
      <c r="F7" s="389">
        <v>16.649999999999999</v>
      </c>
      <c r="G7" s="425"/>
      <c r="H7" s="389"/>
      <c r="I7" s="389"/>
      <c r="J7" s="425"/>
      <c r="K7" s="223">
        <f t="shared" si="1"/>
        <v>16.649999999999999</v>
      </c>
      <c r="L7" s="218">
        <f t="shared" si="0"/>
        <v>200</v>
      </c>
      <c r="M7" s="203">
        <f t="shared" si="2"/>
        <v>3329.9999999999995</v>
      </c>
    </row>
    <row r="8" spans="1:13" x14ac:dyDescent="0.25">
      <c r="A8" s="218" t="s">
        <v>404</v>
      </c>
      <c r="B8" s="385" t="s">
        <v>363</v>
      </c>
      <c r="C8" s="388" t="s">
        <v>389</v>
      </c>
      <c r="D8" s="372"/>
      <c r="E8" s="372" t="s">
        <v>84</v>
      </c>
      <c r="F8" s="389"/>
      <c r="G8" s="425">
        <v>44</v>
      </c>
      <c r="H8" s="389"/>
      <c r="I8" s="389"/>
      <c r="J8" s="425"/>
      <c r="K8" s="223">
        <f t="shared" si="1"/>
        <v>44</v>
      </c>
      <c r="L8" s="218">
        <f t="shared" si="0"/>
        <v>200</v>
      </c>
      <c r="M8" s="203">
        <f t="shared" si="2"/>
        <v>8800</v>
      </c>
    </row>
    <row r="9" spans="1:13" x14ac:dyDescent="0.25">
      <c r="A9" s="218" t="s">
        <v>404</v>
      </c>
      <c r="B9" s="385" t="s">
        <v>356</v>
      </c>
      <c r="C9" s="388" t="s">
        <v>684</v>
      </c>
      <c r="D9" s="372"/>
      <c r="E9" s="372" t="s">
        <v>179</v>
      </c>
      <c r="F9" s="389"/>
      <c r="G9" s="425">
        <v>2.25</v>
      </c>
      <c r="H9" s="389"/>
      <c r="I9" s="389"/>
      <c r="J9" s="425"/>
      <c r="K9" s="223">
        <f t="shared" si="1"/>
        <v>2.25</v>
      </c>
      <c r="L9" s="218">
        <f t="shared" si="0"/>
        <v>0</v>
      </c>
      <c r="M9" s="203">
        <f t="shared" si="2"/>
        <v>0</v>
      </c>
    </row>
    <row r="10" spans="1:13" x14ac:dyDescent="0.25">
      <c r="A10" s="218" t="s">
        <v>404</v>
      </c>
      <c r="B10" s="385" t="s">
        <v>365</v>
      </c>
      <c r="C10" s="388" t="s">
        <v>452</v>
      </c>
      <c r="D10" s="372"/>
      <c r="E10" s="372" t="s">
        <v>111</v>
      </c>
      <c r="F10" s="389"/>
      <c r="G10" s="425"/>
      <c r="H10" s="389"/>
      <c r="I10" s="389"/>
      <c r="J10" s="425">
        <v>3.05</v>
      </c>
      <c r="K10" s="223">
        <f t="shared" si="1"/>
        <v>3.05</v>
      </c>
      <c r="L10" s="218">
        <f t="shared" si="0"/>
        <v>200</v>
      </c>
      <c r="M10" s="203">
        <f t="shared" si="2"/>
        <v>610</v>
      </c>
    </row>
    <row r="11" spans="1:13" x14ac:dyDescent="0.25">
      <c r="A11" s="218" t="s">
        <v>404</v>
      </c>
      <c r="B11" s="385" t="s">
        <v>357</v>
      </c>
      <c r="C11" s="388" t="s">
        <v>427</v>
      </c>
      <c r="D11" s="372"/>
      <c r="E11" s="372" t="s">
        <v>85</v>
      </c>
      <c r="F11" s="389"/>
      <c r="G11" s="425">
        <v>7.5</v>
      </c>
      <c r="H11" s="389"/>
      <c r="I11" s="389"/>
      <c r="J11" s="425"/>
      <c r="K11" s="223">
        <f t="shared" si="1"/>
        <v>7.5</v>
      </c>
      <c r="L11" s="218">
        <f t="shared" si="0"/>
        <v>200</v>
      </c>
      <c r="M11" s="203">
        <f t="shared" si="2"/>
        <v>1500</v>
      </c>
    </row>
    <row r="12" spans="1:13" x14ac:dyDescent="0.25">
      <c r="A12" s="218" t="s">
        <v>404</v>
      </c>
      <c r="B12" s="385" t="s">
        <v>364</v>
      </c>
      <c r="C12" s="388" t="s">
        <v>728</v>
      </c>
      <c r="D12" s="372"/>
      <c r="E12" s="372" t="s">
        <v>85</v>
      </c>
      <c r="F12" s="389"/>
      <c r="G12" s="425">
        <v>119</v>
      </c>
      <c r="H12" s="389"/>
      <c r="I12" s="389"/>
      <c r="J12" s="425"/>
      <c r="K12" s="223">
        <f t="shared" si="1"/>
        <v>119</v>
      </c>
      <c r="L12" s="218">
        <f t="shared" si="0"/>
        <v>200</v>
      </c>
      <c r="M12" s="203">
        <f t="shared" si="2"/>
        <v>23800</v>
      </c>
    </row>
    <row r="13" spans="1:13" x14ac:dyDescent="0.25">
      <c r="A13" s="218" t="s">
        <v>404</v>
      </c>
      <c r="B13" s="385" t="s">
        <v>349</v>
      </c>
      <c r="C13" s="388" t="s">
        <v>387</v>
      </c>
      <c r="D13" s="372"/>
      <c r="E13" s="372" t="s">
        <v>84</v>
      </c>
      <c r="F13" s="389"/>
      <c r="G13" s="425">
        <v>52</v>
      </c>
      <c r="H13" s="389"/>
      <c r="I13" s="389"/>
      <c r="J13" s="425"/>
      <c r="K13" s="223">
        <f t="shared" si="1"/>
        <v>52</v>
      </c>
      <c r="L13" s="218">
        <f t="shared" si="0"/>
        <v>200</v>
      </c>
      <c r="M13" s="203">
        <f t="shared" si="2"/>
        <v>10400</v>
      </c>
    </row>
    <row r="14" spans="1:13" x14ac:dyDescent="0.25">
      <c r="A14" s="218" t="s">
        <v>404</v>
      </c>
      <c r="B14" s="385" t="s">
        <v>355</v>
      </c>
      <c r="C14" s="388" t="s">
        <v>387</v>
      </c>
      <c r="D14" s="372"/>
      <c r="E14" s="372" t="s">
        <v>84</v>
      </c>
      <c r="F14" s="389"/>
      <c r="G14" s="425">
        <v>55.01</v>
      </c>
      <c r="H14" s="389"/>
      <c r="I14" s="389"/>
      <c r="J14" s="425"/>
      <c r="K14" s="223">
        <f t="shared" si="1"/>
        <v>55.01</v>
      </c>
      <c r="L14" s="218">
        <f t="shared" si="0"/>
        <v>200</v>
      </c>
      <c r="M14" s="203">
        <f t="shared" si="2"/>
        <v>11002</v>
      </c>
    </row>
    <row r="15" spans="1:13" x14ac:dyDescent="0.25">
      <c r="A15" s="218" t="s">
        <v>404</v>
      </c>
      <c r="B15" s="385" t="s">
        <v>437</v>
      </c>
      <c r="C15" s="388" t="s">
        <v>729</v>
      </c>
      <c r="D15" s="372"/>
      <c r="E15" s="372" t="s">
        <v>626</v>
      </c>
      <c r="F15" s="389"/>
      <c r="G15" s="425">
        <v>15.5</v>
      </c>
      <c r="H15" s="389"/>
      <c r="I15" s="389"/>
      <c r="J15" s="425"/>
      <c r="K15" s="223">
        <f t="shared" si="1"/>
        <v>15.5</v>
      </c>
      <c r="L15" s="218">
        <f t="shared" si="0"/>
        <v>120</v>
      </c>
      <c r="M15" s="203">
        <f t="shared" si="2"/>
        <v>1860</v>
      </c>
    </row>
    <row r="16" spans="1:13" x14ac:dyDescent="0.25">
      <c r="A16" s="218" t="s">
        <v>404</v>
      </c>
      <c r="B16" s="385" t="s">
        <v>358</v>
      </c>
      <c r="C16" s="388" t="s">
        <v>387</v>
      </c>
      <c r="D16" s="372"/>
      <c r="E16" s="372" t="s">
        <v>84</v>
      </c>
      <c r="F16" s="389"/>
      <c r="G16" s="425">
        <v>52.4</v>
      </c>
      <c r="H16" s="389"/>
      <c r="I16" s="389"/>
      <c r="J16" s="425"/>
      <c r="K16" s="223">
        <f t="shared" si="1"/>
        <v>52.4</v>
      </c>
      <c r="L16" s="218">
        <f t="shared" si="0"/>
        <v>200</v>
      </c>
      <c r="M16" s="203">
        <f t="shared" si="2"/>
        <v>10480</v>
      </c>
    </row>
    <row r="17" spans="1:13" x14ac:dyDescent="0.25">
      <c r="A17" s="218" t="s">
        <v>404</v>
      </c>
      <c r="B17" s="385" t="s">
        <v>359</v>
      </c>
      <c r="C17" s="388" t="s">
        <v>387</v>
      </c>
      <c r="D17" s="372"/>
      <c r="E17" s="372" t="s">
        <v>84</v>
      </c>
      <c r="F17" s="389"/>
      <c r="G17" s="425">
        <v>52.4</v>
      </c>
      <c r="H17" s="389"/>
      <c r="I17" s="389"/>
      <c r="J17" s="425"/>
      <c r="K17" s="223">
        <f t="shared" si="1"/>
        <v>52.4</v>
      </c>
      <c r="L17" s="218">
        <f t="shared" si="0"/>
        <v>200</v>
      </c>
      <c r="M17" s="203">
        <f t="shared" si="2"/>
        <v>10480</v>
      </c>
    </row>
    <row r="18" spans="1:13" x14ac:dyDescent="0.25">
      <c r="A18" s="218" t="s">
        <v>404</v>
      </c>
      <c r="B18" s="385" t="s">
        <v>360</v>
      </c>
      <c r="C18" s="388" t="s">
        <v>387</v>
      </c>
      <c r="D18" s="372"/>
      <c r="E18" s="372" t="s">
        <v>84</v>
      </c>
      <c r="F18" s="389"/>
      <c r="G18" s="425">
        <v>52.4</v>
      </c>
      <c r="H18" s="389"/>
      <c r="I18" s="389"/>
      <c r="J18" s="425"/>
      <c r="K18" s="223">
        <f t="shared" si="1"/>
        <v>52.4</v>
      </c>
      <c r="L18" s="218">
        <f t="shared" si="0"/>
        <v>200</v>
      </c>
      <c r="M18" s="203">
        <f t="shared" si="2"/>
        <v>10480</v>
      </c>
    </row>
    <row r="19" spans="1:13" x14ac:dyDescent="0.25">
      <c r="A19" s="218" t="s">
        <v>404</v>
      </c>
      <c r="B19" s="385" t="s">
        <v>439</v>
      </c>
      <c r="C19" s="388" t="s">
        <v>622</v>
      </c>
      <c r="D19" s="372"/>
      <c r="E19" s="372" t="s">
        <v>85</v>
      </c>
      <c r="F19" s="389">
        <v>7.2</v>
      </c>
      <c r="G19" s="425"/>
      <c r="H19" s="389"/>
      <c r="I19" s="389"/>
      <c r="J19" s="425"/>
      <c r="K19" s="223">
        <f t="shared" si="1"/>
        <v>7.2</v>
      </c>
      <c r="L19" s="218">
        <f t="shared" si="0"/>
        <v>200</v>
      </c>
      <c r="M19" s="203">
        <f t="shared" si="2"/>
        <v>1440</v>
      </c>
    </row>
    <row r="20" spans="1:13" x14ac:dyDescent="0.25">
      <c r="A20" s="218" t="s">
        <v>404</v>
      </c>
      <c r="B20" s="385" t="s">
        <v>361</v>
      </c>
      <c r="C20" s="388" t="s">
        <v>387</v>
      </c>
      <c r="D20" s="372"/>
      <c r="E20" s="372" t="s">
        <v>84</v>
      </c>
      <c r="F20" s="389"/>
      <c r="G20" s="425">
        <v>56.3</v>
      </c>
      <c r="H20" s="389"/>
      <c r="I20" s="389"/>
      <c r="J20" s="425"/>
      <c r="K20" s="223">
        <f t="shared" si="1"/>
        <v>56.3</v>
      </c>
      <c r="L20" s="218">
        <f t="shared" si="0"/>
        <v>200</v>
      </c>
      <c r="M20" s="203">
        <f t="shared" si="2"/>
        <v>11260</v>
      </c>
    </row>
    <row r="21" spans="1:13" x14ac:dyDescent="0.25">
      <c r="A21" s="218" t="s">
        <v>404</v>
      </c>
      <c r="B21" s="385" t="s">
        <v>362</v>
      </c>
      <c r="C21" s="388" t="s">
        <v>387</v>
      </c>
      <c r="D21" s="372"/>
      <c r="E21" s="372" t="s">
        <v>84</v>
      </c>
      <c r="F21" s="389"/>
      <c r="G21" s="425">
        <v>62.2</v>
      </c>
      <c r="H21" s="389"/>
      <c r="I21" s="389"/>
      <c r="J21" s="425"/>
      <c r="K21" s="223">
        <f t="shared" si="1"/>
        <v>62.2</v>
      </c>
      <c r="L21" s="218">
        <f t="shared" si="0"/>
        <v>200</v>
      </c>
      <c r="M21" s="203">
        <f t="shared" si="2"/>
        <v>12440</v>
      </c>
    </row>
    <row r="22" spans="1:13" x14ac:dyDescent="0.25">
      <c r="A22" s="218" t="s">
        <v>404</v>
      </c>
      <c r="B22" s="385" t="s">
        <v>721</v>
      </c>
      <c r="C22" s="388" t="s">
        <v>382</v>
      </c>
      <c r="D22" s="372"/>
      <c r="E22" s="372" t="s">
        <v>111</v>
      </c>
      <c r="F22" s="389"/>
      <c r="G22" s="425"/>
      <c r="H22" s="389"/>
      <c r="I22" s="389"/>
      <c r="J22" s="425">
        <v>8.33</v>
      </c>
      <c r="K22" s="223">
        <f t="shared" ref="K22:K24" si="3">SUM(F22:J22)</f>
        <v>8.33</v>
      </c>
      <c r="L22" s="218">
        <f t="shared" ref="L22:L24" si="4">IF(E22="",0,IF(E22="H",0,VLOOKUP(E22,$F$539:$G$553,2)))</f>
        <v>200</v>
      </c>
      <c r="M22" s="203">
        <f t="shared" ref="M22:M24" si="5">SUM(K22*L22)</f>
        <v>1666</v>
      </c>
    </row>
    <row r="23" spans="1:13" x14ac:dyDescent="0.25">
      <c r="A23" s="218" t="s">
        <v>404</v>
      </c>
      <c r="B23" s="385" t="s">
        <v>669</v>
      </c>
      <c r="C23" s="388" t="s">
        <v>382</v>
      </c>
      <c r="D23" s="372"/>
      <c r="E23" s="372" t="s">
        <v>111</v>
      </c>
      <c r="F23" s="389"/>
      <c r="G23" s="425"/>
      <c r="H23" s="389"/>
      <c r="I23" s="389"/>
      <c r="J23" s="425">
        <v>8.33</v>
      </c>
      <c r="K23" s="223">
        <f t="shared" si="3"/>
        <v>8.33</v>
      </c>
      <c r="L23" s="218">
        <f t="shared" si="4"/>
        <v>200</v>
      </c>
      <c r="M23" s="203">
        <f t="shared" si="5"/>
        <v>1666</v>
      </c>
    </row>
    <row r="24" spans="1:13" x14ac:dyDescent="0.25">
      <c r="A24" s="218" t="s">
        <v>404</v>
      </c>
      <c r="B24" s="385" t="s">
        <v>378</v>
      </c>
      <c r="C24" s="388" t="s">
        <v>380</v>
      </c>
      <c r="D24" s="372"/>
      <c r="E24" s="372" t="s">
        <v>626</v>
      </c>
      <c r="F24" s="389"/>
      <c r="G24" s="425">
        <v>14.8</v>
      </c>
      <c r="H24" s="389"/>
      <c r="I24" s="389"/>
      <c r="J24" s="425"/>
      <c r="K24" s="223">
        <f t="shared" si="3"/>
        <v>14.8</v>
      </c>
      <c r="L24" s="218">
        <f t="shared" si="4"/>
        <v>120</v>
      </c>
      <c r="M24" s="203">
        <f t="shared" si="5"/>
        <v>1776</v>
      </c>
    </row>
    <row r="25" spans="1:13" x14ac:dyDescent="0.25">
      <c r="A25" s="218" t="s">
        <v>404</v>
      </c>
      <c r="B25" s="385" t="s">
        <v>722</v>
      </c>
      <c r="C25" s="388" t="s">
        <v>623</v>
      </c>
      <c r="D25" s="372"/>
      <c r="E25" s="372" t="s">
        <v>85</v>
      </c>
      <c r="F25" s="389"/>
      <c r="G25" s="425">
        <v>34.5</v>
      </c>
      <c r="H25" s="389"/>
      <c r="I25" s="389"/>
      <c r="J25" s="425"/>
      <c r="K25" s="223">
        <f t="shared" si="1"/>
        <v>34.5</v>
      </c>
      <c r="L25" s="218">
        <f t="shared" si="0"/>
        <v>200</v>
      </c>
      <c r="M25" s="203">
        <f t="shared" si="2"/>
        <v>6900</v>
      </c>
    </row>
    <row r="26" spans="1:13" x14ac:dyDescent="0.25">
      <c r="A26" s="218" t="s">
        <v>404</v>
      </c>
      <c r="B26" s="385" t="s">
        <v>440</v>
      </c>
      <c r="C26" s="388" t="s">
        <v>391</v>
      </c>
      <c r="D26" s="372"/>
      <c r="E26" s="372" t="s">
        <v>626</v>
      </c>
      <c r="F26" s="389"/>
      <c r="G26" s="425">
        <v>9.4</v>
      </c>
      <c r="H26" s="389"/>
      <c r="I26" s="389"/>
      <c r="J26" s="425"/>
      <c r="K26" s="223">
        <f t="shared" si="1"/>
        <v>9.4</v>
      </c>
      <c r="L26" s="218">
        <f t="shared" si="0"/>
        <v>120</v>
      </c>
      <c r="M26" s="203">
        <f t="shared" si="2"/>
        <v>1128</v>
      </c>
    </row>
    <row r="27" spans="1:13" x14ac:dyDescent="0.25">
      <c r="A27" s="218" t="s">
        <v>404</v>
      </c>
      <c r="B27" s="385" t="s">
        <v>368</v>
      </c>
      <c r="C27" s="388" t="s">
        <v>391</v>
      </c>
      <c r="D27" s="372"/>
      <c r="E27" s="372" t="s">
        <v>626</v>
      </c>
      <c r="F27" s="390"/>
      <c r="G27" s="426">
        <v>12.66</v>
      </c>
      <c r="H27" s="390"/>
      <c r="I27" s="390"/>
      <c r="J27" s="425"/>
      <c r="K27" s="223">
        <f t="shared" si="1"/>
        <v>12.66</v>
      </c>
      <c r="L27" s="218">
        <f t="shared" si="0"/>
        <v>120</v>
      </c>
      <c r="M27" s="203">
        <f t="shared" si="2"/>
        <v>1519.2</v>
      </c>
    </row>
    <row r="28" spans="1:13" x14ac:dyDescent="0.25">
      <c r="A28" s="218" t="s">
        <v>404</v>
      </c>
      <c r="B28" s="385" t="s">
        <v>367</v>
      </c>
      <c r="C28" s="388" t="s">
        <v>386</v>
      </c>
      <c r="D28" s="372"/>
      <c r="E28" s="372" t="s">
        <v>626</v>
      </c>
      <c r="F28" s="389"/>
      <c r="G28" s="425">
        <v>31.1</v>
      </c>
      <c r="H28" s="390"/>
      <c r="I28" s="390"/>
      <c r="J28" s="426"/>
      <c r="K28" s="223">
        <f t="shared" si="1"/>
        <v>31.1</v>
      </c>
      <c r="L28" s="218">
        <f t="shared" si="0"/>
        <v>120</v>
      </c>
      <c r="M28" s="203">
        <f t="shared" si="2"/>
        <v>3732</v>
      </c>
    </row>
    <row r="29" spans="1:13" x14ac:dyDescent="0.25">
      <c r="A29" s="218" t="s">
        <v>404</v>
      </c>
      <c r="B29" s="385" t="s">
        <v>364</v>
      </c>
      <c r="C29" s="388" t="s">
        <v>452</v>
      </c>
      <c r="D29" s="372"/>
      <c r="E29" s="372" t="s">
        <v>111</v>
      </c>
      <c r="F29" s="389"/>
      <c r="G29" s="425">
        <v>2.4</v>
      </c>
      <c r="H29" s="390"/>
      <c r="I29" s="390"/>
      <c r="J29" s="426"/>
      <c r="K29" s="223">
        <f t="shared" si="1"/>
        <v>2.4</v>
      </c>
      <c r="L29" s="218">
        <f t="shared" si="0"/>
        <v>200</v>
      </c>
      <c r="M29" s="203">
        <f t="shared" si="2"/>
        <v>480</v>
      </c>
    </row>
    <row r="30" spans="1:13" x14ac:dyDescent="0.25">
      <c r="A30" s="218" t="s">
        <v>404</v>
      </c>
      <c r="B30" s="385" t="s">
        <v>439</v>
      </c>
      <c r="C30" s="388" t="s">
        <v>623</v>
      </c>
      <c r="D30" s="372"/>
      <c r="E30" s="372" t="s">
        <v>85</v>
      </c>
      <c r="F30" s="389"/>
      <c r="G30" s="425">
        <v>43.3</v>
      </c>
      <c r="H30" s="390"/>
      <c r="I30" s="390"/>
      <c r="J30" s="426"/>
      <c r="K30" s="223">
        <f t="shared" si="1"/>
        <v>43.3</v>
      </c>
      <c r="L30" s="218">
        <f t="shared" si="0"/>
        <v>200</v>
      </c>
      <c r="M30" s="203">
        <f t="shared" si="2"/>
        <v>8660</v>
      </c>
    </row>
    <row r="31" spans="1:13" x14ac:dyDescent="0.25">
      <c r="A31" s="218" t="s">
        <v>404</v>
      </c>
      <c r="B31" s="385" t="s">
        <v>437</v>
      </c>
      <c r="C31" s="388" t="s">
        <v>387</v>
      </c>
      <c r="D31" s="372"/>
      <c r="E31" s="372" t="s">
        <v>84</v>
      </c>
      <c r="F31" s="390"/>
      <c r="G31" s="426">
        <v>52.75</v>
      </c>
      <c r="H31" s="390"/>
      <c r="I31" s="390"/>
      <c r="J31" s="425"/>
      <c r="K31" s="223">
        <f t="shared" si="1"/>
        <v>52.75</v>
      </c>
      <c r="L31" s="218">
        <f t="shared" si="0"/>
        <v>200</v>
      </c>
      <c r="M31" s="203">
        <f t="shared" si="2"/>
        <v>10550</v>
      </c>
    </row>
    <row r="32" spans="1:13" x14ac:dyDescent="0.25">
      <c r="A32" s="218" t="s">
        <v>404</v>
      </c>
      <c r="B32" s="385" t="s">
        <v>356</v>
      </c>
      <c r="C32" s="388" t="s">
        <v>387</v>
      </c>
      <c r="D32" s="372"/>
      <c r="E32" s="372" t="s">
        <v>84</v>
      </c>
      <c r="F32" s="390"/>
      <c r="G32" s="426">
        <v>52.75</v>
      </c>
      <c r="H32" s="389"/>
      <c r="I32" s="390"/>
      <c r="J32" s="426"/>
      <c r="K32" s="223">
        <f t="shared" si="1"/>
        <v>52.75</v>
      </c>
      <c r="L32" s="218">
        <f t="shared" si="0"/>
        <v>200</v>
      </c>
      <c r="M32" s="203">
        <f t="shared" si="2"/>
        <v>10550</v>
      </c>
    </row>
    <row r="33" spans="1:13" x14ac:dyDescent="0.25">
      <c r="A33" s="218" t="s">
        <v>404</v>
      </c>
      <c r="B33" s="385" t="s">
        <v>354</v>
      </c>
      <c r="C33" s="388" t="s">
        <v>382</v>
      </c>
      <c r="D33" s="372"/>
      <c r="E33" s="372" t="s">
        <v>111</v>
      </c>
      <c r="F33" s="390"/>
      <c r="G33" s="426"/>
      <c r="H33" s="389"/>
      <c r="I33" s="390"/>
      <c r="J33" s="426">
        <v>4.9000000000000004</v>
      </c>
      <c r="K33" s="223">
        <f t="shared" si="1"/>
        <v>4.9000000000000004</v>
      </c>
      <c r="L33" s="218">
        <f t="shared" si="0"/>
        <v>200</v>
      </c>
      <c r="M33" s="203">
        <f t="shared" si="2"/>
        <v>980.00000000000011</v>
      </c>
    </row>
    <row r="34" spans="1:13" x14ac:dyDescent="0.25">
      <c r="A34" s="218" t="s">
        <v>404</v>
      </c>
      <c r="B34" s="385" t="s">
        <v>363</v>
      </c>
      <c r="C34" s="388" t="s">
        <v>613</v>
      </c>
      <c r="D34" s="372"/>
      <c r="E34" s="372" t="s">
        <v>84</v>
      </c>
      <c r="F34" s="389"/>
      <c r="G34" s="426">
        <v>113.6</v>
      </c>
      <c r="H34" s="390"/>
      <c r="I34" s="390"/>
      <c r="J34" s="426"/>
      <c r="K34" s="223">
        <f t="shared" si="1"/>
        <v>113.6</v>
      </c>
      <c r="L34" s="218">
        <f t="shared" si="0"/>
        <v>200</v>
      </c>
      <c r="M34" s="203">
        <f t="shared" si="2"/>
        <v>22720</v>
      </c>
    </row>
    <row r="35" spans="1:13" x14ac:dyDescent="0.25">
      <c r="A35" s="218" t="s">
        <v>404</v>
      </c>
      <c r="B35" s="385" t="s">
        <v>357</v>
      </c>
      <c r="C35" s="388" t="s">
        <v>393</v>
      </c>
      <c r="D35" s="372"/>
      <c r="E35" s="372" t="s">
        <v>86</v>
      </c>
      <c r="F35" s="390"/>
      <c r="G35" s="426">
        <v>84.15</v>
      </c>
      <c r="H35" s="390"/>
      <c r="I35" s="390"/>
      <c r="J35" s="425"/>
      <c r="K35" s="223">
        <f t="shared" si="1"/>
        <v>84.15</v>
      </c>
      <c r="L35" s="218">
        <f t="shared" si="0"/>
        <v>200</v>
      </c>
      <c r="M35" s="203">
        <f t="shared" si="2"/>
        <v>16830</v>
      </c>
    </row>
    <row r="36" spans="1:13" x14ac:dyDescent="0.25">
      <c r="A36" s="218" t="s">
        <v>404</v>
      </c>
      <c r="B36" s="385" t="s">
        <v>723</v>
      </c>
      <c r="C36" s="388" t="s">
        <v>623</v>
      </c>
      <c r="D36" s="372"/>
      <c r="E36" s="372" t="s">
        <v>85</v>
      </c>
      <c r="F36" s="390"/>
      <c r="G36" s="425">
        <v>37</v>
      </c>
      <c r="H36" s="390"/>
      <c r="I36" s="390"/>
      <c r="J36" s="426"/>
      <c r="K36" s="223">
        <f t="shared" si="1"/>
        <v>37</v>
      </c>
      <c r="L36" s="218">
        <f t="shared" si="0"/>
        <v>200</v>
      </c>
      <c r="M36" s="203">
        <f t="shared" si="2"/>
        <v>7400</v>
      </c>
    </row>
    <row r="37" spans="1:13" x14ac:dyDescent="0.25">
      <c r="A37" s="218" t="s">
        <v>404</v>
      </c>
      <c r="B37" s="385" t="s">
        <v>360</v>
      </c>
      <c r="C37" s="388" t="s">
        <v>382</v>
      </c>
      <c r="D37" s="372"/>
      <c r="E37" s="372" t="s">
        <v>111</v>
      </c>
      <c r="F37" s="431"/>
      <c r="G37" s="426"/>
      <c r="H37" s="431"/>
      <c r="I37" s="431"/>
      <c r="J37" s="426">
        <v>4.9000000000000004</v>
      </c>
      <c r="K37" s="223">
        <f t="shared" si="1"/>
        <v>4.9000000000000004</v>
      </c>
      <c r="L37" s="218">
        <f t="shared" si="0"/>
        <v>200</v>
      </c>
      <c r="M37" s="203">
        <f t="shared" si="2"/>
        <v>980.00000000000011</v>
      </c>
    </row>
    <row r="38" spans="1:13" x14ac:dyDescent="0.25">
      <c r="A38" s="218" t="s">
        <v>404</v>
      </c>
      <c r="B38" s="385" t="s">
        <v>362</v>
      </c>
      <c r="C38" s="388" t="s">
        <v>387</v>
      </c>
      <c r="D38" s="372"/>
      <c r="E38" s="372" t="s">
        <v>84</v>
      </c>
      <c r="F38" s="389"/>
      <c r="G38" s="426">
        <v>52.75</v>
      </c>
      <c r="H38" s="390"/>
      <c r="I38" s="390"/>
      <c r="J38" s="426"/>
      <c r="K38" s="223">
        <f t="shared" si="1"/>
        <v>52.75</v>
      </c>
      <c r="L38" s="218">
        <f t="shared" si="0"/>
        <v>200</v>
      </c>
      <c r="M38" s="203">
        <f t="shared" si="2"/>
        <v>10550</v>
      </c>
    </row>
    <row r="39" spans="1:13" x14ac:dyDescent="0.25">
      <c r="A39" s="218" t="s">
        <v>404</v>
      </c>
      <c r="B39" s="385" t="s">
        <v>361</v>
      </c>
      <c r="C39" s="388" t="s">
        <v>387</v>
      </c>
      <c r="D39" s="372"/>
      <c r="E39" s="372" t="s">
        <v>84</v>
      </c>
      <c r="F39" s="390"/>
      <c r="G39" s="426">
        <v>52.75</v>
      </c>
      <c r="H39" s="390"/>
      <c r="I39" s="390"/>
      <c r="J39" s="425"/>
      <c r="K39" s="223">
        <f t="shared" si="1"/>
        <v>52.75</v>
      </c>
      <c r="L39" s="218">
        <f t="shared" si="0"/>
        <v>200</v>
      </c>
      <c r="M39" s="203">
        <f t="shared" si="2"/>
        <v>10550</v>
      </c>
    </row>
    <row r="40" spans="1:13" x14ac:dyDescent="0.25">
      <c r="A40" s="218" t="s">
        <v>404</v>
      </c>
      <c r="B40" s="385" t="s">
        <v>358</v>
      </c>
      <c r="C40" s="388" t="s">
        <v>382</v>
      </c>
      <c r="D40" s="372"/>
      <c r="E40" s="372" t="s">
        <v>111</v>
      </c>
      <c r="F40" s="389"/>
      <c r="G40" s="425"/>
      <c r="H40" s="389"/>
      <c r="I40" s="389"/>
      <c r="J40" s="425">
        <v>4.9000000000000004</v>
      </c>
      <c r="K40" s="223">
        <f t="shared" si="1"/>
        <v>4.9000000000000004</v>
      </c>
      <c r="L40" s="218">
        <f t="shared" si="0"/>
        <v>200</v>
      </c>
      <c r="M40" s="203">
        <f t="shared" si="2"/>
        <v>980.00000000000011</v>
      </c>
    </row>
    <row r="41" spans="1:13" x14ac:dyDescent="0.25">
      <c r="A41" s="218" t="s">
        <v>404</v>
      </c>
      <c r="B41" s="385" t="s">
        <v>355</v>
      </c>
      <c r="C41" s="388" t="s">
        <v>382</v>
      </c>
      <c r="D41" s="372"/>
      <c r="E41" s="372" t="s">
        <v>111</v>
      </c>
      <c r="F41" s="389"/>
      <c r="G41" s="425"/>
      <c r="H41" s="389"/>
      <c r="I41" s="389"/>
      <c r="J41" s="425">
        <v>5</v>
      </c>
      <c r="K41" s="223">
        <f t="shared" si="1"/>
        <v>5</v>
      </c>
      <c r="L41" s="218">
        <f t="shared" si="0"/>
        <v>200</v>
      </c>
      <c r="M41" s="203">
        <f t="shared" si="2"/>
        <v>1000</v>
      </c>
    </row>
    <row r="42" spans="1:13" x14ac:dyDescent="0.25">
      <c r="A42" s="218" t="s">
        <v>404</v>
      </c>
      <c r="B42" s="385" t="s">
        <v>806</v>
      </c>
      <c r="C42" s="388" t="s">
        <v>387</v>
      </c>
      <c r="D42" s="372"/>
      <c r="E42" s="372" t="s">
        <v>626</v>
      </c>
      <c r="F42" s="389"/>
      <c r="G42" s="425">
        <v>52.75</v>
      </c>
      <c r="H42" s="389"/>
      <c r="I42" s="389"/>
      <c r="J42" s="425"/>
      <c r="K42" s="223">
        <f t="shared" si="1"/>
        <v>52.75</v>
      </c>
      <c r="L42" s="218">
        <f t="shared" si="0"/>
        <v>120</v>
      </c>
      <c r="M42" s="203">
        <f t="shared" si="2"/>
        <v>6330</v>
      </c>
    </row>
    <row r="43" spans="1:13" x14ac:dyDescent="0.25">
      <c r="A43" s="218" t="s">
        <v>404</v>
      </c>
      <c r="B43" s="385" t="s">
        <v>351</v>
      </c>
      <c r="C43" s="388" t="s">
        <v>379</v>
      </c>
      <c r="D43" s="372"/>
      <c r="E43" s="372" t="s">
        <v>85</v>
      </c>
      <c r="F43" s="389">
        <v>8.85</v>
      </c>
      <c r="G43" s="425"/>
      <c r="H43" s="389"/>
      <c r="I43" s="389"/>
      <c r="J43" s="425"/>
      <c r="K43" s="223">
        <f t="shared" si="1"/>
        <v>8.85</v>
      </c>
      <c r="L43" s="218">
        <f t="shared" si="0"/>
        <v>200</v>
      </c>
      <c r="M43" s="203">
        <f t="shared" si="2"/>
        <v>1770</v>
      </c>
    </row>
    <row r="44" spans="1:13" x14ac:dyDescent="0.25">
      <c r="A44" s="218" t="s">
        <v>726</v>
      </c>
      <c r="B44" s="385" t="s">
        <v>533</v>
      </c>
      <c r="C44" s="429" t="s">
        <v>730</v>
      </c>
      <c r="D44" s="372"/>
      <c r="E44" s="372" t="s">
        <v>85</v>
      </c>
      <c r="F44" s="389"/>
      <c r="G44" s="425"/>
      <c r="H44" s="389">
        <v>29.35</v>
      </c>
      <c r="I44" s="389"/>
      <c r="J44" s="425"/>
      <c r="K44" s="223">
        <f t="shared" si="1"/>
        <v>29.35</v>
      </c>
      <c r="L44" s="218">
        <f t="shared" si="0"/>
        <v>200</v>
      </c>
      <c r="M44" s="203">
        <f t="shared" si="2"/>
        <v>5870</v>
      </c>
    </row>
    <row r="45" spans="1:13" x14ac:dyDescent="0.25">
      <c r="A45" s="218" t="s">
        <v>726</v>
      </c>
      <c r="B45" s="385" t="s">
        <v>370</v>
      </c>
      <c r="C45" s="429" t="s">
        <v>731</v>
      </c>
      <c r="D45" s="372"/>
      <c r="E45" s="372" t="s">
        <v>86</v>
      </c>
      <c r="F45" s="389"/>
      <c r="G45" s="425"/>
      <c r="H45" s="389">
        <v>33.299999999999997</v>
      </c>
      <c r="I45" s="389"/>
      <c r="J45" s="425"/>
      <c r="K45" s="223">
        <f t="shared" si="1"/>
        <v>33.299999999999997</v>
      </c>
      <c r="L45" s="218">
        <f t="shared" si="0"/>
        <v>200</v>
      </c>
      <c r="M45" s="203">
        <f t="shared" si="2"/>
        <v>6659.9999999999991</v>
      </c>
    </row>
    <row r="46" spans="1:13" x14ac:dyDescent="0.25">
      <c r="A46" s="218" t="s">
        <v>726</v>
      </c>
      <c r="B46" s="385" t="s">
        <v>366</v>
      </c>
      <c r="C46" s="429" t="s">
        <v>452</v>
      </c>
      <c r="D46" s="372"/>
      <c r="E46" s="372" t="s">
        <v>111</v>
      </c>
      <c r="F46" s="389"/>
      <c r="G46" s="425"/>
      <c r="H46" s="389">
        <v>2.4</v>
      </c>
      <c r="I46" s="389"/>
      <c r="J46" s="425"/>
      <c r="K46" s="223">
        <f t="shared" si="1"/>
        <v>2.4</v>
      </c>
      <c r="L46" s="218">
        <f t="shared" si="0"/>
        <v>200</v>
      </c>
      <c r="M46" s="203">
        <f t="shared" si="2"/>
        <v>480</v>
      </c>
    </row>
    <row r="47" spans="1:13" x14ac:dyDescent="0.25">
      <c r="A47" s="218" t="s">
        <v>726</v>
      </c>
      <c r="B47" s="385" t="s">
        <v>534</v>
      </c>
      <c r="C47" s="429" t="s">
        <v>700</v>
      </c>
      <c r="D47" s="372"/>
      <c r="E47" s="372" t="s">
        <v>111</v>
      </c>
      <c r="F47" s="389"/>
      <c r="G47" s="425"/>
      <c r="H47" s="389">
        <v>12.85</v>
      </c>
      <c r="I47" s="389"/>
      <c r="J47" s="425"/>
      <c r="K47" s="223">
        <f t="shared" si="1"/>
        <v>12.85</v>
      </c>
      <c r="L47" s="218">
        <f t="shared" si="0"/>
        <v>200</v>
      </c>
      <c r="M47" s="203">
        <f t="shared" si="2"/>
        <v>2570</v>
      </c>
    </row>
    <row r="48" spans="1:13" x14ac:dyDescent="0.25">
      <c r="A48" s="218" t="s">
        <v>726</v>
      </c>
      <c r="B48" s="385" t="s">
        <v>461</v>
      </c>
      <c r="C48" s="429" t="s">
        <v>731</v>
      </c>
      <c r="D48" s="372"/>
      <c r="E48" s="372" t="s">
        <v>86</v>
      </c>
      <c r="F48" s="389"/>
      <c r="G48" s="425"/>
      <c r="H48" s="389">
        <v>29.35</v>
      </c>
      <c r="I48" s="389"/>
      <c r="J48" s="425"/>
      <c r="K48" s="223">
        <f t="shared" si="1"/>
        <v>29.35</v>
      </c>
      <c r="L48" s="218">
        <f t="shared" si="0"/>
        <v>200</v>
      </c>
      <c r="M48" s="203">
        <f t="shared" si="2"/>
        <v>5870</v>
      </c>
    </row>
    <row r="49" spans="1:13" x14ac:dyDescent="0.25">
      <c r="A49" s="218" t="s">
        <v>726</v>
      </c>
      <c r="B49" s="385" t="s">
        <v>369</v>
      </c>
      <c r="C49" s="429" t="s">
        <v>452</v>
      </c>
      <c r="D49" s="372"/>
      <c r="E49" s="372" t="s">
        <v>111</v>
      </c>
      <c r="F49" s="389"/>
      <c r="G49" s="425"/>
      <c r="H49" s="389">
        <v>2.4</v>
      </c>
      <c r="I49" s="389"/>
      <c r="J49" s="425"/>
      <c r="K49" s="223">
        <f t="shared" si="1"/>
        <v>2.4</v>
      </c>
      <c r="L49" s="218">
        <f t="shared" si="0"/>
        <v>200</v>
      </c>
      <c r="M49" s="203">
        <f t="shared" si="2"/>
        <v>480</v>
      </c>
    </row>
    <row r="50" spans="1:13" ht="15.75" thickBot="1" x14ac:dyDescent="0.3">
      <c r="A50" s="218" t="s">
        <v>726</v>
      </c>
      <c r="B50" s="379" t="s">
        <v>724</v>
      </c>
      <c r="C50" s="429" t="s">
        <v>700</v>
      </c>
      <c r="D50" s="372"/>
      <c r="E50" s="372" t="s">
        <v>111</v>
      </c>
      <c r="F50" s="373"/>
      <c r="G50" s="374"/>
      <c r="H50" s="373">
        <v>12.85</v>
      </c>
      <c r="I50" s="373"/>
      <c r="J50" s="374"/>
      <c r="K50" s="223">
        <f t="shared" si="1"/>
        <v>12.85</v>
      </c>
      <c r="L50" s="218">
        <f t="shared" si="0"/>
        <v>200</v>
      </c>
      <c r="M50" s="203">
        <f t="shared" si="2"/>
        <v>2570</v>
      </c>
    </row>
    <row r="51" spans="1:13" x14ac:dyDescent="0.25">
      <c r="A51" s="218" t="s">
        <v>726</v>
      </c>
      <c r="B51" s="379" t="s">
        <v>462</v>
      </c>
      <c r="C51" s="379" t="s">
        <v>561</v>
      </c>
      <c r="D51" s="372"/>
      <c r="E51" s="372" t="s">
        <v>86</v>
      </c>
      <c r="F51" s="354"/>
      <c r="G51" s="408"/>
      <c r="H51" s="415">
        <v>252.25</v>
      </c>
      <c r="I51" s="354"/>
      <c r="J51" s="408"/>
      <c r="K51" s="223">
        <f t="shared" si="1"/>
        <v>252.25</v>
      </c>
      <c r="L51" s="218">
        <f t="shared" si="0"/>
        <v>200</v>
      </c>
      <c r="M51" s="203">
        <f t="shared" si="2"/>
        <v>50450</v>
      </c>
    </row>
    <row r="52" spans="1:13" x14ac:dyDescent="0.25">
      <c r="A52" s="218" t="s">
        <v>726</v>
      </c>
      <c r="B52" s="379" t="s">
        <v>725</v>
      </c>
      <c r="C52" s="379" t="s">
        <v>563</v>
      </c>
      <c r="D52" s="372"/>
      <c r="E52" s="372" t="s">
        <v>86</v>
      </c>
      <c r="F52" s="354"/>
      <c r="G52" s="408"/>
      <c r="H52" s="416">
        <v>25.8</v>
      </c>
      <c r="I52" s="354"/>
      <c r="J52" s="408"/>
      <c r="K52" s="223">
        <f t="shared" si="1"/>
        <v>25.8</v>
      </c>
      <c r="L52" s="218">
        <v>12</v>
      </c>
      <c r="M52" s="203">
        <f t="shared" si="2"/>
        <v>309.60000000000002</v>
      </c>
    </row>
    <row r="53" spans="1:13" ht="15.75" thickBot="1" x14ac:dyDescent="0.3">
      <c r="C53" s="370" t="s">
        <v>87</v>
      </c>
      <c r="D53" s="370"/>
      <c r="E53" s="370"/>
      <c r="F53" s="371">
        <f>SUM(F4:F52)</f>
        <v>44.36</v>
      </c>
      <c r="G53" s="371">
        <f t="shared" ref="G53:K53" si="6">SUM(G4:G52)</f>
        <v>1292.9699999999998</v>
      </c>
      <c r="H53" s="371">
        <f t="shared" si="6"/>
        <v>400.55</v>
      </c>
      <c r="I53" s="371">
        <f t="shared" si="6"/>
        <v>0</v>
      </c>
      <c r="J53" s="371">
        <f t="shared" si="6"/>
        <v>39.409999999999997</v>
      </c>
      <c r="K53" s="371">
        <f t="shared" si="6"/>
        <v>1777.2899999999997</v>
      </c>
    </row>
    <row r="54" spans="1:13" ht="15.75" thickTop="1" x14ac:dyDescent="0.25"/>
    <row r="57" spans="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7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8">SUM(F69:J69)</f>
        <v>0</v>
      </c>
      <c r="L69" s="218">
        <f t="shared" si="7"/>
        <v>0</v>
      </c>
      <c r="M69" s="203">
        <f t="shared" ref="M69:M132" si="9">SUM(K69*L69)</f>
        <v>0</v>
      </c>
    </row>
    <row r="70" spans="11:13" hidden="1" x14ac:dyDescent="0.25">
      <c r="K70" s="223">
        <f t="shared" si="8"/>
        <v>0</v>
      </c>
      <c r="L70" s="218">
        <f t="shared" si="7"/>
        <v>0</v>
      </c>
      <c r="M70" s="203">
        <f t="shared" si="9"/>
        <v>0</v>
      </c>
    </row>
    <row r="71" spans="11:13" hidden="1" x14ac:dyDescent="0.25">
      <c r="K71" s="223">
        <f t="shared" si="8"/>
        <v>0</v>
      </c>
      <c r="L71" s="218">
        <f t="shared" si="7"/>
        <v>0</v>
      </c>
      <c r="M71" s="203">
        <f t="shared" si="9"/>
        <v>0</v>
      </c>
    </row>
    <row r="72" spans="11:13" hidden="1" x14ac:dyDescent="0.25">
      <c r="K72" s="223">
        <f t="shared" si="8"/>
        <v>0</v>
      </c>
      <c r="L72" s="218">
        <f t="shared" si="7"/>
        <v>0</v>
      </c>
      <c r="M72" s="203">
        <f t="shared" si="9"/>
        <v>0</v>
      </c>
    </row>
    <row r="73" spans="11:13" hidden="1" x14ac:dyDescent="0.25">
      <c r="K73" s="223">
        <f t="shared" si="8"/>
        <v>0</v>
      </c>
      <c r="L73" s="218">
        <f t="shared" si="7"/>
        <v>0</v>
      </c>
      <c r="M73" s="203">
        <f t="shared" si="9"/>
        <v>0</v>
      </c>
    </row>
    <row r="74" spans="11:13" hidden="1" x14ac:dyDescent="0.25">
      <c r="K74" s="223">
        <f t="shared" si="8"/>
        <v>0</v>
      </c>
      <c r="L74" s="218">
        <f t="shared" si="7"/>
        <v>0</v>
      </c>
      <c r="M74" s="203">
        <f t="shared" si="9"/>
        <v>0</v>
      </c>
    </row>
    <row r="75" spans="11:13" hidden="1" x14ac:dyDescent="0.25">
      <c r="K75" s="223">
        <f t="shared" si="8"/>
        <v>0</v>
      </c>
      <c r="L75" s="218">
        <f t="shared" si="7"/>
        <v>0</v>
      </c>
      <c r="M75" s="203">
        <f t="shared" si="9"/>
        <v>0</v>
      </c>
    </row>
    <row r="76" spans="11:13" hidden="1" x14ac:dyDescent="0.25">
      <c r="K76" s="223">
        <f t="shared" si="8"/>
        <v>0</v>
      </c>
      <c r="L76" s="218">
        <f t="shared" si="7"/>
        <v>0</v>
      </c>
      <c r="M76" s="203">
        <f t="shared" si="9"/>
        <v>0</v>
      </c>
    </row>
    <row r="77" spans="11:13" hidden="1" x14ac:dyDescent="0.25">
      <c r="K77" s="223">
        <f t="shared" si="8"/>
        <v>0</v>
      </c>
      <c r="L77" s="218">
        <f t="shared" si="7"/>
        <v>0</v>
      </c>
      <c r="M77" s="203">
        <f t="shared" si="9"/>
        <v>0</v>
      </c>
    </row>
    <row r="78" spans="11:13" hidden="1" x14ac:dyDescent="0.25">
      <c r="K78" s="223">
        <f t="shared" si="8"/>
        <v>0</v>
      </c>
      <c r="L78" s="218">
        <f t="shared" si="7"/>
        <v>0</v>
      </c>
      <c r="M78" s="203">
        <f t="shared" si="9"/>
        <v>0</v>
      </c>
    </row>
    <row r="79" spans="11:13" hidden="1" x14ac:dyDescent="0.25">
      <c r="K79" s="223">
        <f t="shared" si="8"/>
        <v>0</v>
      </c>
      <c r="L79" s="218">
        <f t="shared" si="7"/>
        <v>0</v>
      </c>
      <c r="M79" s="203">
        <f t="shared" si="9"/>
        <v>0</v>
      </c>
    </row>
    <row r="80" spans="11:13" hidden="1" x14ac:dyDescent="0.25">
      <c r="K80" s="223">
        <f t="shared" si="8"/>
        <v>0</v>
      </c>
      <c r="L80" s="218">
        <f t="shared" si="7"/>
        <v>0</v>
      </c>
      <c r="M80" s="203">
        <f t="shared" si="9"/>
        <v>0</v>
      </c>
    </row>
    <row r="81" spans="11:13" hidden="1" x14ac:dyDescent="0.25">
      <c r="K81" s="223">
        <f t="shared" si="8"/>
        <v>0</v>
      </c>
      <c r="L81" s="218">
        <f t="shared" si="7"/>
        <v>0</v>
      </c>
      <c r="M81" s="203">
        <f t="shared" si="9"/>
        <v>0</v>
      </c>
    </row>
    <row r="82" spans="11:13" hidden="1" x14ac:dyDescent="0.25">
      <c r="K82" s="223">
        <f t="shared" si="8"/>
        <v>0</v>
      </c>
      <c r="L82" s="218">
        <f t="shared" si="7"/>
        <v>0</v>
      </c>
      <c r="M82" s="203">
        <f t="shared" si="9"/>
        <v>0</v>
      </c>
    </row>
    <row r="83" spans="11:13" hidden="1" x14ac:dyDescent="0.25">
      <c r="K83" s="223">
        <f t="shared" si="8"/>
        <v>0</v>
      </c>
      <c r="L83" s="218">
        <f t="shared" si="7"/>
        <v>0</v>
      </c>
      <c r="M83" s="203">
        <f t="shared" si="9"/>
        <v>0</v>
      </c>
    </row>
    <row r="84" spans="11:13" hidden="1" x14ac:dyDescent="0.25">
      <c r="K84" s="223">
        <f t="shared" si="8"/>
        <v>0</v>
      </c>
      <c r="L84" s="218">
        <f t="shared" si="7"/>
        <v>0</v>
      </c>
      <c r="M84" s="203">
        <f t="shared" si="9"/>
        <v>0</v>
      </c>
    </row>
    <row r="85" spans="11:13" hidden="1" x14ac:dyDescent="0.25">
      <c r="K85" s="223">
        <f t="shared" si="8"/>
        <v>0</v>
      </c>
      <c r="L85" s="218">
        <f t="shared" si="7"/>
        <v>0</v>
      </c>
      <c r="M85" s="203">
        <f t="shared" si="9"/>
        <v>0</v>
      </c>
    </row>
    <row r="86" spans="11:13" hidden="1" x14ac:dyDescent="0.25">
      <c r="K86" s="223">
        <f t="shared" si="8"/>
        <v>0</v>
      </c>
      <c r="L86" s="218">
        <f t="shared" si="7"/>
        <v>0</v>
      </c>
      <c r="M86" s="203">
        <f t="shared" si="9"/>
        <v>0</v>
      </c>
    </row>
    <row r="87" spans="11:13" hidden="1" x14ac:dyDescent="0.25">
      <c r="K87" s="223">
        <f t="shared" si="8"/>
        <v>0</v>
      </c>
      <c r="L87" s="218">
        <f t="shared" si="7"/>
        <v>0</v>
      </c>
      <c r="M87" s="203">
        <f t="shared" si="9"/>
        <v>0</v>
      </c>
    </row>
    <row r="88" spans="11:13" hidden="1" x14ac:dyDescent="0.25">
      <c r="K88" s="223">
        <f t="shared" si="8"/>
        <v>0</v>
      </c>
      <c r="L88" s="218">
        <f t="shared" si="7"/>
        <v>0</v>
      </c>
      <c r="M88" s="203">
        <f t="shared" si="9"/>
        <v>0</v>
      </c>
    </row>
    <row r="89" spans="11:13" hidden="1" x14ac:dyDescent="0.25">
      <c r="K89" s="223">
        <f t="shared" si="8"/>
        <v>0</v>
      </c>
      <c r="L89" s="218">
        <f t="shared" si="7"/>
        <v>0</v>
      </c>
      <c r="M89" s="203">
        <f t="shared" si="9"/>
        <v>0</v>
      </c>
    </row>
    <row r="90" spans="11:13" hidden="1" x14ac:dyDescent="0.25">
      <c r="K90" s="223">
        <f t="shared" si="8"/>
        <v>0</v>
      </c>
      <c r="L90" s="218">
        <f t="shared" si="7"/>
        <v>0</v>
      </c>
      <c r="M90" s="203">
        <f t="shared" si="9"/>
        <v>0</v>
      </c>
    </row>
    <row r="91" spans="11:13" hidden="1" x14ac:dyDescent="0.25">
      <c r="K91" s="223">
        <f t="shared" si="8"/>
        <v>0</v>
      </c>
      <c r="L91" s="218">
        <f t="shared" si="7"/>
        <v>0</v>
      </c>
      <c r="M91" s="203">
        <f t="shared" si="9"/>
        <v>0</v>
      </c>
    </row>
    <row r="92" spans="11:13" hidden="1" x14ac:dyDescent="0.25">
      <c r="K92" s="223">
        <f t="shared" si="8"/>
        <v>0</v>
      </c>
      <c r="L92" s="218">
        <f t="shared" si="7"/>
        <v>0</v>
      </c>
      <c r="M92" s="203">
        <f t="shared" si="9"/>
        <v>0</v>
      </c>
    </row>
    <row r="93" spans="11:13" hidden="1" x14ac:dyDescent="0.25">
      <c r="K93" s="223">
        <f t="shared" si="8"/>
        <v>0</v>
      </c>
      <c r="L93" s="218">
        <f t="shared" si="7"/>
        <v>0</v>
      </c>
      <c r="M93" s="203">
        <f t="shared" si="9"/>
        <v>0</v>
      </c>
    </row>
    <row r="94" spans="11:13" hidden="1" x14ac:dyDescent="0.25">
      <c r="K94" s="223">
        <f t="shared" si="8"/>
        <v>0</v>
      </c>
      <c r="L94" s="218">
        <f t="shared" si="7"/>
        <v>0</v>
      </c>
      <c r="M94" s="203">
        <f t="shared" si="9"/>
        <v>0</v>
      </c>
    </row>
    <row r="95" spans="11:13" hidden="1" x14ac:dyDescent="0.25">
      <c r="K95" s="223">
        <f t="shared" si="8"/>
        <v>0</v>
      </c>
      <c r="L95" s="218">
        <f t="shared" si="7"/>
        <v>0</v>
      </c>
      <c r="M95" s="203">
        <f t="shared" si="9"/>
        <v>0</v>
      </c>
    </row>
    <row r="96" spans="11:13" hidden="1" x14ac:dyDescent="0.25">
      <c r="K96" s="223">
        <f t="shared" si="8"/>
        <v>0</v>
      </c>
      <c r="L96" s="218">
        <f t="shared" si="7"/>
        <v>0</v>
      </c>
      <c r="M96" s="203">
        <f t="shared" si="9"/>
        <v>0</v>
      </c>
    </row>
    <row r="97" spans="11:13" hidden="1" x14ac:dyDescent="0.25">
      <c r="K97" s="223">
        <f t="shared" si="8"/>
        <v>0</v>
      </c>
      <c r="L97" s="218">
        <f t="shared" si="7"/>
        <v>0</v>
      </c>
      <c r="M97" s="203">
        <f t="shared" si="9"/>
        <v>0</v>
      </c>
    </row>
    <row r="98" spans="11:13" hidden="1" x14ac:dyDescent="0.25">
      <c r="K98" s="223">
        <f t="shared" si="8"/>
        <v>0</v>
      </c>
      <c r="L98" s="218">
        <f t="shared" si="7"/>
        <v>0</v>
      </c>
      <c r="M98" s="203">
        <f t="shared" si="9"/>
        <v>0</v>
      </c>
    </row>
    <row r="99" spans="11:13" hidden="1" x14ac:dyDescent="0.25">
      <c r="K99" s="223">
        <f t="shared" si="8"/>
        <v>0</v>
      </c>
      <c r="L99" s="218">
        <f t="shared" si="7"/>
        <v>0</v>
      </c>
      <c r="M99" s="203">
        <f t="shared" si="9"/>
        <v>0</v>
      </c>
    </row>
    <row r="100" spans="11:13" hidden="1" x14ac:dyDescent="0.25">
      <c r="K100" s="223">
        <f t="shared" si="8"/>
        <v>0</v>
      </c>
      <c r="L100" s="218">
        <f t="shared" si="7"/>
        <v>0</v>
      </c>
      <c r="M100" s="203">
        <f t="shared" si="9"/>
        <v>0</v>
      </c>
    </row>
    <row r="101" spans="11:13" hidden="1" x14ac:dyDescent="0.25">
      <c r="K101" s="223">
        <f t="shared" si="8"/>
        <v>0</v>
      </c>
      <c r="L101" s="218">
        <f t="shared" si="7"/>
        <v>0</v>
      </c>
      <c r="M101" s="203">
        <f t="shared" si="9"/>
        <v>0</v>
      </c>
    </row>
    <row r="102" spans="11:13" hidden="1" x14ac:dyDescent="0.25">
      <c r="K102" s="223">
        <f t="shared" si="8"/>
        <v>0</v>
      </c>
      <c r="L102" s="218">
        <f t="shared" si="7"/>
        <v>0</v>
      </c>
      <c r="M102" s="203">
        <f t="shared" si="9"/>
        <v>0</v>
      </c>
    </row>
    <row r="103" spans="11:13" hidden="1" x14ac:dyDescent="0.25">
      <c r="K103" s="223">
        <f t="shared" si="8"/>
        <v>0</v>
      </c>
      <c r="L103" s="218">
        <f t="shared" si="7"/>
        <v>0</v>
      </c>
      <c r="M103" s="203">
        <f t="shared" si="9"/>
        <v>0</v>
      </c>
    </row>
    <row r="104" spans="11:13" hidden="1" x14ac:dyDescent="0.25">
      <c r="K104" s="223">
        <f t="shared" si="8"/>
        <v>0</v>
      </c>
      <c r="L104" s="218">
        <f t="shared" si="7"/>
        <v>0</v>
      </c>
      <c r="M104" s="203">
        <f t="shared" si="9"/>
        <v>0</v>
      </c>
    </row>
    <row r="105" spans="11:13" hidden="1" x14ac:dyDescent="0.25">
      <c r="K105" s="223">
        <f t="shared" si="8"/>
        <v>0</v>
      </c>
      <c r="L105" s="218">
        <f t="shared" si="7"/>
        <v>0</v>
      </c>
      <c r="M105" s="203">
        <f t="shared" si="9"/>
        <v>0</v>
      </c>
    </row>
    <row r="106" spans="11:13" hidden="1" x14ac:dyDescent="0.25">
      <c r="K106" s="223">
        <f t="shared" si="8"/>
        <v>0</v>
      </c>
      <c r="L106" s="218">
        <f t="shared" si="7"/>
        <v>0</v>
      </c>
      <c r="M106" s="203">
        <f t="shared" si="9"/>
        <v>0</v>
      </c>
    </row>
    <row r="107" spans="11:13" hidden="1" x14ac:dyDescent="0.25">
      <c r="K107" s="223">
        <f t="shared" si="8"/>
        <v>0</v>
      </c>
      <c r="L107" s="218">
        <f t="shared" si="7"/>
        <v>0</v>
      </c>
      <c r="M107" s="203">
        <f t="shared" si="9"/>
        <v>0</v>
      </c>
    </row>
    <row r="108" spans="11:13" hidden="1" x14ac:dyDescent="0.25">
      <c r="K108" s="223">
        <f t="shared" si="8"/>
        <v>0</v>
      </c>
      <c r="L108" s="218">
        <f t="shared" si="7"/>
        <v>0</v>
      </c>
      <c r="M108" s="203">
        <f t="shared" si="9"/>
        <v>0</v>
      </c>
    </row>
    <row r="109" spans="11:13" hidden="1" x14ac:dyDescent="0.25">
      <c r="K109" s="223">
        <f t="shared" si="8"/>
        <v>0</v>
      </c>
      <c r="L109" s="218">
        <f t="shared" si="7"/>
        <v>0</v>
      </c>
      <c r="M109" s="203">
        <f t="shared" si="9"/>
        <v>0</v>
      </c>
    </row>
    <row r="110" spans="11:13" hidden="1" x14ac:dyDescent="0.25">
      <c r="K110" s="223">
        <f t="shared" si="8"/>
        <v>0</v>
      </c>
      <c r="L110" s="218">
        <f t="shared" si="7"/>
        <v>0</v>
      </c>
      <c r="M110" s="203">
        <f t="shared" si="9"/>
        <v>0</v>
      </c>
    </row>
    <row r="111" spans="11:13" hidden="1" x14ac:dyDescent="0.25">
      <c r="K111" s="223">
        <f t="shared" si="8"/>
        <v>0</v>
      </c>
      <c r="L111" s="218">
        <f t="shared" si="7"/>
        <v>0</v>
      </c>
      <c r="M111" s="203">
        <f t="shared" si="9"/>
        <v>0</v>
      </c>
    </row>
    <row r="112" spans="11:13" hidden="1" x14ac:dyDescent="0.25">
      <c r="K112" s="223">
        <f t="shared" si="8"/>
        <v>0</v>
      </c>
      <c r="L112" s="218">
        <f t="shared" si="7"/>
        <v>0</v>
      </c>
      <c r="M112" s="203">
        <f t="shared" si="9"/>
        <v>0</v>
      </c>
    </row>
    <row r="113" spans="11:13" hidden="1" x14ac:dyDescent="0.25">
      <c r="K113" s="223">
        <f t="shared" si="8"/>
        <v>0</v>
      </c>
      <c r="L113" s="218">
        <f t="shared" si="7"/>
        <v>0</v>
      </c>
      <c r="M113" s="203">
        <f t="shared" si="9"/>
        <v>0</v>
      </c>
    </row>
    <row r="114" spans="11:13" hidden="1" x14ac:dyDescent="0.25">
      <c r="K114" s="223">
        <f t="shared" si="8"/>
        <v>0</v>
      </c>
      <c r="L114" s="218">
        <f t="shared" si="7"/>
        <v>0</v>
      </c>
      <c r="M114" s="203">
        <f t="shared" si="9"/>
        <v>0</v>
      </c>
    </row>
    <row r="115" spans="11:13" hidden="1" x14ac:dyDescent="0.25">
      <c r="K115" s="223">
        <f t="shared" si="8"/>
        <v>0</v>
      </c>
      <c r="L115" s="218">
        <f t="shared" si="7"/>
        <v>0</v>
      </c>
      <c r="M115" s="203">
        <f t="shared" si="9"/>
        <v>0</v>
      </c>
    </row>
    <row r="116" spans="11:13" hidden="1" x14ac:dyDescent="0.25">
      <c r="K116" s="223">
        <f t="shared" si="8"/>
        <v>0</v>
      </c>
      <c r="L116" s="218">
        <f t="shared" si="7"/>
        <v>0</v>
      </c>
      <c r="M116" s="203">
        <f t="shared" si="9"/>
        <v>0</v>
      </c>
    </row>
    <row r="117" spans="11:13" hidden="1" x14ac:dyDescent="0.25">
      <c r="K117" s="223">
        <f t="shared" si="8"/>
        <v>0</v>
      </c>
      <c r="L117" s="218">
        <f t="shared" si="7"/>
        <v>0</v>
      </c>
      <c r="M117" s="203">
        <f t="shared" si="9"/>
        <v>0</v>
      </c>
    </row>
    <row r="118" spans="11:13" hidden="1" x14ac:dyDescent="0.25">
      <c r="K118" s="223">
        <f t="shared" si="8"/>
        <v>0</v>
      </c>
      <c r="L118" s="218">
        <f t="shared" si="7"/>
        <v>0</v>
      </c>
      <c r="M118" s="203">
        <f t="shared" si="9"/>
        <v>0</v>
      </c>
    </row>
    <row r="119" spans="11:13" hidden="1" x14ac:dyDescent="0.25">
      <c r="K119" s="223">
        <f t="shared" si="8"/>
        <v>0</v>
      </c>
      <c r="L119" s="218">
        <f t="shared" si="7"/>
        <v>0</v>
      </c>
      <c r="M119" s="203">
        <f t="shared" si="9"/>
        <v>0</v>
      </c>
    </row>
    <row r="120" spans="11:13" hidden="1" x14ac:dyDescent="0.25">
      <c r="K120" s="223">
        <f t="shared" si="8"/>
        <v>0</v>
      </c>
      <c r="L120" s="218">
        <f t="shared" si="7"/>
        <v>0</v>
      </c>
      <c r="M120" s="203">
        <f t="shared" si="9"/>
        <v>0</v>
      </c>
    </row>
    <row r="121" spans="11:13" hidden="1" x14ac:dyDescent="0.25">
      <c r="K121" s="223">
        <f t="shared" si="8"/>
        <v>0</v>
      </c>
      <c r="L121" s="218">
        <f t="shared" si="7"/>
        <v>0</v>
      </c>
      <c r="M121" s="203">
        <f t="shared" si="9"/>
        <v>0</v>
      </c>
    </row>
    <row r="122" spans="11:13" hidden="1" x14ac:dyDescent="0.25">
      <c r="K122" s="223">
        <f t="shared" si="8"/>
        <v>0</v>
      </c>
      <c r="L122" s="218">
        <f t="shared" si="7"/>
        <v>0</v>
      </c>
      <c r="M122" s="203">
        <f t="shared" si="9"/>
        <v>0</v>
      </c>
    </row>
    <row r="123" spans="11:13" hidden="1" x14ac:dyDescent="0.25">
      <c r="K123" s="223">
        <f t="shared" si="8"/>
        <v>0</v>
      </c>
      <c r="L123" s="218">
        <f t="shared" si="7"/>
        <v>0</v>
      </c>
      <c r="M123" s="203">
        <f t="shared" si="9"/>
        <v>0</v>
      </c>
    </row>
    <row r="124" spans="11:13" hidden="1" x14ac:dyDescent="0.25">
      <c r="K124" s="223">
        <f t="shared" si="8"/>
        <v>0</v>
      </c>
      <c r="L124" s="218">
        <f t="shared" si="7"/>
        <v>0</v>
      </c>
      <c r="M124" s="203">
        <f t="shared" si="9"/>
        <v>0</v>
      </c>
    </row>
    <row r="125" spans="11:13" hidden="1" x14ac:dyDescent="0.25">
      <c r="K125" s="223">
        <f t="shared" si="8"/>
        <v>0</v>
      </c>
      <c r="L125" s="218">
        <f t="shared" si="7"/>
        <v>0</v>
      </c>
      <c r="M125" s="203">
        <f t="shared" si="9"/>
        <v>0</v>
      </c>
    </row>
    <row r="126" spans="11:13" hidden="1" x14ac:dyDescent="0.25">
      <c r="K126" s="223">
        <f t="shared" si="8"/>
        <v>0</v>
      </c>
      <c r="L126" s="218">
        <f t="shared" si="7"/>
        <v>0</v>
      </c>
      <c r="M126" s="203">
        <f t="shared" si="9"/>
        <v>0</v>
      </c>
    </row>
    <row r="127" spans="11:13" hidden="1" x14ac:dyDescent="0.25">
      <c r="K127" s="223">
        <f t="shared" si="8"/>
        <v>0</v>
      </c>
      <c r="L127" s="218">
        <f t="shared" si="7"/>
        <v>0</v>
      </c>
      <c r="M127" s="203">
        <f t="shared" si="9"/>
        <v>0</v>
      </c>
    </row>
    <row r="128" spans="11:13" hidden="1" x14ac:dyDescent="0.25">
      <c r="K128" s="223">
        <f t="shared" si="8"/>
        <v>0</v>
      </c>
      <c r="L128" s="218">
        <f t="shared" si="7"/>
        <v>0</v>
      </c>
      <c r="M128" s="203">
        <f t="shared" si="9"/>
        <v>0</v>
      </c>
    </row>
    <row r="129" spans="11:13" hidden="1" x14ac:dyDescent="0.25">
      <c r="K129" s="223">
        <f t="shared" si="8"/>
        <v>0</v>
      </c>
      <c r="L129" s="218">
        <f t="shared" si="7"/>
        <v>0</v>
      </c>
      <c r="M129" s="203">
        <f t="shared" si="9"/>
        <v>0</v>
      </c>
    </row>
    <row r="130" spans="11:13" hidden="1" x14ac:dyDescent="0.25">
      <c r="K130" s="223">
        <f t="shared" si="8"/>
        <v>0</v>
      </c>
      <c r="L130" s="218">
        <f t="shared" si="7"/>
        <v>0</v>
      </c>
      <c r="M130" s="203">
        <f t="shared" si="9"/>
        <v>0</v>
      </c>
    </row>
    <row r="131" spans="11:13" hidden="1" x14ac:dyDescent="0.25">
      <c r="K131" s="223">
        <f t="shared" si="8"/>
        <v>0</v>
      </c>
      <c r="L131" s="218">
        <f t="shared" si="7"/>
        <v>0</v>
      </c>
      <c r="M131" s="203">
        <f t="shared" si="9"/>
        <v>0</v>
      </c>
    </row>
    <row r="132" spans="11:13" hidden="1" x14ac:dyDescent="0.25">
      <c r="K132" s="223">
        <f t="shared" si="8"/>
        <v>0</v>
      </c>
      <c r="L132" s="218">
        <f t="shared" ref="L132:L195" si="10">IF(E132="",0,IF(E132="H",0,VLOOKUP(E132,$F$539:$G$553,2)))</f>
        <v>0</v>
      </c>
      <c r="M132" s="203">
        <f t="shared" si="9"/>
        <v>0</v>
      </c>
    </row>
    <row r="133" spans="11:13" hidden="1" x14ac:dyDescent="0.25">
      <c r="K133" s="223">
        <f t="shared" ref="K133:K196" si="11">SUM(F133:J133)</f>
        <v>0</v>
      </c>
      <c r="L133" s="218">
        <f t="shared" si="10"/>
        <v>0</v>
      </c>
      <c r="M133" s="203">
        <f t="shared" ref="M133:M196" si="12">SUM(K133*L133)</f>
        <v>0</v>
      </c>
    </row>
    <row r="134" spans="11:13" hidden="1" x14ac:dyDescent="0.25">
      <c r="K134" s="223">
        <f t="shared" si="11"/>
        <v>0</v>
      </c>
      <c r="L134" s="218">
        <f t="shared" si="10"/>
        <v>0</v>
      </c>
      <c r="M134" s="203">
        <f t="shared" si="12"/>
        <v>0</v>
      </c>
    </row>
    <row r="135" spans="11:13" hidden="1" x14ac:dyDescent="0.25">
      <c r="K135" s="223">
        <f t="shared" si="11"/>
        <v>0</v>
      </c>
      <c r="L135" s="218">
        <f t="shared" si="10"/>
        <v>0</v>
      </c>
      <c r="M135" s="203">
        <f t="shared" si="12"/>
        <v>0</v>
      </c>
    </row>
    <row r="136" spans="11:13" hidden="1" x14ac:dyDescent="0.25">
      <c r="K136" s="223">
        <f t="shared" si="11"/>
        <v>0</v>
      </c>
      <c r="L136" s="218">
        <f t="shared" si="10"/>
        <v>0</v>
      </c>
      <c r="M136" s="203">
        <f t="shared" si="12"/>
        <v>0</v>
      </c>
    </row>
    <row r="137" spans="11:13" hidden="1" x14ac:dyDescent="0.25">
      <c r="K137" s="223">
        <f t="shared" si="11"/>
        <v>0</v>
      </c>
      <c r="L137" s="218">
        <f t="shared" si="10"/>
        <v>0</v>
      </c>
      <c r="M137" s="203">
        <f t="shared" si="12"/>
        <v>0</v>
      </c>
    </row>
    <row r="138" spans="11:13" hidden="1" x14ac:dyDescent="0.25">
      <c r="K138" s="223">
        <f t="shared" si="11"/>
        <v>0</v>
      </c>
      <c r="L138" s="218">
        <f t="shared" si="10"/>
        <v>0</v>
      </c>
      <c r="M138" s="203">
        <f t="shared" si="12"/>
        <v>0</v>
      </c>
    </row>
    <row r="139" spans="11:13" hidden="1" x14ac:dyDescent="0.25">
      <c r="K139" s="223">
        <f t="shared" si="11"/>
        <v>0</v>
      </c>
      <c r="L139" s="218">
        <f t="shared" si="10"/>
        <v>0</v>
      </c>
      <c r="M139" s="203">
        <f t="shared" si="12"/>
        <v>0</v>
      </c>
    </row>
    <row r="140" spans="11:13" hidden="1" x14ac:dyDescent="0.25">
      <c r="K140" s="223">
        <f t="shared" si="11"/>
        <v>0</v>
      </c>
      <c r="L140" s="218">
        <f t="shared" si="10"/>
        <v>0</v>
      </c>
      <c r="M140" s="203">
        <f t="shared" si="12"/>
        <v>0</v>
      </c>
    </row>
    <row r="141" spans="11:13" hidden="1" x14ac:dyDescent="0.25">
      <c r="K141" s="223">
        <f t="shared" si="11"/>
        <v>0</v>
      </c>
      <c r="L141" s="218">
        <f t="shared" si="10"/>
        <v>0</v>
      </c>
      <c r="M141" s="203">
        <f t="shared" si="12"/>
        <v>0</v>
      </c>
    </row>
    <row r="142" spans="11:13" hidden="1" x14ac:dyDescent="0.25">
      <c r="K142" s="223">
        <f t="shared" si="11"/>
        <v>0</v>
      </c>
      <c r="L142" s="218">
        <f t="shared" si="10"/>
        <v>0</v>
      </c>
      <c r="M142" s="203">
        <f t="shared" si="12"/>
        <v>0</v>
      </c>
    </row>
    <row r="143" spans="11:13" hidden="1" x14ac:dyDescent="0.25">
      <c r="K143" s="223">
        <f t="shared" si="11"/>
        <v>0</v>
      </c>
      <c r="L143" s="218">
        <f t="shared" si="10"/>
        <v>0</v>
      </c>
      <c r="M143" s="203">
        <f t="shared" si="12"/>
        <v>0</v>
      </c>
    </row>
    <row r="144" spans="11:13" hidden="1" x14ac:dyDescent="0.25">
      <c r="K144" s="223">
        <f t="shared" si="11"/>
        <v>0</v>
      </c>
      <c r="L144" s="218">
        <f t="shared" si="10"/>
        <v>0</v>
      </c>
      <c r="M144" s="203">
        <f t="shared" si="12"/>
        <v>0</v>
      </c>
    </row>
    <row r="145" spans="11:13" hidden="1" x14ac:dyDescent="0.25">
      <c r="K145" s="223">
        <f t="shared" si="11"/>
        <v>0</v>
      </c>
      <c r="L145" s="218">
        <f t="shared" si="10"/>
        <v>0</v>
      </c>
      <c r="M145" s="203">
        <f t="shared" si="12"/>
        <v>0</v>
      </c>
    </row>
    <row r="146" spans="11:13" hidden="1" x14ac:dyDescent="0.25">
      <c r="K146" s="223">
        <f t="shared" si="11"/>
        <v>0</v>
      </c>
      <c r="L146" s="218">
        <f t="shared" si="10"/>
        <v>0</v>
      </c>
      <c r="M146" s="203">
        <f t="shared" si="12"/>
        <v>0</v>
      </c>
    </row>
    <row r="147" spans="11:13" hidden="1" x14ac:dyDescent="0.25">
      <c r="K147" s="223">
        <f t="shared" si="11"/>
        <v>0</v>
      </c>
      <c r="L147" s="218">
        <f t="shared" si="10"/>
        <v>0</v>
      </c>
      <c r="M147" s="203">
        <f t="shared" si="12"/>
        <v>0</v>
      </c>
    </row>
    <row r="148" spans="11:13" hidden="1" x14ac:dyDescent="0.25">
      <c r="K148" s="223">
        <f t="shared" si="11"/>
        <v>0</v>
      </c>
      <c r="L148" s="218">
        <f t="shared" si="10"/>
        <v>0</v>
      </c>
      <c r="M148" s="203">
        <f t="shared" si="12"/>
        <v>0</v>
      </c>
    </row>
    <row r="149" spans="11:13" hidden="1" x14ac:dyDescent="0.25">
      <c r="K149" s="223">
        <f t="shared" si="11"/>
        <v>0</v>
      </c>
      <c r="L149" s="218">
        <f t="shared" si="10"/>
        <v>0</v>
      </c>
      <c r="M149" s="203">
        <f t="shared" si="12"/>
        <v>0</v>
      </c>
    </row>
    <row r="150" spans="11:13" hidden="1" x14ac:dyDescent="0.25">
      <c r="K150" s="223">
        <f t="shared" si="11"/>
        <v>0</v>
      </c>
      <c r="L150" s="218">
        <f t="shared" si="10"/>
        <v>0</v>
      </c>
      <c r="M150" s="203">
        <f t="shared" si="12"/>
        <v>0</v>
      </c>
    </row>
    <row r="151" spans="11:13" hidden="1" x14ac:dyDescent="0.25">
      <c r="K151" s="223">
        <f t="shared" si="11"/>
        <v>0</v>
      </c>
      <c r="L151" s="218">
        <f t="shared" si="10"/>
        <v>0</v>
      </c>
      <c r="M151" s="203">
        <f t="shared" si="12"/>
        <v>0</v>
      </c>
    </row>
    <row r="152" spans="11:13" hidden="1" x14ac:dyDescent="0.25">
      <c r="K152" s="223">
        <f t="shared" si="11"/>
        <v>0</v>
      </c>
      <c r="L152" s="218">
        <f t="shared" si="10"/>
        <v>0</v>
      </c>
      <c r="M152" s="203">
        <f t="shared" si="12"/>
        <v>0</v>
      </c>
    </row>
    <row r="153" spans="11:13" hidden="1" x14ac:dyDescent="0.25">
      <c r="K153" s="223">
        <f t="shared" si="11"/>
        <v>0</v>
      </c>
      <c r="L153" s="218">
        <f t="shared" si="10"/>
        <v>0</v>
      </c>
      <c r="M153" s="203">
        <f t="shared" si="12"/>
        <v>0</v>
      </c>
    </row>
    <row r="154" spans="11:13" hidden="1" x14ac:dyDescent="0.25">
      <c r="K154" s="223">
        <f t="shared" si="11"/>
        <v>0</v>
      </c>
      <c r="L154" s="218">
        <f t="shared" si="10"/>
        <v>0</v>
      </c>
      <c r="M154" s="203">
        <f t="shared" si="12"/>
        <v>0</v>
      </c>
    </row>
    <row r="155" spans="11:13" hidden="1" x14ac:dyDescent="0.25">
      <c r="K155" s="223">
        <f t="shared" si="11"/>
        <v>0</v>
      </c>
      <c r="L155" s="218">
        <f t="shared" si="10"/>
        <v>0</v>
      </c>
      <c r="M155" s="203">
        <f t="shared" si="12"/>
        <v>0</v>
      </c>
    </row>
    <row r="156" spans="11:13" hidden="1" x14ac:dyDescent="0.25">
      <c r="K156" s="223">
        <f t="shared" si="11"/>
        <v>0</v>
      </c>
      <c r="L156" s="218">
        <f t="shared" si="10"/>
        <v>0</v>
      </c>
      <c r="M156" s="203">
        <f t="shared" si="12"/>
        <v>0</v>
      </c>
    </row>
    <row r="157" spans="11:13" hidden="1" x14ac:dyDescent="0.25">
      <c r="K157" s="223">
        <f t="shared" si="11"/>
        <v>0</v>
      </c>
      <c r="L157" s="218">
        <f t="shared" si="10"/>
        <v>0</v>
      </c>
      <c r="M157" s="203">
        <f t="shared" si="12"/>
        <v>0</v>
      </c>
    </row>
    <row r="158" spans="11:13" hidden="1" x14ac:dyDescent="0.25">
      <c r="K158" s="223">
        <f t="shared" si="11"/>
        <v>0</v>
      </c>
      <c r="L158" s="218">
        <f t="shared" si="10"/>
        <v>0</v>
      </c>
      <c r="M158" s="203">
        <f t="shared" si="12"/>
        <v>0</v>
      </c>
    </row>
    <row r="159" spans="11:13" hidden="1" x14ac:dyDescent="0.25">
      <c r="K159" s="223">
        <f t="shared" si="11"/>
        <v>0</v>
      </c>
      <c r="L159" s="218">
        <f t="shared" si="10"/>
        <v>0</v>
      </c>
      <c r="M159" s="203">
        <f t="shared" si="12"/>
        <v>0</v>
      </c>
    </row>
    <row r="160" spans="11:13" hidden="1" x14ac:dyDescent="0.25">
      <c r="K160" s="223">
        <f t="shared" si="11"/>
        <v>0</v>
      </c>
      <c r="L160" s="218">
        <f t="shared" si="10"/>
        <v>0</v>
      </c>
      <c r="M160" s="203">
        <f t="shared" si="12"/>
        <v>0</v>
      </c>
    </row>
    <row r="161" spans="11:13" hidden="1" x14ac:dyDescent="0.25">
      <c r="K161" s="223">
        <f t="shared" si="11"/>
        <v>0</v>
      </c>
      <c r="L161" s="218">
        <f t="shared" si="10"/>
        <v>0</v>
      </c>
      <c r="M161" s="203">
        <f t="shared" si="12"/>
        <v>0</v>
      </c>
    </row>
    <row r="162" spans="11:13" hidden="1" x14ac:dyDescent="0.25">
      <c r="K162" s="223">
        <f t="shared" si="11"/>
        <v>0</v>
      </c>
      <c r="L162" s="218">
        <f t="shared" si="10"/>
        <v>0</v>
      </c>
      <c r="M162" s="203">
        <f t="shared" si="12"/>
        <v>0</v>
      </c>
    </row>
    <row r="163" spans="11:13" hidden="1" x14ac:dyDescent="0.25">
      <c r="K163" s="223">
        <f t="shared" si="11"/>
        <v>0</v>
      </c>
      <c r="L163" s="218">
        <f t="shared" si="10"/>
        <v>0</v>
      </c>
      <c r="M163" s="203">
        <f t="shared" si="12"/>
        <v>0</v>
      </c>
    </row>
    <row r="164" spans="11:13" hidden="1" x14ac:dyDescent="0.25">
      <c r="K164" s="223">
        <f t="shared" si="11"/>
        <v>0</v>
      </c>
      <c r="L164" s="218">
        <f t="shared" si="10"/>
        <v>0</v>
      </c>
      <c r="M164" s="203">
        <f t="shared" si="12"/>
        <v>0</v>
      </c>
    </row>
    <row r="165" spans="11:13" hidden="1" x14ac:dyDescent="0.25">
      <c r="K165" s="223">
        <f t="shared" si="11"/>
        <v>0</v>
      </c>
      <c r="L165" s="218">
        <f t="shared" si="10"/>
        <v>0</v>
      </c>
      <c r="M165" s="203">
        <f t="shared" si="12"/>
        <v>0</v>
      </c>
    </row>
    <row r="166" spans="11:13" hidden="1" x14ac:dyDescent="0.25">
      <c r="K166" s="223">
        <f t="shared" si="11"/>
        <v>0</v>
      </c>
      <c r="L166" s="218">
        <f t="shared" si="10"/>
        <v>0</v>
      </c>
      <c r="M166" s="203">
        <f t="shared" si="12"/>
        <v>0</v>
      </c>
    </row>
    <row r="167" spans="11:13" hidden="1" x14ac:dyDescent="0.25">
      <c r="K167" s="223">
        <f t="shared" si="11"/>
        <v>0</v>
      </c>
      <c r="L167" s="218">
        <f t="shared" si="10"/>
        <v>0</v>
      </c>
      <c r="M167" s="203">
        <f t="shared" si="12"/>
        <v>0</v>
      </c>
    </row>
    <row r="168" spans="11:13" hidden="1" x14ac:dyDescent="0.25">
      <c r="K168" s="223">
        <f t="shared" si="11"/>
        <v>0</v>
      </c>
      <c r="L168" s="218">
        <f t="shared" si="10"/>
        <v>0</v>
      </c>
      <c r="M168" s="203">
        <f t="shared" si="12"/>
        <v>0</v>
      </c>
    </row>
    <row r="169" spans="11:13" hidden="1" x14ac:dyDescent="0.25">
      <c r="K169" s="223">
        <f t="shared" si="11"/>
        <v>0</v>
      </c>
      <c r="L169" s="218">
        <f t="shared" si="10"/>
        <v>0</v>
      </c>
      <c r="M169" s="203">
        <f t="shared" si="12"/>
        <v>0</v>
      </c>
    </row>
    <row r="170" spans="11:13" hidden="1" x14ac:dyDescent="0.25">
      <c r="K170" s="223">
        <f t="shared" si="11"/>
        <v>0</v>
      </c>
      <c r="L170" s="218">
        <f t="shared" si="10"/>
        <v>0</v>
      </c>
      <c r="M170" s="203">
        <f t="shared" si="12"/>
        <v>0</v>
      </c>
    </row>
    <row r="171" spans="11:13" hidden="1" x14ac:dyDescent="0.25">
      <c r="K171" s="223">
        <f t="shared" si="11"/>
        <v>0</v>
      </c>
      <c r="L171" s="218">
        <f t="shared" si="10"/>
        <v>0</v>
      </c>
      <c r="M171" s="203">
        <f t="shared" si="12"/>
        <v>0</v>
      </c>
    </row>
    <row r="172" spans="11:13" hidden="1" x14ac:dyDescent="0.25">
      <c r="K172" s="223">
        <f t="shared" si="11"/>
        <v>0</v>
      </c>
      <c r="L172" s="218">
        <f t="shared" si="10"/>
        <v>0</v>
      </c>
      <c r="M172" s="203">
        <f t="shared" si="12"/>
        <v>0</v>
      </c>
    </row>
    <row r="173" spans="11:13" hidden="1" x14ac:dyDescent="0.25">
      <c r="K173" s="223">
        <f t="shared" si="11"/>
        <v>0</v>
      </c>
      <c r="L173" s="218">
        <f t="shared" si="10"/>
        <v>0</v>
      </c>
      <c r="M173" s="203">
        <f t="shared" si="12"/>
        <v>0</v>
      </c>
    </row>
    <row r="174" spans="11:13" hidden="1" x14ac:dyDescent="0.25">
      <c r="K174" s="223">
        <f t="shared" si="11"/>
        <v>0</v>
      </c>
      <c r="L174" s="218">
        <f t="shared" si="10"/>
        <v>0</v>
      </c>
      <c r="M174" s="203">
        <f t="shared" si="12"/>
        <v>0</v>
      </c>
    </row>
    <row r="175" spans="11:13" hidden="1" x14ac:dyDescent="0.25">
      <c r="K175" s="223">
        <f t="shared" si="11"/>
        <v>0</v>
      </c>
      <c r="L175" s="218">
        <f t="shared" si="10"/>
        <v>0</v>
      </c>
      <c r="M175" s="203">
        <f t="shared" si="12"/>
        <v>0</v>
      </c>
    </row>
    <row r="176" spans="11:13" hidden="1" x14ac:dyDescent="0.25">
      <c r="K176" s="223">
        <f t="shared" si="11"/>
        <v>0</v>
      </c>
      <c r="L176" s="218">
        <f t="shared" si="10"/>
        <v>0</v>
      </c>
      <c r="M176" s="203">
        <f t="shared" si="12"/>
        <v>0</v>
      </c>
    </row>
    <row r="177" spans="11:13" hidden="1" x14ac:dyDescent="0.25">
      <c r="K177" s="223">
        <f t="shared" si="11"/>
        <v>0</v>
      </c>
      <c r="L177" s="218">
        <f t="shared" si="10"/>
        <v>0</v>
      </c>
      <c r="M177" s="203">
        <f t="shared" si="12"/>
        <v>0</v>
      </c>
    </row>
    <row r="178" spans="11:13" hidden="1" x14ac:dyDescent="0.25">
      <c r="K178" s="223">
        <f t="shared" si="11"/>
        <v>0</v>
      </c>
      <c r="L178" s="218">
        <f t="shared" si="10"/>
        <v>0</v>
      </c>
      <c r="M178" s="203">
        <f t="shared" si="12"/>
        <v>0</v>
      </c>
    </row>
    <row r="179" spans="11:13" hidden="1" x14ac:dyDescent="0.25">
      <c r="K179" s="223">
        <f t="shared" si="11"/>
        <v>0</v>
      </c>
      <c r="L179" s="218">
        <f t="shared" si="10"/>
        <v>0</v>
      </c>
      <c r="M179" s="203">
        <f t="shared" si="12"/>
        <v>0</v>
      </c>
    </row>
    <row r="180" spans="11:13" hidden="1" x14ac:dyDescent="0.25">
      <c r="K180" s="223">
        <f t="shared" si="11"/>
        <v>0</v>
      </c>
      <c r="L180" s="218">
        <f t="shared" si="10"/>
        <v>0</v>
      </c>
      <c r="M180" s="203">
        <f t="shared" si="12"/>
        <v>0</v>
      </c>
    </row>
    <row r="181" spans="11:13" hidden="1" x14ac:dyDescent="0.25">
      <c r="K181" s="223">
        <f t="shared" si="11"/>
        <v>0</v>
      </c>
      <c r="L181" s="218">
        <f t="shared" si="10"/>
        <v>0</v>
      </c>
      <c r="M181" s="203">
        <f t="shared" si="12"/>
        <v>0</v>
      </c>
    </row>
    <row r="182" spans="11:13" hidden="1" x14ac:dyDescent="0.25">
      <c r="K182" s="223">
        <f t="shared" si="11"/>
        <v>0</v>
      </c>
      <c r="L182" s="218">
        <f t="shared" si="10"/>
        <v>0</v>
      </c>
      <c r="M182" s="203">
        <f t="shared" si="12"/>
        <v>0</v>
      </c>
    </row>
    <row r="183" spans="11:13" hidden="1" x14ac:dyDescent="0.25">
      <c r="K183" s="223">
        <f t="shared" si="11"/>
        <v>0</v>
      </c>
      <c r="L183" s="218">
        <f t="shared" si="10"/>
        <v>0</v>
      </c>
      <c r="M183" s="203">
        <f t="shared" si="12"/>
        <v>0</v>
      </c>
    </row>
    <row r="184" spans="11:13" hidden="1" x14ac:dyDescent="0.25">
      <c r="K184" s="223">
        <f t="shared" si="11"/>
        <v>0</v>
      </c>
      <c r="L184" s="218">
        <f t="shared" si="10"/>
        <v>0</v>
      </c>
      <c r="M184" s="203">
        <f t="shared" si="12"/>
        <v>0</v>
      </c>
    </row>
    <row r="185" spans="11:13" hidden="1" x14ac:dyDescent="0.25">
      <c r="K185" s="223">
        <f t="shared" si="11"/>
        <v>0</v>
      </c>
      <c r="L185" s="218">
        <f t="shared" si="10"/>
        <v>0</v>
      </c>
      <c r="M185" s="203">
        <f t="shared" si="12"/>
        <v>0</v>
      </c>
    </row>
    <row r="186" spans="11:13" hidden="1" x14ac:dyDescent="0.25">
      <c r="K186" s="223">
        <f t="shared" si="11"/>
        <v>0</v>
      </c>
      <c r="L186" s="218">
        <f t="shared" si="10"/>
        <v>0</v>
      </c>
      <c r="M186" s="203">
        <f t="shared" si="12"/>
        <v>0</v>
      </c>
    </row>
    <row r="187" spans="11:13" hidden="1" x14ac:dyDescent="0.25">
      <c r="K187" s="223">
        <f t="shared" si="11"/>
        <v>0</v>
      </c>
      <c r="L187" s="218">
        <f t="shared" si="10"/>
        <v>0</v>
      </c>
      <c r="M187" s="203">
        <f t="shared" si="12"/>
        <v>0</v>
      </c>
    </row>
    <row r="188" spans="11:13" hidden="1" x14ac:dyDescent="0.25">
      <c r="K188" s="223">
        <f t="shared" si="11"/>
        <v>0</v>
      </c>
      <c r="L188" s="218">
        <f t="shared" si="10"/>
        <v>0</v>
      </c>
      <c r="M188" s="203">
        <f t="shared" si="12"/>
        <v>0</v>
      </c>
    </row>
    <row r="189" spans="11:13" hidden="1" x14ac:dyDescent="0.25">
      <c r="K189" s="223">
        <f t="shared" si="11"/>
        <v>0</v>
      </c>
      <c r="L189" s="218">
        <f t="shared" si="10"/>
        <v>0</v>
      </c>
      <c r="M189" s="203">
        <f t="shared" si="12"/>
        <v>0</v>
      </c>
    </row>
    <row r="190" spans="11:13" hidden="1" x14ac:dyDescent="0.25">
      <c r="K190" s="223">
        <f t="shared" si="11"/>
        <v>0</v>
      </c>
      <c r="L190" s="218">
        <f t="shared" si="10"/>
        <v>0</v>
      </c>
      <c r="M190" s="203">
        <f t="shared" si="12"/>
        <v>0</v>
      </c>
    </row>
    <row r="191" spans="11:13" hidden="1" x14ac:dyDescent="0.25">
      <c r="K191" s="223">
        <f t="shared" si="11"/>
        <v>0</v>
      </c>
      <c r="L191" s="218">
        <f t="shared" si="10"/>
        <v>0</v>
      </c>
      <c r="M191" s="203">
        <f t="shared" si="12"/>
        <v>0</v>
      </c>
    </row>
    <row r="192" spans="11:13" hidden="1" x14ac:dyDescent="0.25">
      <c r="K192" s="223">
        <f t="shared" si="11"/>
        <v>0</v>
      </c>
      <c r="L192" s="218">
        <f t="shared" si="10"/>
        <v>0</v>
      </c>
      <c r="M192" s="203">
        <f t="shared" si="12"/>
        <v>0</v>
      </c>
    </row>
    <row r="193" spans="11:13" hidden="1" x14ac:dyDescent="0.25">
      <c r="K193" s="223">
        <f t="shared" si="11"/>
        <v>0</v>
      </c>
      <c r="L193" s="218">
        <f t="shared" si="10"/>
        <v>0</v>
      </c>
      <c r="M193" s="203">
        <f t="shared" si="12"/>
        <v>0</v>
      </c>
    </row>
    <row r="194" spans="11:13" hidden="1" x14ac:dyDescent="0.25">
      <c r="K194" s="223">
        <f t="shared" si="11"/>
        <v>0</v>
      </c>
      <c r="L194" s="218">
        <f t="shared" si="10"/>
        <v>0</v>
      </c>
      <c r="M194" s="203">
        <f t="shared" si="12"/>
        <v>0</v>
      </c>
    </row>
    <row r="195" spans="11:13" hidden="1" x14ac:dyDescent="0.25">
      <c r="K195" s="223">
        <f t="shared" si="11"/>
        <v>0</v>
      </c>
      <c r="L195" s="218">
        <f t="shared" si="10"/>
        <v>0</v>
      </c>
      <c r="M195" s="203">
        <f t="shared" si="12"/>
        <v>0</v>
      </c>
    </row>
    <row r="196" spans="11:13" hidden="1" x14ac:dyDescent="0.25">
      <c r="K196" s="223">
        <f t="shared" si="11"/>
        <v>0</v>
      </c>
      <c r="L196" s="218">
        <f t="shared" ref="L196:L259" si="13">IF(E196="",0,IF(E196="H",0,VLOOKUP(E196,$F$539:$G$553,2)))</f>
        <v>0</v>
      </c>
      <c r="M196" s="203">
        <f t="shared" si="12"/>
        <v>0</v>
      </c>
    </row>
    <row r="197" spans="11:13" hidden="1" x14ac:dyDescent="0.25">
      <c r="K197" s="223">
        <f t="shared" ref="K197:K260" si="14">SUM(F197:J197)</f>
        <v>0</v>
      </c>
      <c r="L197" s="218">
        <f t="shared" si="13"/>
        <v>0</v>
      </c>
      <c r="M197" s="203">
        <f t="shared" ref="M197:M260" si="15">SUM(K197*L197)</f>
        <v>0</v>
      </c>
    </row>
    <row r="198" spans="11:13" hidden="1" x14ac:dyDescent="0.25">
      <c r="K198" s="223">
        <f t="shared" si="14"/>
        <v>0</v>
      </c>
      <c r="L198" s="218">
        <f t="shared" si="13"/>
        <v>0</v>
      </c>
      <c r="M198" s="203">
        <f t="shared" si="15"/>
        <v>0</v>
      </c>
    </row>
    <row r="199" spans="11:13" hidden="1" x14ac:dyDescent="0.25">
      <c r="K199" s="223">
        <f t="shared" si="14"/>
        <v>0</v>
      </c>
      <c r="L199" s="218">
        <f t="shared" si="13"/>
        <v>0</v>
      </c>
      <c r="M199" s="203">
        <f t="shared" si="15"/>
        <v>0</v>
      </c>
    </row>
    <row r="200" spans="11:13" hidden="1" x14ac:dyDescent="0.25">
      <c r="K200" s="223">
        <f t="shared" si="14"/>
        <v>0</v>
      </c>
      <c r="L200" s="218">
        <f t="shared" si="13"/>
        <v>0</v>
      </c>
      <c r="M200" s="203">
        <f t="shared" si="15"/>
        <v>0</v>
      </c>
    </row>
    <row r="201" spans="11:13" hidden="1" x14ac:dyDescent="0.25">
      <c r="K201" s="223">
        <f t="shared" si="14"/>
        <v>0</v>
      </c>
      <c r="L201" s="218">
        <f t="shared" si="13"/>
        <v>0</v>
      </c>
      <c r="M201" s="203">
        <f t="shared" si="15"/>
        <v>0</v>
      </c>
    </row>
    <row r="202" spans="11:13" hidden="1" x14ac:dyDescent="0.25">
      <c r="K202" s="223">
        <f t="shared" si="14"/>
        <v>0</v>
      </c>
      <c r="L202" s="218">
        <f t="shared" si="13"/>
        <v>0</v>
      </c>
      <c r="M202" s="203">
        <f t="shared" si="15"/>
        <v>0</v>
      </c>
    </row>
    <row r="203" spans="11:13" hidden="1" x14ac:dyDescent="0.25">
      <c r="K203" s="223">
        <f t="shared" si="14"/>
        <v>0</v>
      </c>
      <c r="L203" s="218">
        <f t="shared" si="13"/>
        <v>0</v>
      </c>
      <c r="M203" s="203">
        <f t="shared" si="15"/>
        <v>0</v>
      </c>
    </row>
    <row r="204" spans="11:13" hidden="1" x14ac:dyDescent="0.25">
      <c r="K204" s="223">
        <f t="shared" si="14"/>
        <v>0</v>
      </c>
      <c r="L204" s="218">
        <f t="shared" si="13"/>
        <v>0</v>
      </c>
      <c r="M204" s="203">
        <f t="shared" si="15"/>
        <v>0</v>
      </c>
    </row>
    <row r="205" spans="11:13" hidden="1" x14ac:dyDescent="0.25">
      <c r="K205" s="223">
        <f t="shared" si="14"/>
        <v>0</v>
      </c>
      <c r="L205" s="218">
        <f t="shared" si="13"/>
        <v>0</v>
      </c>
      <c r="M205" s="203">
        <f t="shared" si="15"/>
        <v>0</v>
      </c>
    </row>
    <row r="206" spans="11:13" hidden="1" x14ac:dyDescent="0.25">
      <c r="K206" s="223">
        <f t="shared" si="14"/>
        <v>0</v>
      </c>
      <c r="L206" s="218">
        <f t="shared" si="13"/>
        <v>0</v>
      </c>
      <c r="M206" s="203">
        <f t="shared" si="15"/>
        <v>0</v>
      </c>
    </row>
    <row r="207" spans="11:13" hidden="1" x14ac:dyDescent="0.25">
      <c r="K207" s="223">
        <f t="shared" si="14"/>
        <v>0</v>
      </c>
      <c r="L207" s="218">
        <f t="shared" si="13"/>
        <v>0</v>
      </c>
      <c r="M207" s="203">
        <f t="shared" si="15"/>
        <v>0</v>
      </c>
    </row>
    <row r="208" spans="11:13" hidden="1" x14ac:dyDescent="0.25">
      <c r="K208" s="223">
        <f t="shared" si="14"/>
        <v>0</v>
      </c>
      <c r="L208" s="218">
        <f t="shared" si="13"/>
        <v>0</v>
      </c>
      <c r="M208" s="203">
        <f t="shared" si="15"/>
        <v>0</v>
      </c>
    </row>
    <row r="209" spans="11:13" hidden="1" x14ac:dyDescent="0.25">
      <c r="K209" s="223">
        <f t="shared" si="14"/>
        <v>0</v>
      </c>
      <c r="L209" s="218">
        <f t="shared" si="13"/>
        <v>0</v>
      </c>
      <c r="M209" s="203">
        <f t="shared" si="15"/>
        <v>0</v>
      </c>
    </row>
    <row r="210" spans="11:13" hidden="1" x14ac:dyDescent="0.25">
      <c r="K210" s="223">
        <f t="shared" si="14"/>
        <v>0</v>
      </c>
      <c r="L210" s="218">
        <f t="shared" si="13"/>
        <v>0</v>
      </c>
      <c r="M210" s="203">
        <f t="shared" si="15"/>
        <v>0</v>
      </c>
    </row>
    <row r="211" spans="11:13" hidden="1" x14ac:dyDescent="0.25">
      <c r="K211" s="223">
        <f t="shared" si="14"/>
        <v>0</v>
      </c>
      <c r="L211" s="218">
        <f t="shared" si="13"/>
        <v>0</v>
      </c>
      <c r="M211" s="203">
        <f t="shared" si="15"/>
        <v>0</v>
      </c>
    </row>
    <row r="212" spans="11:13" hidden="1" x14ac:dyDescent="0.25">
      <c r="K212" s="223">
        <f t="shared" si="14"/>
        <v>0</v>
      </c>
      <c r="L212" s="218">
        <f t="shared" si="13"/>
        <v>0</v>
      </c>
      <c r="M212" s="203">
        <f t="shared" si="15"/>
        <v>0</v>
      </c>
    </row>
    <row r="213" spans="11:13" hidden="1" x14ac:dyDescent="0.25">
      <c r="K213" s="223">
        <f t="shared" si="14"/>
        <v>0</v>
      </c>
      <c r="L213" s="218">
        <f t="shared" si="13"/>
        <v>0</v>
      </c>
      <c r="M213" s="203">
        <f t="shared" si="15"/>
        <v>0</v>
      </c>
    </row>
    <row r="214" spans="11:13" hidden="1" x14ac:dyDescent="0.25">
      <c r="K214" s="223">
        <f t="shared" si="14"/>
        <v>0</v>
      </c>
      <c r="L214" s="218">
        <f t="shared" si="13"/>
        <v>0</v>
      </c>
      <c r="M214" s="203">
        <f t="shared" si="15"/>
        <v>0</v>
      </c>
    </row>
    <row r="215" spans="11:13" hidden="1" x14ac:dyDescent="0.25">
      <c r="K215" s="223">
        <f t="shared" si="14"/>
        <v>0</v>
      </c>
      <c r="L215" s="218">
        <f t="shared" si="13"/>
        <v>0</v>
      </c>
      <c r="M215" s="203">
        <f t="shared" si="15"/>
        <v>0</v>
      </c>
    </row>
    <row r="216" spans="11:13" hidden="1" x14ac:dyDescent="0.25">
      <c r="K216" s="223">
        <f t="shared" si="14"/>
        <v>0</v>
      </c>
      <c r="L216" s="218">
        <f t="shared" si="13"/>
        <v>0</v>
      </c>
      <c r="M216" s="203">
        <f t="shared" si="15"/>
        <v>0</v>
      </c>
    </row>
    <row r="217" spans="11:13" hidden="1" x14ac:dyDescent="0.25">
      <c r="K217" s="223">
        <f t="shared" si="14"/>
        <v>0</v>
      </c>
      <c r="L217" s="218">
        <f t="shared" si="13"/>
        <v>0</v>
      </c>
      <c r="M217" s="203">
        <f t="shared" si="15"/>
        <v>0</v>
      </c>
    </row>
    <row r="218" spans="11:13" hidden="1" x14ac:dyDescent="0.25">
      <c r="K218" s="223">
        <f t="shared" si="14"/>
        <v>0</v>
      </c>
      <c r="L218" s="218">
        <f t="shared" si="13"/>
        <v>0</v>
      </c>
      <c r="M218" s="203">
        <f t="shared" si="15"/>
        <v>0</v>
      </c>
    </row>
    <row r="219" spans="11:13" hidden="1" x14ac:dyDescent="0.25">
      <c r="K219" s="223">
        <f t="shared" si="14"/>
        <v>0</v>
      </c>
      <c r="L219" s="218">
        <f t="shared" si="13"/>
        <v>0</v>
      </c>
      <c r="M219" s="203">
        <f t="shared" si="15"/>
        <v>0</v>
      </c>
    </row>
    <row r="220" spans="11:13" hidden="1" x14ac:dyDescent="0.25">
      <c r="K220" s="223">
        <f t="shared" si="14"/>
        <v>0</v>
      </c>
      <c r="L220" s="218">
        <f t="shared" si="13"/>
        <v>0</v>
      </c>
      <c r="M220" s="203">
        <f t="shared" si="15"/>
        <v>0</v>
      </c>
    </row>
    <row r="221" spans="11:13" hidden="1" x14ac:dyDescent="0.25">
      <c r="K221" s="223">
        <f t="shared" si="14"/>
        <v>0</v>
      </c>
      <c r="L221" s="218">
        <f t="shared" si="13"/>
        <v>0</v>
      </c>
      <c r="M221" s="203">
        <f t="shared" si="15"/>
        <v>0</v>
      </c>
    </row>
    <row r="222" spans="11:13" hidden="1" x14ac:dyDescent="0.25">
      <c r="K222" s="223">
        <f t="shared" si="14"/>
        <v>0</v>
      </c>
      <c r="L222" s="218">
        <f t="shared" si="13"/>
        <v>0</v>
      </c>
      <c r="M222" s="203">
        <f t="shared" si="15"/>
        <v>0</v>
      </c>
    </row>
    <row r="223" spans="11:13" hidden="1" x14ac:dyDescent="0.25">
      <c r="K223" s="223">
        <f t="shared" si="14"/>
        <v>0</v>
      </c>
      <c r="L223" s="218">
        <f t="shared" si="13"/>
        <v>0</v>
      </c>
      <c r="M223" s="203">
        <f t="shared" si="15"/>
        <v>0</v>
      </c>
    </row>
    <row r="224" spans="11:13" hidden="1" x14ac:dyDescent="0.25">
      <c r="K224" s="223">
        <f t="shared" si="14"/>
        <v>0</v>
      </c>
      <c r="L224" s="218">
        <f t="shared" si="13"/>
        <v>0</v>
      </c>
      <c r="M224" s="203">
        <f t="shared" si="15"/>
        <v>0</v>
      </c>
    </row>
    <row r="225" spans="11:13" hidden="1" x14ac:dyDescent="0.25">
      <c r="K225" s="223">
        <f t="shared" si="14"/>
        <v>0</v>
      </c>
      <c r="L225" s="218">
        <f t="shared" si="13"/>
        <v>0</v>
      </c>
      <c r="M225" s="203">
        <f t="shared" si="15"/>
        <v>0</v>
      </c>
    </row>
    <row r="226" spans="11:13" hidden="1" x14ac:dyDescent="0.25">
      <c r="K226" s="223">
        <f t="shared" si="14"/>
        <v>0</v>
      </c>
      <c r="L226" s="218">
        <f t="shared" si="13"/>
        <v>0</v>
      </c>
      <c r="M226" s="203">
        <f t="shared" si="15"/>
        <v>0</v>
      </c>
    </row>
    <row r="227" spans="11:13" hidden="1" x14ac:dyDescent="0.25">
      <c r="K227" s="223">
        <f t="shared" si="14"/>
        <v>0</v>
      </c>
      <c r="L227" s="218">
        <f t="shared" si="13"/>
        <v>0</v>
      </c>
      <c r="M227" s="203">
        <f t="shared" si="15"/>
        <v>0</v>
      </c>
    </row>
    <row r="228" spans="11:13" hidden="1" x14ac:dyDescent="0.25">
      <c r="K228" s="223">
        <f t="shared" si="14"/>
        <v>0</v>
      </c>
      <c r="L228" s="218">
        <f t="shared" si="13"/>
        <v>0</v>
      </c>
      <c r="M228" s="203">
        <f t="shared" si="15"/>
        <v>0</v>
      </c>
    </row>
    <row r="229" spans="11:13" hidden="1" x14ac:dyDescent="0.25">
      <c r="K229" s="223">
        <f t="shared" si="14"/>
        <v>0</v>
      </c>
      <c r="L229" s="218">
        <f t="shared" si="13"/>
        <v>0</v>
      </c>
      <c r="M229" s="203">
        <f t="shared" si="15"/>
        <v>0</v>
      </c>
    </row>
    <row r="230" spans="11:13" hidden="1" x14ac:dyDescent="0.25">
      <c r="K230" s="223">
        <f t="shared" si="14"/>
        <v>0</v>
      </c>
      <c r="L230" s="218">
        <f t="shared" si="13"/>
        <v>0</v>
      </c>
      <c r="M230" s="203">
        <f t="shared" si="15"/>
        <v>0</v>
      </c>
    </row>
    <row r="231" spans="11:13" hidden="1" x14ac:dyDescent="0.25">
      <c r="K231" s="223">
        <f t="shared" si="14"/>
        <v>0</v>
      </c>
      <c r="L231" s="218">
        <f t="shared" si="13"/>
        <v>0</v>
      </c>
      <c r="M231" s="203">
        <f t="shared" si="15"/>
        <v>0</v>
      </c>
    </row>
    <row r="232" spans="11:13" hidden="1" x14ac:dyDescent="0.25">
      <c r="K232" s="223">
        <f t="shared" si="14"/>
        <v>0</v>
      </c>
      <c r="L232" s="218">
        <f t="shared" si="13"/>
        <v>0</v>
      </c>
      <c r="M232" s="203">
        <f t="shared" si="15"/>
        <v>0</v>
      </c>
    </row>
    <row r="233" spans="11:13" hidden="1" x14ac:dyDescent="0.25">
      <c r="K233" s="223">
        <f t="shared" si="14"/>
        <v>0</v>
      </c>
      <c r="L233" s="218">
        <f t="shared" si="13"/>
        <v>0</v>
      </c>
      <c r="M233" s="203">
        <f t="shared" si="15"/>
        <v>0</v>
      </c>
    </row>
    <row r="234" spans="11:13" hidden="1" x14ac:dyDescent="0.25">
      <c r="K234" s="223">
        <f t="shared" si="14"/>
        <v>0</v>
      </c>
      <c r="L234" s="218">
        <f t="shared" si="13"/>
        <v>0</v>
      </c>
      <c r="M234" s="203">
        <f t="shared" si="15"/>
        <v>0</v>
      </c>
    </row>
    <row r="235" spans="11:13" hidden="1" x14ac:dyDescent="0.25">
      <c r="K235" s="223">
        <f t="shared" si="14"/>
        <v>0</v>
      </c>
      <c r="L235" s="218">
        <f t="shared" si="13"/>
        <v>0</v>
      </c>
      <c r="M235" s="203">
        <f t="shared" si="15"/>
        <v>0</v>
      </c>
    </row>
    <row r="236" spans="11:13" hidden="1" x14ac:dyDescent="0.25">
      <c r="K236" s="223">
        <f t="shared" si="14"/>
        <v>0</v>
      </c>
      <c r="L236" s="218">
        <f t="shared" si="13"/>
        <v>0</v>
      </c>
      <c r="M236" s="203">
        <f t="shared" si="15"/>
        <v>0</v>
      </c>
    </row>
    <row r="237" spans="11:13" hidden="1" x14ac:dyDescent="0.25">
      <c r="K237" s="223">
        <f t="shared" si="14"/>
        <v>0</v>
      </c>
      <c r="L237" s="218">
        <f t="shared" si="13"/>
        <v>0</v>
      </c>
      <c r="M237" s="203">
        <f t="shared" si="15"/>
        <v>0</v>
      </c>
    </row>
    <row r="238" spans="11:13" hidden="1" x14ac:dyDescent="0.25">
      <c r="K238" s="223">
        <f t="shared" si="14"/>
        <v>0</v>
      </c>
      <c r="L238" s="218">
        <f t="shared" si="13"/>
        <v>0</v>
      </c>
      <c r="M238" s="203">
        <f t="shared" si="15"/>
        <v>0</v>
      </c>
    </row>
    <row r="239" spans="11:13" hidden="1" x14ac:dyDescent="0.25">
      <c r="K239" s="223">
        <f t="shared" si="14"/>
        <v>0</v>
      </c>
      <c r="L239" s="218">
        <f t="shared" si="13"/>
        <v>0</v>
      </c>
      <c r="M239" s="203">
        <f t="shared" si="15"/>
        <v>0</v>
      </c>
    </row>
    <row r="240" spans="11:13" hidden="1" x14ac:dyDescent="0.25">
      <c r="K240" s="223">
        <f t="shared" si="14"/>
        <v>0</v>
      </c>
      <c r="L240" s="218">
        <f t="shared" si="13"/>
        <v>0</v>
      </c>
      <c r="M240" s="203">
        <f t="shared" si="15"/>
        <v>0</v>
      </c>
    </row>
    <row r="241" spans="11:13" hidden="1" x14ac:dyDescent="0.25">
      <c r="K241" s="223">
        <f t="shared" si="14"/>
        <v>0</v>
      </c>
      <c r="L241" s="218">
        <f t="shared" si="13"/>
        <v>0</v>
      </c>
      <c r="M241" s="203">
        <f t="shared" si="15"/>
        <v>0</v>
      </c>
    </row>
    <row r="242" spans="11:13" hidden="1" x14ac:dyDescent="0.25">
      <c r="K242" s="223">
        <f t="shared" si="14"/>
        <v>0</v>
      </c>
      <c r="L242" s="218">
        <f t="shared" si="13"/>
        <v>0</v>
      </c>
      <c r="M242" s="203">
        <f t="shared" si="15"/>
        <v>0</v>
      </c>
    </row>
    <row r="243" spans="11:13" hidden="1" x14ac:dyDescent="0.25">
      <c r="K243" s="223">
        <f t="shared" si="14"/>
        <v>0</v>
      </c>
      <c r="L243" s="218">
        <f t="shared" si="13"/>
        <v>0</v>
      </c>
      <c r="M243" s="203">
        <f t="shared" si="15"/>
        <v>0</v>
      </c>
    </row>
    <row r="244" spans="11:13" hidden="1" x14ac:dyDescent="0.25">
      <c r="K244" s="223">
        <f t="shared" si="14"/>
        <v>0</v>
      </c>
      <c r="L244" s="218">
        <f t="shared" si="13"/>
        <v>0</v>
      </c>
      <c r="M244" s="203">
        <f t="shared" si="15"/>
        <v>0</v>
      </c>
    </row>
    <row r="245" spans="11:13" hidden="1" x14ac:dyDescent="0.25">
      <c r="K245" s="223">
        <f t="shared" si="14"/>
        <v>0</v>
      </c>
      <c r="L245" s="218">
        <f t="shared" si="13"/>
        <v>0</v>
      </c>
      <c r="M245" s="203">
        <f t="shared" si="15"/>
        <v>0</v>
      </c>
    </row>
    <row r="246" spans="11:13" hidden="1" x14ac:dyDescent="0.25">
      <c r="K246" s="223">
        <f t="shared" si="14"/>
        <v>0</v>
      </c>
      <c r="L246" s="218">
        <f t="shared" si="13"/>
        <v>0</v>
      </c>
      <c r="M246" s="203">
        <f t="shared" si="15"/>
        <v>0</v>
      </c>
    </row>
    <row r="247" spans="11:13" hidden="1" x14ac:dyDescent="0.25">
      <c r="K247" s="223">
        <f t="shared" si="14"/>
        <v>0</v>
      </c>
      <c r="L247" s="218">
        <f t="shared" si="13"/>
        <v>0</v>
      </c>
      <c r="M247" s="203">
        <f t="shared" si="15"/>
        <v>0</v>
      </c>
    </row>
    <row r="248" spans="11:13" hidden="1" x14ac:dyDescent="0.25">
      <c r="K248" s="223">
        <f t="shared" si="14"/>
        <v>0</v>
      </c>
      <c r="L248" s="218">
        <f t="shared" si="13"/>
        <v>0</v>
      </c>
      <c r="M248" s="203">
        <f t="shared" si="15"/>
        <v>0</v>
      </c>
    </row>
    <row r="249" spans="11:13" hidden="1" x14ac:dyDescent="0.25">
      <c r="K249" s="223">
        <f t="shared" si="14"/>
        <v>0</v>
      </c>
      <c r="L249" s="218">
        <f t="shared" si="13"/>
        <v>0</v>
      </c>
      <c r="M249" s="203">
        <f t="shared" si="15"/>
        <v>0</v>
      </c>
    </row>
    <row r="250" spans="11:13" hidden="1" x14ac:dyDescent="0.25">
      <c r="K250" s="223">
        <f t="shared" si="14"/>
        <v>0</v>
      </c>
      <c r="L250" s="218">
        <f t="shared" si="13"/>
        <v>0</v>
      </c>
      <c r="M250" s="203">
        <f t="shared" si="15"/>
        <v>0</v>
      </c>
    </row>
    <row r="251" spans="11:13" hidden="1" x14ac:dyDescent="0.25">
      <c r="K251" s="223">
        <f t="shared" si="14"/>
        <v>0</v>
      </c>
      <c r="L251" s="218">
        <f t="shared" si="13"/>
        <v>0</v>
      </c>
      <c r="M251" s="203">
        <f t="shared" si="15"/>
        <v>0</v>
      </c>
    </row>
    <row r="252" spans="11:13" hidden="1" x14ac:dyDescent="0.25">
      <c r="K252" s="223">
        <f t="shared" si="14"/>
        <v>0</v>
      </c>
      <c r="L252" s="218">
        <f t="shared" si="13"/>
        <v>0</v>
      </c>
      <c r="M252" s="203">
        <f t="shared" si="15"/>
        <v>0</v>
      </c>
    </row>
    <row r="253" spans="11:13" hidden="1" x14ac:dyDescent="0.25">
      <c r="K253" s="223">
        <f t="shared" si="14"/>
        <v>0</v>
      </c>
      <c r="L253" s="218">
        <f t="shared" si="13"/>
        <v>0</v>
      </c>
      <c r="M253" s="203">
        <f t="shared" si="15"/>
        <v>0</v>
      </c>
    </row>
    <row r="254" spans="11:13" hidden="1" x14ac:dyDescent="0.25">
      <c r="K254" s="223">
        <f t="shared" si="14"/>
        <v>0</v>
      </c>
      <c r="L254" s="218">
        <f t="shared" si="13"/>
        <v>0</v>
      </c>
      <c r="M254" s="203">
        <f t="shared" si="15"/>
        <v>0</v>
      </c>
    </row>
    <row r="255" spans="11:13" hidden="1" x14ac:dyDescent="0.25">
      <c r="K255" s="223">
        <f t="shared" si="14"/>
        <v>0</v>
      </c>
      <c r="L255" s="218">
        <f t="shared" si="13"/>
        <v>0</v>
      </c>
      <c r="M255" s="203">
        <f t="shared" si="15"/>
        <v>0</v>
      </c>
    </row>
    <row r="256" spans="11:13" hidden="1" x14ac:dyDescent="0.25">
      <c r="K256" s="223">
        <f t="shared" si="14"/>
        <v>0</v>
      </c>
      <c r="L256" s="218">
        <f t="shared" si="13"/>
        <v>0</v>
      </c>
      <c r="M256" s="203">
        <f t="shared" si="15"/>
        <v>0</v>
      </c>
    </row>
    <row r="257" spans="11:13" hidden="1" x14ac:dyDescent="0.25">
      <c r="K257" s="223">
        <f t="shared" si="14"/>
        <v>0</v>
      </c>
      <c r="L257" s="218">
        <f t="shared" si="13"/>
        <v>0</v>
      </c>
      <c r="M257" s="203">
        <f t="shared" si="15"/>
        <v>0</v>
      </c>
    </row>
    <row r="258" spans="11:13" hidden="1" x14ac:dyDescent="0.25">
      <c r="K258" s="223">
        <f t="shared" si="14"/>
        <v>0</v>
      </c>
      <c r="L258" s="218">
        <f t="shared" si="13"/>
        <v>0</v>
      </c>
      <c r="M258" s="203">
        <f t="shared" si="15"/>
        <v>0</v>
      </c>
    </row>
    <row r="259" spans="11:13" hidden="1" x14ac:dyDescent="0.25">
      <c r="K259" s="223">
        <f t="shared" si="14"/>
        <v>0</v>
      </c>
      <c r="L259" s="218">
        <f t="shared" si="13"/>
        <v>0</v>
      </c>
      <c r="M259" s="203">
        <f t="shared" si="15"/>
        <v>0</v>
      </c>
    </row>
    <row r="260" spans="11:13" hidden="1" x14ac:dyDescent="0.25">
      <c r="K260" s="223">
        <f t="shared" si="14"/>
        <v>0</v>
      </c>
      <c r="L260" s="218">
        <f t="shared" ref="L260:L323" si="16">IF(E260="",0,IF(E260="H",0,VLOOKUP(E260,$F$539:$G$553,2)))</f>
        <v>0</v>
      </c>
      <c r="M260" s="203">
        <f t="shared" si="15"/>
        <v>0</v>
      </c>
    </row>
    <row r="261" spans="11:13" hidden="1" x14ac:dyDescent="0.25">
      <c r="K261" s="223">
        <f t="shared" ref="K261:K324" si="17">SUM(F261:J261)</f>
        <v>0</v>
      </c>
      <c r="L261" s="218">
        <f t="shared" si="16"/>
        <v>0</v>
      </c>
      <c r="M261" s="203">
        <f t="shared" ref="M261:M324" si="18">SUM(K261*L261)</f>
        <v>0</v>
      </c>
    </row>
    <row r="262" spans="11:13" hidden="1" x14ac:dyDescent="0.25">
      <c r="K262" s="223">
        <f t="shared" si="17"/>
        <v>0</v>
      </c>
      <c r="L262" s="218">
        <f t="shared" si="16"/>
        <v>0</v>
      </c>
      <c r="M262" s="203">
        <f t="shared" si="18"/>
        <v>0</v>
      </c>
    </row>
    <row r="263" spans="11:13" hidden="1" x14ac:dyDescent="0.25">
      <c r="K263" s="223">
        <f t="shared" si="17"/>
        <v>0</v>
      </c>
      <c r="L263" s="218">
        <f t="shared" si="16"/>
        <v>0</v>
      </c>
      <c r="M263" s="203">
        <f t="shared" si="18"/>
        <v>0</v>
      </c>
    </row>
    <row r="264" spans="11:13" hidden="1" x14ac:dyDescent="0.25">
      <c r="K264" s="223">
        <f t="shared" si="17"/>
        <v>0</v>
      </c>
      <c r="L264" s="218">
        <f t="shared" si="16"/>
        <v>0</v>
      </c>
      <c r="M264" s="203">
        <f t="shared" si="18"/>
        <v>0</v>
      </c>
    </row>
    <row r="265" spans="11:13" hidden="1" x14ac:dyDescent="0.25">
      <c r="K265" s="223">
        <f t="shared" si="17"/>
        <v>0</v>
      </c>
      <c r="L265" s="218">
        <f t="shared" si="16"/>
        <v>0</v>
      </c>
      <c r="M265" s="203">
        <f t="shared" si="18"/>
        <v>0</v>
      </c>
    </row>
    <row r="266" spans="11:13" hidden="1" x14ac:dyDescent="0.25">
      <c r="K266" s="223">
        <f t="shared" si="17"/>
        <v>0</v>
      </c>
      <c r="L266" s="218">
        <f t="shared" si="16"/>
        <v>0</v>
      </c>
      <c r="M266" s="203">
        <f t="shared" si="18"/>
        <v>0</v>
      </c>
    </row>
    <row r="267" spans="11:13" hidden="1" x14ac:dyDescent="0.25">
      <c r="K267" s="223">
        <f t="shared" si="17"/>
        <v>0</v>
      </c>
      <c r="L267" s="218">
        <f t="shared" si="16"/>
        <v>0</v>
      </c>
      <c r="M267" s="203">
        <f t="shared" si="18"/>
        <v>0</v>
      </c>
    </row>
    <row r="268" spans="11:13" hidden="1" x14ac:dyDescent="0.25">
      <c r="K268" s="223">
        <f t="shared" si="17"/>
        <v>0</v>
      </c>
      <c r="L268" s="218">
        <f t="shared" si="16"/>
        <v>0</v>
      </c>
      <c r="M268" s="203">
        <f t="shared" si="18"/>
        <v>0</v>
      </c>
    </row>
    <row r="269" spans="11:13" hidden="1" x14ac:dyDescent="0.25">
      <c r="K269" s="223">
        <f t="shared" si="17"/>
        <v>0</v>
      </c>
      <c r="L269" s="218">
        <f t="shared" si="16"/>
        <v>0</v>
      </c>
      <c r="M269" s="203">
        <f t="shared" si="18"/>
        <v>0</v>
      </c>
    </row>
    <row r="270" spans="11:13" hidden="1" x14ac:dyDescent="0.25">
      <c r="K270" s="223">
        <f t="shared" si="17"/>
        <v>0</v>
      </c>
      <c r="L270" s="218">
        <f t="shared" si="16"/>
        <v>0</v>
      </c>
      <c r="M270" s="203">
        <f t="shared" si="18"/>
        <v>0</v>
      </c>
    </row>
    <row r="271" spans="11:13" hidden="1" x14ac:dyDescent="0.25">
      <c r="K271" s="223">
        <f t="shared" si="17"/>
        <v>0</v>
      </c>
      <c r="L271" s="218">
        <f t="shared" si="16"/>
        <v>0</v>
      </c>
      <c r="M271" s="203">
        <f t="shared" si="18"/>
        <v>0</v>
      </c>
    </row>
    <row r="272" spans="11:13" hidden="1" x14ac:dyDescent="0.25">
      <c r="K272" s="223">
        <f t="shared" si="17"/>
        <v>0</v>
      </c>
      <c r="L272" s="218">
        <f t="shared" si="16"/>
        <v>0</v>
      </c>
      <c r="M272" s="203">
        <f t="shared" si="18"/>
        <v>0</v>
      </c>
    </row>
    <row r="273" spans="11:13" hidden="1" x14ac:dyDescent="0.25">
      <c r="K273" s="223">
        <f t="shared" si="17"/>
        <v>0</v>
      </c>
      <c r="L273" s="218">
        <f t="shared" si="16"/>
        <v>0</v>
      </c>
      <c r="M273" s="203">
        <f t="shared" si="18"/>
        <v>0</v>
      </c>
    </row>
    <row r="274" spans="11:13" hidden="1" x14ac:dyDescent="0.25">
      <c r="K274" s="223">
        <f t="shared" si="17"/>
        <v>0</v>
      </c>
      <c r="L274" s="218">
        <f t="shared" si="16"/>
        <v>0</v>
      </c>
      <c r="M274" s="203">
        <f t="shared" si="18"/>
        <v>0</v>
      </c>
    </row>
    <row r="275" spans="11:13" hidden="1" x14ac:dyDescent="0.25">
      <c r="K275" s="223">
        <f t="shared" si="17"/>
        <v>0</v>
      </c>
      <c r="L275" s="218">
        <f t="shared" si="16"/>
        <v>0</v>
      </c>
      <c r="M275" s="203">
        <f t="shared" si="18"/>
        <v>0</v>
      </c>
    </row>
    <row r="276" spans="11:13" hidden="1" x14ac:dyDescent="0.25">
      <c r="K276" s="223">
        <f t="shared" si="17"/>
        <v>0</v>
      </c>
      <c r="L276" s="218">
        <f t="shared" si="16"/>
        <v>0</v>
      </c>
      <c r="M276" s="203">
        <f t="shared" si="18"/>
        <v>0</v>
      </c>
    </row>
    <row r="277" spans="11:13" hidden="1" x14ac:dyDescent="0.25">
      <c r="K277" s="223">
        <f t="shared" si="17"/>
        <v>0</v>
      </c>
      <c r="L277" s="218">
        <f t="shared" si="16"/>
        <v>0</v>
      </c>
      <c r="M277" s="203">
        <f t="shared" si="18"/>
        <v>0</v>
      </c>
    </row>
    <row r="278" spans="11:13" hidden="1" x14ac:dyDescent="0.25">
      <c r="K278" s="223">
        <f t="shared" si="17"/>
        <v>0</v>
      </c>
      <c r="L278" s="218">
        <f t="shared" si="16"/>
        <v>0</v>
      </c>
      <c r="M278" s="203">
        <f t="shared" si="18"/>
        <v>0</v>
      </c>
    </row>
    <row r="279" spans="11:13" hidden="1" x14ac:dyDescent="0.25">
      <c r="K279" s="223">
        <f t="shared" si="17"/>
        <v>0</v>
      </c>
      <c r="L279" s="218">
        <f t="shared" si="16"/>
        <v>0</v>
      </c>
      <c r="M279" s="203">
        <f t="shared" si="18"/>
        <v>0</v>
      </c>
    </row>
    <row r="280" spans="11:13" hidden="1" x14ac:dyDescent="0.25">
      <c r="K280" s="223">
        <f t="shared" si="17"/>
        <v>0</v>
      </c>
      <c r="L280" s="218">
        <f t="shared" si="16"/>
        <v>0</v>
      </c>
      <c r="M280" s="203">
        <f t="shared" si="18"/>
        <v>0</v>
      </c>
    </row>
    <row r="281" spans="11:13" hidden="1" x14ac:dyDescent="0.25">
      <c r="K281" s="223">
        <f t="shared" si="17"/>
        <v>0</v>
      </c>
      <c r="L281" s="218">
        <f t="shared" si="16"/>
        <v>0</v>
      </c>
      <c r="M281" s="203">
        <f t="shared" si="18"/>
        <v>0</v>
      </c>
    </row>
    <row r="282" spans="11:13" hidden="1" x14ac:dyDescent="0.25">
      <c r="K282" s="223">
        <f t="shared" si="17"/>
        <v>0</v>
      </c>
      <c r="L282" s="218">
        <f t="shared" si="16"/>
        <v>0</v>
      </c>
      <c r="M282" s="203">
        <f t="shared" si="18"/>
        <v>0</v>
      </c>
    </row>
    <row r="283" spans="11:13" hidden="1" x14ac:dyDescent="0.25">
      <c r="K283" s="223">
        <f t="shared" si="17"/>
        <v>0</v>
      </c>
      <c r="L283" s="218">
        <f t="shared" si="16"/>
        <v>0</v>
      </c>
      <c r="M283" s="203">
        <f t="shared" si="18"/>
        <v>0</v>
      </c>
    </row>
    <row r="284" spans="11:13" hidden="1" x14ac:dyDescent="0.25">
      <c r="K284" s="223">
        <f t="shared" si="17"/>
        <v>0</v>
      </c>
      <c r="L284" s="218">
        <f t="shared" si="16"/>
        <v>0</v>
      </c>
      <c r="M284" s="203">
        <f t="shared" si="18"/>
        <v>0</v>
      </c>
    </row>
    <row r="285" spans="11:13" hidden="1" x14ac:dyDescent="0.25">
      <c r="K285" s="223">
        <f t="shared" si="17"/>
        <v>0</v>
      </c>
      <c r="L285" s="218">
        <f t="shared" si="16"/>
        <v>0</v>
      </c>
      <c r="M285" s="203">
        <f t="shared" si="18"/>
        <v>0</v>
      </c>
    </row>
    <row r="286" spans="11:13" hidden="1" x14ac:dyDescent="0.25">
      <c r="K286" s="223">
        <f t="shared" si="17"/>
        <v>0</v>
      </c>
      <c r="L286" s="218">
        <f t="shared" si="16"/>
        <v>0</v>
      </c>
      <c r="M286" s="203">
        <f t="shared" si="18"/>
        <v>0</v>
      </c>
    </row>
    <row r="287" spans="11:13" hidden="1" x14ac:dyDescent="0.25">
      <c r="K287" s="223">
        <f t="shared" si="17"/>
        <v>0</v>
      </c>
      <c r="L287" s="218">
        <f t="shared" si="16"/>
        <v>0</v>
      </c>
      <c r="M287" s="203">
        <f t="shared" si="18"/>
        <v>0</v>
      </c>
    </row>
    <row r="288" spans="11:13" hidden="1" x14ac:dyDescent="0.25">
      <c r="K288" s="223">
        <f t="shared" si="17"/>
        <v>0</v>
      </c>
      <c r="L288" s="218">
        <f t="shared" si="16"/>
        <v>0</v>
      </c>
      <c r="M288" s="203">
        <f t="shared" si="18"/>
        <v>0</v>
      </c>
    </row>
    <row r="289" spans="11:13" hidden="1" x14ac:dyDescent="0.25">
      <c r="K289" s="223">
        <f t="shared" si="17"/>
        <v>0</v>
      </c>
      <c r="L289" s="218">
        <f t="shared" si="16"/>
        <v>0</v>
      </c>
      <c r="M289" s="203">
        <f t="shared" si="18"/>
        <v>0</v>
      </c>
    </row>
    <row r="290" spans="11:13" hidden="1" x14ac:dyDescent="0.25">
      <c r="K290" s="223">
        <f t="shared" si="17"/>
        <v>0</v>
      </c>
      <c r="L290" s="218">
        <f t="shared" si="16"/>
        <v>0</v>
      </c>
      <c r="M290" s="203">
        <f t="shared" si="18"/>
        <v>0</v>
      </c>
    </row>
    <row r="291" spans="11:13" hidden="1" x14ac:dyDescent="0.25">
      <c r="K291" s="223">
        <f t="shared" si="17"/>
        <v>0</v>
      </c>
      <c r="L291" s="218">
        <f t="shared" si="16"/>
        <v>0</v>
      </c>
      <c r="M291" s="203">
        <f t="shared" si="18"/>
        <v>0</v>
      </c>
    </row>
    <row r="292" spans="11:13" hidden="1" x14ac:dyDescent="0.25">
      <c r="K292" s="223">
        <f t="shared" si="17"/>
        <v>0</v>
      </c>
      <c r="L292" s="218">
        <f t="shared" si="16"/>
        <v>0</v>
      </c>
      <c r="M292" s="203">
        <f t="shared" si="18"/>
        <v>0</v>
      </c>
    </row>
    <row r="293" spans="11:13" hidden="1" x14ac:dyDescent="0.25">
      <c r="K293" s="223">
        <f t="shared" si="17"/>
        <v>0</v>
      </c>
      <c r="L293" s="218">
        <f t="shared" si="16"/>
        <v>0</v>
      </c>
      <c r="M293" s="203">
        <f t="shared" si="18"/>
        <v>0</v>
      </c>
    </row>
    <row r="294" spans="11:13" hidden="1" x14ac:dyDescent="0.25">
      <c r="K294" s="223">
        <f t="shared" si="17"/>
        <v>0</v>
      </c>
      <c r="L294" s="218">
        <f t="shared" si="16"/>
        <v>0</v>
      </c>
      <c r="M294" s="203">
        <f t="shared" si="18"/>
        <v>0</v>
      </c>
    </row>
    <row r="295" spans="11:13" hidden="1" x14ac:dyDescent="0.25">
      <c r="K295" s="223">
        <f t="shared" si="17"/>
        <v>0</v>
      </c>
      <c r="L295" s="218">
        <f t="shared" si="16"/>
        <v>0</v>
      </c>
      <c r="M295" s="203">
        <f t="shared" si="18"/>
        <v>0</v>
      </c>
    </row>
    <row r="296" spans="11:13" hidden="1" x14ac:dyDescent="0.25">
      <c r="K296" s="223">
        <f t="shared" si="17"/>
        <v>0</v>
      </c>
      <c r="L296" s="218">
        <f t="shared" si="16"/>
        <v>0</v>
      </c>
      <c r="M296" s="203">
        <f t="shared" si="18"/>
        <v>0</v>
      </c>
    </row>
    <row r="297" spans="11:13" hidden="1" x14ac:dyDescent="0.25">
      <c r="K297" s="223">
        <f t="shared" si="17"/>
        <v>0</v>
      </c>
      <c r="L297" s="218">
        <f t="shared" si="16"/>
        <v>0</v>
      </c>
      <c r="M297" s="203">
        <f t="shared" si="18"/>
        <v>0</v>
      </c>
    </row>
    <row r="298" spans="11:13" hidden="1" x14ac:dyDescent="0.25">
      <c r="K298" s="223">
        <f t="shared" si="17"/>
        <v>0</v>
      </c>
      <c r="L298" s="218">
        <f t="shared" si="16"/>
        <v>0</v>
      </c>
      <c r="M298" s="203">
        <f t="shared" si="18"/>
        <v>0</v>
      </c>
    </row>
    <row r="299" spans="11:13" hidden="1" x14ac:dyDescent="0.25">
      <c r="K299" s="223">
        <f t="shared" si="17"/>
        <v>0</v>
      </c>
      <c r="L299" s="218">
        <f t="shared" si="16"/>
        <v>0</v>
      </c>
      <c r="M299" s="203">
        <f t="shared" si="18"/>
        <v>0</v>
      </c>
    </row>
    <row r="300" spans="11:13" hidden="1" x14ac:dyDescent="0.25">
      <c r="K300" s="223">
        <f t="shared" si="17"/>
        <v>0</v>
      </c>
      <c r="L300" s="218">
        <f t="shared" si="16"/>
        <v>0</v>
      </c>
      <c r="M300" s="203">
        <f t="shared" si="18"/>
        <v>0</v>
      </c>
    </row>
    <row r="301" spans="11:13" hidden="1" x14ac:dyDescent="0.25">
      <c r="K301" s="223">
        <f t="shared" si="17"/>
        <v>0</v>
      </c>
      <c r="L301" s="218">
        <f t="shared" si="16"/>
        <v>0</v>
      </c>
      <c r="M301" s="203">
        <f t="shared" si="18"/>
        <v>0</v>
      </c>
    </row>
    <row r="302" spans="11:13" hidden="1" x14ac:dyDescent="0.25">
      <c r="K302" s="223">
        <f t="shared" si="17"/>
        <v>0</v>
      </c>
      <c r="L302" s="218">
        <f t="shared" si="16"/>
        <v>0</v>
      </c>
      <c r="M302" s="203">
        <f t="shared" si="18"/>
        <v>0</v>
      </c>
    </row>
    <row r="303" spans="11:13" hidden="1" x14ac:dyDescent="0.25">
      <c r="K303" s="223">
        <f t="shared" si="17"/>
        <v>0</v>
      </c>
      <c r="L303" s="218">
        <f t="shared" si="16"/>
        <v>0</v>
      </c>
      <c r="M303" s="203">
        <f t="shared" si="18"/>
        <v>0</v>
      </c>
    </row>
    <row r="304" spans="11:13" hidden="1" x14ac:dyDescent="0.25">
      <c r="K304" s="223">
        <f t="shared" si="17"/>
        <v>0</v>
      </c>
      <c r="L304" s="218">
        <f t="shared" si="16"/>
        <v>0</v>
      </c>
      <c r="M304" s="203">
        <f t="shared" si="18"/>
        <v>0</v>
      </c>
    </row>
    <row r="305" spans="11:13" hidden="1" x14ac:dyDescent="0.25">
      <c r="K305" s="223">
        <f t="shared" si="17"/>
        <v>0</v>
      </c>
      <c r="L305" s="218">
        <f t="shared" si="16"/>
        <v>0</v>
      </c>
      <c r="M305" s="203">
        <f t="shared" si="18"/>
        <v>0</v>
      </c>
    </row>
    <row r="306" spans="11:13" hidden="1" x14ac:dyDescent="0.25">
      <c r="K306" s="223">
        <f t="shared" si="17"/>
        <v>0</v>
      </c>
      <c r="L306" s="218">
        <f t="shared" si="16"/>
        <v>0</v>
      </c>
      <c r="M306" s="203">
        <f t="shared" si="18"/>
        <v>0</v>
      </c>
    </row>
    <row r="307" spans="11:13" hidden="1" x14ac:dyDescent="0.25">
      <c r="K307" s="223">
        <f t="shared" si="17"/>
        <v>0</v>
      </c>
      <c r="L307" s="218">
        <f t="shared" si="16"/>
        <v>0</v>
      </c>
      <c r="M307" s="203">
        <f t="shared" si="18"/>
        <v>0</v>
      </c>
    </row>
    <row r="308" spans="11:13" hidden="1" x14ac:dyDescent="0.25">
      <c r="K308" s="223">
        <f t="shared" si="17"/>
        <v>0</v>
      </c>
      <c r="L308" s="218">
        <f t="shared" si="16"/>
        <v>0</v>
      </c>
      <c r="M308" s="203">
        <f t="shared" si="18"/>
        <v>0</v>
      </c>
    </row>
    <row r="309" spans="11:13" hidden="1" x14ac:dyDescent="0.25">
      <c r="K309" s="223">
        <f t="shared" si="17"/>
        <v>0</v>
      </c>
      <c r="L309" s="218">
        <f t="shared" si="16"/>
        <v>0</v>
      </c>
      <c r="M309" s="203">
        <f t="shared" si="18"/>
        <v>0</v>
      </c>
    </row>
    <row r="310" spans="11:13" hidden="1" x14ac:dyDescent="0.25">
      <c r="K310" s="223">
        <f t="shared" si="17"/>
        <v>0</v>
      </c>
      <c r="L310" s="218">
        <f t="shared" si="16"/>
        <v>0</v>
      </c>
      <c r="M310" s="203">
        <f t="shared" si="18"/>
        <v>0</v>
      </c>
    </row>
    <row r="311" spans="11:13" hidden="1" x14ac:dyDescent="0.25">
      <c r="K311" s="223">
        <f t="shared" si="17"/>
        <v>0</v>
      </c>
      <c r="L311" s="218">
        <f t="shared" si="16"/>
        <v>0</v>
      </c>
      <c r="M311" s="203">
        <f t="shared" si="18"/>
        <v>0</v>
      </c>
    </row>
    <row r="312" spans="11:13" hidden="1" x14ac:dyDescent="0.25">
      <c r="K312" s="223">
        <f t="shared" si="17"/>
        <v>0</v>
      </c>
      <c r="L312" s="218">
        <f t="shared" si="16"/>
        <v>0</v>
      </c>
      <c r="M312" s="203">
        <f t="shared" si="18"/>
        <v>0</v>
      </c>
    </row>
    <row r="313" spans="11:13" hidden="1" x14ac:dyDescent="0.25">
      <c r="K313" s="223">
        <f t="shared" si="17"/>
        <v>0</v>
      </c>
      <c r="L313" s="218">
        <f t="shared" si="16"/>
        <v>0</v>
      </c>
      <c r="M313" s="203">
        <f t="shared" si="18"/>
        <v>0</v>
      </c>
    </row>
    <row r="314" spans="11:13" hidden="1" x14ac:dyDescent="0.25">
      <c r="K314" s="223">
        <f t="shared" si="17"/>
        <v>0</v>
      </c>
      <c r="L314" s="218">
        <f t="shared" si="16"/>
        <v>0</v>
      </c>
      <c r="M314" s="203">
        <f t="shared" si="18"/>
        <v>0</v>
      </c>
    </row>
    <row r="315" spans="11:13" hidden="1" x14ac:dyDescent="0.25">
      <c r="K315" s="223">
        <f t="shared" si="17"/>
        <v>0</v>
      </c>
      <c r="L315" s="218">
        <f t="shared" si="16"/>
        <v>0</v>
      </c>
      <c r="M315" s="203">
        <f t="shared" si="18"/>
        <v>0</v>
      </c>
    </row>
    <row r="316" spans="11:13" hidden="1" x14ac:dyDescent="0.25">
      <c r="K316" s="223">
        <f t="shared" si="17"/>
        <v>0</v>
      </c>
      <c r="L316" s="218">
        <f t="shared" si="16"/>
        <v>0</v>
      </c>
      <c r="M316" s="203">
        <f t="shared" si="18"/>
        <v>0</v>
      </c>
    </row>
    <row r="317" spans="11:13" hidden="1" x14ac:dyDescent="0.25">
      <c r="K317" s="223">
        <f t="shared" si="17"/>
        <v>0</v>
      </c>
      <c r="L317" s="218">
        <f t="shared" si="16"/>
        <v>0</v>
      </c>
      <c r="M317" s="203">
        <f t="shared" si="18"/>
        <v>0</v>
      </c>
    </row>
    <row r="318" spans="11:13" hidden="1" x14ac:dyDescent="0.25">
      <c r="K318" s="223">
        <f t="shared" si="17"/>
        <v>0</v>
      </c>
      <c r="L318" s="218">
        <f t="shared" si="16"/>
        <v>0</v>
      </c>
      <c r="M318" s="203">
        <f t="shared" si="18"/>
        <v>0</v>
      </c>
    </row>
    <row r="319" spans="11:13" hidden="1" x14ac:dyDescent="0.25">
      <c r="K319" s="223">
        <f t="shared" si="17"/>
        <v>0</v>
      </c>
      <c r="L319" s="218">
        <f t="shared" si="16"/>
        <v>0</v>
      </c>
      <c r="M319" s="203">
        <f t="shared" si="18"/>
        <v>0</v>
      </c>
    </row>
    <row r="320" spans="11:13" hidden="1" x14ac:dyDescent="0.25">
      <c r="K320" s="223">
        <f t="shared" si="17"/>
        <v>0</v>
      </c>
      <c r="L320" s="218">
        <f t="shared" si="16"/>
        <v>0</v>
      </c>
      <c r="M320" s="203">
        <f t="shared" si="18"/>
        <v>0</v>
      </c>
    </row>
    <row r="321" spans="11:13" hidden="1" x14ac:dyDescent="0.25">
      <c r="K321" s="223">
        <f t="shared" si="17"/>
        <v>0</v>
      </c>
      <c r="L321" s="218">
        <f t="shared" si="16"/>
        <v>0</v>
      </c>
      <c r="M321" s="203">
        <f t="shared" si="18"/>
        <v>0</v>
      </c>
    </row>
    <row r="322" spans="11:13" hidden="1" x14ac:dyDescent="0.25">
      <c r="K322" s="223">
        <f t="shared" si="17"/>
        <v>0</v>
      </c>
      <c r="L322" s="218">
        <f t="shared" si="16"/>
        <v>0</v>
      </c>
      <c r="M322" s="203">
        <f t="shared" si="18"/>
        <v>0</v>
      </c>
    </row>
    <row r="323" spans="11:13" hidden="1" x14ac:dyDescent="0.25">
      <c r="K323" s="223">
        <f t="shared" si="17"/>
        <v>0</v>
      </c>
      <c r="L323" s="218">
        <f t="shared" si="16"/>
        <v>0</v>
      </c>
      <c r="M323" s="203">
        <f t="shared" si="18"/>
        <v>0</v>
      </c>
    </row>
    <row r="324" spans="11:13" hidden="1" x14ac:dyDescent="0.25">
      <c r="K324" s="223">
        <f t="shared" si="17"/>
        <v>0</v>
      </c>
      <c r="L324" s="218">
        <f t="shared" ref="L324:L387" si="19">IF(E324="",0,IF(E324="H",0,VLOOKUP(E324,$F$539:$G$553,2)))</f>
        <v>0</v>
      </c>
      <c r="M324" s="203">
        <f t="shared" si="18"/>
        <v>0</v>
      </c>
    </row>
    <row r="325" spans="11:13" hidden="1" x14ac:dyDescent="0.25">
      <c r="K325" s="223">
        <f t="shared" ref="K325:K388" si="20">SUM(F325:J325)</f>
        <v>0</v>
      </c>
      <c r="L325" s="218">
        <f t="shared" si="19"/>
        <v>0</v>
      </c>
      <c r="M325" s="203">
        <f t="shared" ref="M325:M388" si="21">SUM(K325*L325)</f>
        <v>0</v>
      </c>
    </row>
    <row r="326" spans="11:13" hidden="1" x14ac:dyDescent="0.25">
      <c r="K326" s="223">
        <f t="shared" si="20"/>
        <v>0</v>
      </c>
      <c r="L326" s="218">
        <f t="shared" si="19"/>
        <v>0</v>
      </c>
      <c r="M326" s="203">
        <f t="shared" si="21"/>
        <v>0</v>
      </c>
    </row>
    <row r="327" spans="11:13" hidden="1" x14ac:dyDescent="0.25">
      <c r="K327" s="223">
        <f t="shared" si="20"/>
        <v>0</v>
      </c>
      <c r="L327" s="218">
        <f t="shared" si="19"/>
        <v>0</v>
      </c>
      <c r="M327" s="203">
        <f t="shared" si="21"/>
        <v>0</v>
      </c>
    </row>
    <row r="328" spans="11:13" hidden="1" x14ac:dyDescent="0.25">
      <c r="K328" s="223">
        <f t="shared" si="20"/>
        <v>0</v>
      </c>
      <c r="L328" s="218">
        <f t="shared" si="19"/>
        <v>0</v>
      </c>
      <c r="M328" s="203">
        <f t="shared" si="21"/>
        <v>0</v>
      </c>
    </row>
    <row r="329" spans="11:13" hidden="1" x14ac:dyDescent="0.25">
      <c r="K329" s="223">
        <f t="shared" si="20"/>
        <v>0</v>
      </c>
      <c r="L329" s="218">
        <f t="shared" si="19"/>
        <v>0</v>
      </c>
      <c r="M329" s="203">
        <f t="shared" si="21"/>
        <v>0</v>
      </c>
    </row>
    <row r="330" spans="11:13" hidden="1" x14ac:dyDescent="0.25">
      <c r="K330" s="223">
        <f t="shared" si="20"/>
        <v>0</v>
      </c>
      <c r="L330" s="218">
        <f t="shared" si="19"/>
        <v>0</v>
      </c>
      <c r="M330" s="203">
        <f t="shared" si="21"/>
        <v>0</v>
      </c>
    </row>
    <row r="331" spans="11:13" hidden="1" x14ac:dyDescent="0.25">
      <c r="K331" s="223">
        <f t="shared" si="20"/>
        <v>0</v>
      </c>
      <c r="L331" s="218">
        <f t="shared" si="19"/>
        <v>0</v>
      </c>
      <c r="M331" s="203">
        <f t="shared" si="21"/>
        <v>0</v>
      </c>
    </row>
    <row r="332" spans="11:13" hidden="1" x14ac:dyDescent="0.25">
      <c r="K332" s="223">
        <f t="shared" si="20"/>
        <v>0</v>
      </c>
      <c r="L332" s="218">
        <f t="shared" si="19"/>
        <v>0</v>
      </c>
      <c r="M332" s="203">
        <f t="shared" si="21"/>
        <v>0</v>
      </c>
    </row>
    <row r="333" spans="11:13" hidden="1" x14ac:dyDescent="0.25">
      <c r="K333" s="223">
        <f t="shared" si="20"/>
        <v>0</v>
      </c>
      <c r="L333" s="218">
        <f t="shared" si="19"/>
        <v>0</v>
      </c>
      <c r="M333" s="203">
        <f t="shared" si="21"/>
        <v>0</v>
      </c>
    </row>
    <row r="334" spans="11:13" hidden="1" x14ac:dyDescent="0.25">
      <c r="K334" s="223">
        <f t="shared" si="20"/>
        <v>0</v>
      </c>
      <c r="L334" s="218">
        <f t="shared" si="19"/>
        <v>0</v>
      </c>
      <c r="M334" s="203">
        <f t="shared" si="21"/>
        <v>0</v>
      </c>
    </row>
    <row r="335" spans="11:13" hidden="1" x14ac:dyDescent="0.25">
      <c r="K335" s="223">
        <f t="shared" si="20"/>
        <v>0</v>
      </c>
      <c r="L335" s="218">
        <f t="shared" si="19"/>
        <v>0</v>
      </c>
      <c r="M335" s="203">
        <f t="shared" si="21"/>
        <v>0</v>
      </c>
    </row>
    <row r="336" spans="11:13" hidden="1" x14ac:dyDescent="0.25">
      <c r="K336" s="223">
        <f t="shared" si="20"/>
        <v>0</v>
      </c>
      <c r="L336" s="218">
        <f t="shared" si="19"/>
        <v>0</v>
      </c>
      <c r="M336" s="203">
        <f t="shared" si="21"/>
        <v>0</v>
      </c>
    </row>
    <row r="337" spans="11:13" hidden="1" x14ac:dyDescent="0.25">
      <c r="K337" s="223">
        <f t="shared" si="20"/>
        <v>0</v>
      </c>
      <c r="L337" s="218">
        <f t="shared" si="19"/>
        <v>0</v>
      </c>
      <c r="M337" s="203">
        <f t="shared" si="21"/>
        <v>0</v>
      </c>
    </row>
    <row r="338" spans="11:13" hidden="1" x14ac:dyDescent="0.25">
      <c r="K338" s="223">
        <f t="shared" si="20"/>
        <v>0</v>
      </c>
      <c r="L338" s="218">
        <f t="shared" si="19"/>
        <v>0</v>
      </c>
      <c r="M338" s="203">
        <f t="shared" si="21"/>
        <v>0</v>
      </c>
    </row>
    <row r="339" spans="11:13" hidden="1" x14ac:dyDescent="0.25">
      <c r="K339" s="223">
        <f t="shared" si="20"/>
        <v>0</v>
      </c>
      <c r="L339" s="218">
        <f t="shared" si="19"/>
        <v>0</v>
      </c>
      <c r="M339" s="203">
        <f t="shared" si="21"/>
        <v>0</v>
      </c>
    </row>
    <row r="340" spans="11:13" hidden="1" x14ac:dyDescent="0.25">
      <c r="K340" s="223">
        <f t="shared" si="20"/>
        <v>0</v>
      </c>
      <c r="L340" s="218">
        <f t="shared" si="19"/>
        <v>0</v>
      </c>
      <c r="M340" s="203">
        <f t="shared" si="21"/>
        <v>0</v>
      </c>
    </row>
    <row r="341" spans="11:13" hidden="1" x14ac:dyDescent="0.25">
      <c r="K341" s="223">
        <f t="shared" si="20"/>
        <v>0</v>
      </c>
      <c r="L341" s="218">
        <f t="shared" si="19"/>
        <v>0</v>
      </c>
      <c r="M341" s="203">
        <f t="shared" si="21"/>
        <v>0</v>
      </c>
    </row>
    <row r="342" spans="11:13" hidden="1" x14ac:dyDescent="0.25">
      <c r="K342" s="223">
        <f t="shared" si="20"/>
        <v>0</v>
      </c>
      <c r="L342" s="218">
        <f t="shared" si="19"/>
        <v>0</v>
      </c>
      <c r="M342" s="203">
        <f t="shared" si="21"/>
        <v>0</v>
      </c>
    </row>
    <row r="343" spans="11:13" hidden="1" x14ac:dyDescent="0.25">
      <c r="K343" s="223">
        <f t="shared" si="20"/>
        <v>0</v>
      </c>
      <c r="L343" s="218">
        <f t="shared" si="19"/>
        <v>0</v>
      </c>
      <c r="M343" s="203">
        <f t="shared" si="21"/>
        <v>0</v>
      </c>
    </row>
    <row r="344" spans="11:13" hidden="1" x14ac:dyDescent="0.25">
      <c r="K344" s="223">
        <f t="shared" si="20"/>
        <v>0</v>
      </c>
      <c r="L344" s="218">
        <f t="shared" si="19"/>
        <v>0</v>
      </c>
      <c r="M344" s="203">
        <f t="shared" si="21"/>
        <v>0</v>
      </c>
    </row>
    <row r="345" spans="11:13" hidden="1" x14ac:dyDescent="0.25">
      <c r="K345" s="223">
        <f t="shared" si="20"/>
        <v>0</v>
      </c>
      <c r="L345" s="218">
        <f t="shared" si="19"/>
        <v>0</v>
      </c>
      <c r="M345" s="203">
        <f t="shared" si="21"/>
        <v>0</v>
      </c>
    </row>
    <row r="346" spans="11:13" hidden="1" x14ac:dyDescent="0.25">
      <c r="K346" s="223">
        <f t="shared" si="20"/>
        <v>0</v>
      </c>
      <c r="L346" s="218">
        <f t="shared" si="19"/>
        <v>0</v>
      </c>
      <c r="M346" s="203">
        <f t="shared" si="21"/>
        <v>0</v>
      </c>
    </row>
    <row r="347" spans="11:13" hidden="1" x14ac:dyDescent="0.25">
      <c r="K347" s="223">
        <f t="shared" si="20"/>
        <v>0</v>
      </c>
      <c r="L347" s="218">
        <f t="shared" si="19"/>
        <v>0</v>
      </c>
      <c r="M347" s="203">
        <f t="shared" si="21"/>
        <v>0</v>
      </c>
    </row>
    <row r="348" spans="11:13" hidden="1" x14ac:dyDescent="0.25">
      <c r="K348" s="223">
        <f t="shared" si="20"/>
        <v>0</v>
      </c>
      <c r="L348" s="218">
        <f t="shared" si="19"/>
        <v>0</v>
      </c>
      <c r="M348" s="203">
        <f t="shared" si="21"/>
        <v>0</v>
      </c>
    </row>
    <row r="349" spans="11:13" hidden="1" x14ac:dyDescent="0.25">
      <c r="K349" s="223">
        <f t="shared" si="20"/>
        <v>0</v>
      </c>
      <c r="L349" s="218">
        <f t="shared" si="19"/>
        <v>0</v>
      </c>
      <c r="M349" s="203">
        <f t="shared" si="21"/>
        <v>0</v>
      </c>
    </row>
    <row r="350" spans="11:13" hidden="1" x14ac:dyDescent="0.25">
      <c r="K350" s="223">
        <f t="shared" si="20"/>
        <v>0</v>
      </c>
      <c r="L350" s="218">
        <f t="shared" si="19"/>
        <v>0</v>
      </c>
      <c r="M350" s="203">
        <f t="shared" si="21"/>
        <v>0</v>
      </c>
    </row>
    <row r="351" spans="11:13" hidden="1" x14ac:dyDescent="0.25">
      <c r="K351" s="223">
        <f t="shared" si="20"/>
        <v>0</v>
      </c>
      <c r="L351" s="218">
        <f t="shared" si="19"/>
        <v>0</v>
      </c>
      <c r="M351" s="203">
        <f t="shared" si="21"/>
        <v>0</v>
      </c>
    </row>
    <row r="352" spans="11:13" hidden="1" x14ac:dyDescent="0.25">
      <c r="K352" s="223">
        <f t="shared" si="20"/>
        <v>0</v>
      </c>
      <c r="L352" s="218">
        <f t="shared" si="19"/>
        <v>0</v>
      </c>
      <c r="M352" s="203">
        <f t="shared" si="21"/>
        <v>0</v>
      </c>
    </row>
    <row r="353" spans="11:13" hidden="1" x14ac:dyDescent="0.25">
      <c r="K353" s="223">
        <f t="shared" si="20"/>
        <v>0</v>
      </c>
      <c r="L353" s="218">
        <f t="shared" si="19"/>
        <v>0</v>
      </c>
      <c r="M353" s="203">
        <f t="shared" si="21"/>
        <v>0</v>
      </c>
    </row>
    <row r="354" spans="11:13" hidden="1" x14ac:dyDescent="0.25">
      <c r="K354" s="223">
        <f t="shared" si="20"/>
        <v>0</v>
      </c>
      <c r="L354" s="218">
        <f t="shared" si="19"/>
        <v>0</v>
      </c>
      <c r="M354" s="203">
        <f t="shared" si="21"/>
        <v>0</v>
      </c>
    </row>
    <row r="355" spans="11:13" hidden="1" x14ac:dyDescent="0.25">
      <c r="K355" s="223">
        <f t="shared" si="20"/>
        <v>0</v>
      </c>
      <c r="L355" s="218">
        <f t="shared" si="19"/>
        <v>0</v>
      </c>
      <c r="M355" s="203">
        <f t="shared" si="21"/>
        <v>0</v>
      </c>
    </row>
    <row r="356" spans="11:13" hidden="1" x14ac:dyDescent="0.25">
      <c r="K356" s="223">
        <f t="shared" si="20"/>
        <v>0</v>
      </c>
      <c r="L356" s="218">
        <f t="shared" si="19"/>
        <v>0</v>
      </c>
      <c r="M356" s="203">
        <f t="shared" si="21"/>
        <v>0</v>
      </c>
    </row>
    <row r="357" spans="11:13" hidden="1" x14ac:dyDescent="0.25">
      <c r="K357" s="223">
        <f t="shared" si="20"/>
        <v>0</v>
      </c>
      <c r="L357" s="218">
        <f t="shared" si="19"/>
        <v>0</v>
      </c>
      <c r="M357" s="203">
        <f t="shared" si="21"/>
        <v>0</v>
      </c>
    </row>
    <row r="358" spans="11:13" hidden="1" x14ac:dyDescent="0.25">
      <c r="K358" s="223">
        <f t="shared" si="20"/>
        <v>0</v>
      </c>
      <c r="L358" s="218">
        <f t="shared" si="19"/>
        <v>0</v>
      </c>
      <c r="M358" s="203">
        <f t="shared" si="21"/>
        <v>0</v>
      </c>
    </row>
    <row r="359" spans="11:13" hidden="1" x14ac:dyDescent="0.25">
      <c r="K359" s="223">
        <f t="shared" si="20"/>
        <v>0</v>
      </c>
      <c r="L359" s="218">
        <f t="shared" si="19"/>
        <v>0</v>
      </c>
      <c r="M359" s="203">
        <f t="shared" si="21"/>
        <v>0</v>
      </c>
    </row>
    <row r="360" spans="11:13" hidden="1" x14ac:dyDescent="0.25">
      <c r="K360" s="223">
        <f t="shared" si="20"/>
        <v>0</v>
      </c>
      <c r="L360" s="218">
        <f t="shared" si="19"/>
        <v>0</v>
      </c>
      <c r="M360" s="203">
        <f t="shared" si="21"/>
        <v>0</v>
      </c>
    </row>
    <row r="361" spans="11:13" hidden="1" x14ac:dyDescent="0.25">
      <c r="K361" s="223">
        <f t="shared" si="20"/>
        <v>0</v>
      </c>
      <c r="L361" s="218">
        <f t="shared" si="19"/>
        <v>0</v>
      </c>
      <c r="M361" s="203">
        <f t="shared" si="21"/>
        <v>0</v>
      </c>
    </row>
    <row r="362" spans="11:13" hidden="1" x14ac:dyDescent="0.25">
      <c r="K362" s="223">
        <f t="shared" si="20"/>
        <v>0</v>
      </c>
      <c r="L362" s="218">
        <f t="shared" si="19"/>
        <v>0</v>
      </c>
      <c r="M362" s="203">
        <f t="shared" si="21"/>
        <v>0</v>
      </c>
    </row>
    <row r="363" spans="11:13" hidden="1" x14ac:dyDescent="0.25">
      <c r="K363" s="223">
        <f t="shared" si="20"/>
        <v>0</v>
      </c>
      <c r="L363" s="218">
        <f t="shared" si="19"/>
        <v>0</v>
      </c>
      <c r="M363" s="203">
        <f t="shared" si="21"/>
        <v>0</v>
      </c>
    </row>
    <row r="364" spans="11:13" hidden="1" x14ac:dyDescent="0.25">
      <c r="K364" s="223">
        <f t="shared" si="20"/>
        <v>0</v>
      </c>
      <c r="L364" s="218">
        <f t="shared" si="19"/>
        <v>0</v>
      </c>
      <c r="M364" s="203">
        <f t="shared" si="21"/>
        <v>0</v>
      </c>
    </row>
    <row r="365" spans="11:13" hidden="1" x14ac:dyDescent="0.25">
      <c r="K365" s="223">
        <f t="shared" si="20"/>
        <v>0</v>
      </c>
      <c r="L365" s="218">
        <f t="shared" si="19"/>
        <v>0</v>
      </c>
      <c r="M365" s="203">
        <f t="shared" si="21"/>
        <v>0</v>
      </c>
    </row>
    <row r="366" spans="11:13" hidden="1" x14ac:dyDescent="0.25">
      <c r="K366" s="223">
        <f t="shared" si="20"/>
        <v>0</v>
      </c>
      <c r="L366" s="218">
        <f t="shared" si="19"/>
        <v>0</v>
      </c>
      <c r="M366" s="203">
        <f t="shared" si="21"/>
        <v>0</v>
      </c>
    </row>
    <row r="367" spans="11:13" hidden="1" x14ac:dyDescent="0.25">
      <c r="K367" s="223">
        <f t="shared" si="20"/>
        <v>0</v>
      </c>
      <c r="L367" s="218">
        <f t="shared" si="19"/>
        <v>0</v>
      </c>
      <c r="M367" s="203">
        <f t="shared" si="21"/>
        <v>0</v>
      </c>
    </row>
    <row r="368" spans="11:13" hidden="1" x14ac:dyDescent="0.25">
      <c r="K368" s="223">
        <f t="shared" si="20"/>
        <v>0</v>
      </c>
      <c r="L368" s="218">
        <f t="shared" si="19"/>
        <v>0</v>
      </c>
      <c r="M368" s="203">
        <f t="shared" si="21"/>
        <v>0</v>
      </c>
    </row>
    <row r="369" spans="11:13" hidden="1" x14ac:dyDescent="0.25">
      <c r="K369" s="223">
        <f t="shared" si="20"/>
        <v>0</v>
      </c>
      <c r="L369" s="218">
        <f t="shared" si="19"/>
        <v>0</v>
      </c>
      <c r="M369" s="203">
        <f t="shared" si="21"/>
        <v>0</v>
      </c>
    </row>
    <row r="370" spans="11:13" hidden="1" x14ac:dyDescent="0.25">
      <c r="K370" s="223">
        <f t="shared" si="20"/>
        <v>0</v>
      </c>
      <c r="L370" s="218">
        <f t="shared" si="19"/>
        <v>0</v>
      </c>
      <c r="M370" s="203">
        <f t="shared" si="21"/>
        <v>0</v>
      </c>
    </row>
    <row r="371" spans="11:13" hidden="1" x14ac:dyDescent="0.25">
      <c r="K371" s="223">
        <f t="shared" si="20"/>
        <v>0</v>
      </c>
      <c r="L371" s="218">
        <f t="shared" si="19"/>
        <v>0</v>
      </c>
      <c r="M371" s="203">
        <f t="shared" si="21"/>
        <v>0</v>
      </c>
    </row>
    <row r="372" spans="11:13" hidden="1" x14ac:dyDescent="0.25">
      <c r="K372" s="223">
        <f t="shared" si="20"/>
        <v>0</v>
      </c>
      <c r="L372" s="218">
        <f t="shared" si="19"/>
        <v>0</v>
      </c>
      <c r="M372" s="203">
        <f t="shared" si="21"/>
        <v>0</v>
      </c>
    </row>
    <row r="373" spans="11:13" hidden="1" x14ac:dyDescent="0.25">
      <c r="K373" s="223">
        <f t="shared" si="20"/>
        <v>0</v>
      </c>
      <c r="L373" s="218">
        <f t="shared" si="19"/>
        <v>0</v>
      </c>
      <c r="M373" s="203">
        <f t="shared" si="21"/>
        <v>0</v>
      </c>
    </row>
    <row r="374" spans="11:13" hidden="1" x14ac:dyDescent="0.25">
      <c r="K374" s="223">
        <f t="shared" si="20"/>
        <v>0</v>
      </c>
      <c r="L374" s="218">
        <f t="shared" si="19"/>
        <v>0</v>
      </c>
      <c r="M374" s="203">
        <f t="shared" si="21"/>
        <v>0</v>
      </c>
    </row>
    <row r="375" spans="11:13" hidden="1" x14ac:dyDescent="0.25">
      <c r="K375" s="223">
        <f t="shared" si="20"/>
        <v>0</v>
      </c>
      <c r="L375" s="218">
        <f t="shared" si="19"/>
        <v>0</v>
      </c>
      <c r="M375" s="203">
        <f t="shared" si="21"/>
        <v>0</v>
      </c>
    </row>
    <row r="376" spans="11:13" hidden="1" x14ac:dyDescent="0.25">
      <c r="K376" s="223">
        <f t="shared" si="20"/>
        <v>0</v>
      </c>
      <c r="L376" s="218">
        <f t="shared" si="19"/>
        <v>0</v>
      </c>
      <c r="M376" s="203">
        <f t="shared" si="21"/>
        <v>0</v>
      </c>
    </row>
    <row r="377" spans="11:13" hidden="1" x14ac:dyDescent="0.25">
      <c r="K377" s="223">
        <f t="shared" si="20"/>
        <v>0</v>
      </c>
      <c r="L377" s="218">
        <f t="shared" si="19"/>
        <v>0</v>
      </c>
      <c r="M377" s="203">
        <f t="shared" si="21"/>
        <v>0</v>
      </c>
    </row>
    <row r="378" spans="11:13" hidden="1" x14ac:dyDescent="0.25">
      <c r="K378" s="223">
        <f t="shared" si="20"/>
        <v>0</v>
      </c>
      <c r="L378" s="218">
        <f t="shared" si="19"/>
        <v>0</v>
      </c>
      <c r="M378" s="203">
        <f t="shared" si="21"/>
        <v>0</v>
      </c>
    </row>
    <row r="379" spans="11:13" hidden="1" x14ac:dyDescent="0.25">
      <c r="K379" s="223">
        <f t="shared" si="20"/>
        <v>0</v>
      </c>
      <c r="L379" s="218">
        <f t="shared" si="19"/>
        <v>0</v>
      </c>
      <c r="M379" s="203">
        <f t="shared" si="21"/>
        <v>0</v>
      </c>
    </row>
    <row r="380" spans="11:13" hidden="1" x14ac:dyDescent="0.25">
      <c r="K380" s="223">
        <f t="shared" si="20"/>
        <v>0</v>
      </c>
      <c r="L380" s="218">
        <f t="shared" si="19"/>
        <v>0</v>
      </c>
      <c r="M380" s="203">
        <f t="shared" si="21"/>
        <v>0</v>
      </c>
    </row>
    <row r="381" spans="11:13" hidden="1" x14ac:dyDescent="0.25">
      <c r="K381" s="223">
        <f t="shared" si="20"/>
        <v>0</v>
      </c>
      <c r="L381" s="218">
        <f t="shared" si="19"/>
        <v>0</v>
      </c>
      <c r="M381" s="203">
        <f t="shared" si="21"/>
        <v>0</v>
      </c>
    </row>
    <row r="382" spans="11:13" hidden="1" x14ac:dyDescent="0.25">
      <c r="K382" s="223">
        <f t="shared" si="20"/>
        <v>0</v>
      </c>
      <c r="L382" s="218">
        <f t="shared" si="19"/>
        <v>0</v>
      </c>
      <c r="M382" s="203">
        <f t="shared" si="21"/>
        <v>0</v>
      </c>
    </row>
    <row r="383" spans="11:13" hidden="1" x14ac:dyDescent="0.25">
      <c r="K383" s="223">
        <f t="shared" si="20"/>
        <v>0</v>
      </c>
      <c r="L383" s="218">
        <f t="shared" si="19"/>
        <v>0</v>
      </c>
      <c r="M383" s="203">
        <f t="shared" si="21"/>
        <v>0</v>
      </c>
    </row>
    <row r="384" spans="11:13" hidden="1" x14ac:dyDescent="0.25">
      <c r="K384" s="223">
        <f t="shared" si="20"/>
        <v>0</v>
      </c>
      <c r="L384" s="218">
        <f t="shared" si="19"/>
        <v>0</v>
      </c>
      <c r="M384" s="203">
        <f t="shared" si="21"/>
        <v>0</v>
      </c>
    </row>
    <row r="385" spans="11:13" hidden="1" x14ac:dyDescent="0.25">
      <c r="K385" s="223">
        <f t="shared" si="20"/>
        <v>0</v>
      </c>
      <c r="L385" s="218">
        <f t="shared" si="19"/>
        <v>0</v>
      </c>
      <c r="M385" s="203">
        <f t="shared" si="21"/>
        <v>0</v>
      </c>
    </row>
    <row r="386" spans="11:13" hidden="1" x14ac:dyDescent="0.25">
      <c r="K386" s="223">
        <f t="shared" si="20"/>
        <v>0</v>
      </c>
      <c r="L386" s="218">
        <f t="shared" si="19"/>
        <v>0</v>
      </c>
      <c r="M386" s="203">
        <f t="shared" si="21"/>
        <v>0</v>
      </c>
    </row>
    <row r="387" spans="11:13" hidden="1" x14ac:dyDescent="0.25">
      <c r="K387" s="223">
        <f t="shared" si="20"/>
        <v>0</v>
      </c>
      <c r="L387" s="218">
        <f t="shared" si="19"/>
        <v>0</v>
      </c>
      <c r="M387" s="203">
        <f t="shared" si="21"/>
        <v>0</v>
      </c>
    </row>
    <row r="388" spans="11:13" hidden="1" x14ac:dyDescent="0.25">
      <c r="K388" s="223">
        <f t="shared" si="20"/>
        <v>0</v>
      </c>
      <c r="L388" s="218">
        <f t="shared" ref="L388:L451" si="22">IF(E388="",0,IF(E388="H",0,VLOOKUP(E388,$F$539:$G$553,2)))</f>
        <v>0</v>
      </c>
      <c r="M388" s="203">
        <f t="shared" si="21"/>
        <v>0</v>
      </c>
    </row>
    <row r="389" spans="11:13" hidden="1" x14ac:dyDescent="0.25">
      <c r="K389" s="223">
        <f t="shared" ref="K389:K452" si="23">SUM(F389:J389)</f>
        <v>0</v>
      </c>
      <c r="L389" s="218">
        <f t="shared" si="22"/>
        <v>0</v>
      </c>
      <c r="M389" s="203">
        <f t="shared" ref="M389:M452" si="24">SUM(K389*L389)</f>
        <v>0</v>
      </c>
    </row>
    <row r="390" spans="11:13" hidden="1" x14ac:dyDescent="0.25">
      <c r="K390" s="223">
        <f t="shared" si="23"/>
        <v>0</v>
      </c>
      <c r="L390" s="218">
        <f t="shared" si="22"/>
        <v>0</v>
      </c>
      <c r="M390" s="203">
        <f t="shared" si="24"/>
        <v>0</v>
      </c>
    </row>
    <row r="391" spans="11:13" hidden="1" x14ac:dyDescent="0.25">
      <c r="K391" s="223">
        <f t="shared" si="23"/>
        <v>0</v>
      </c>
      <c r="L391" s="218">
        <f t="shared" si="22"/>
        <v>0</v>
      </c>
      <c r="M391" s="203">
        <f t="shared" si="24"/>
        <v>0</v>
      </c>
    </row>
    <row r="392" spans="11:13" hidden="1" x14ac:dyDescent="0.25">
      <c r="K392" s="223">
        <f t="shared" si="23"/>
        <v>0</v>
      </c>
      <c r="L392" s="218">
        <f t="shared" si="22"/>
        <v>0</v>
      </c>
      <c r="M392" s="203">
        <f t="shared" si="24"/>
        <v>0</v>
      </c>
    </row>
    <row r="393" spans="11:13" hidden="1" x14ac:dyDescent="0.25">
      <c r="K393" s="223">
        <f t="shared" si="23"/>
        <v>0</v>
      </c>
      <c r="L393" s="218">
        <f t="shared" si="22"/>
        <v>0</v>
      </c>
      <c r="M393" s="203">
        <f t="shared" si="24"/>
        <v>0</v>
      </c>
    </row>
    <row r="394" spans="11:13" hidden="1" x14ac:dyDescent="0.25">
      <c r="K394" s="223">
        <f t="shared" si="23"/>
        <v>0</v>
      </c>
      <c r="L394" s="218">
        <f t="shared" si="22"/>
        <v>0</v>
      </c>
      <c r="M394" s="203">
        <f t="shared" si="24"/>
        <v>0</v>
      </c>
    </row>
    <row r="395" spans="11:13" hidden="1" x14ac:dyDescent="0.25">
      <c r="K395" s="223">
        <f t="shared" si="23"/>
        <v>0</v>
      </c>
      <c r="L395" s="218">
        <f t="shared" si="22"/>
        <v>0</v>
      </c>
      <c r="M395" s="203">
        <f t="shared" si="24"/>
        <v>0</v>
      </c>
    </row>
    <row r="396" spans="11:13" hidden="1" x14ac:dyDescent="0.25">
      <c r="K396" s="223">
        <f t="shared" si="23"/>
        <v>0</v>
      </c>
      <c r="L396" s="218">
        <f t="shared" si="22"/>
        <v>0</v>
      </c>
      <c r="M396" s="203">
        <f t="shared" si="24"/>
        <v>0</v>
      </c>
    </row>
    <row r="397" spans="11:13" hidden="1" x14ac:dyDescent="0.25">
      <c r="K397" s="223">
        <f t="shared" si="23"/>
        <v>0</v>
      </c>
      <c r="L397" s="218">
        <f t="shared" si="22"/>
        <v>0</v>
      </c>
      <c r="M397" s="203">
        <f t="shared" si="24"/>
        <v>0</v>
      </c>
    </row>
    <row r="398" spans="11:13" hidden="1" x14ac:dyDescent="0.25">
      <c r="K398" s="223">
        <f t="shared" si="23"/>
        <v>0</v>
      </c>
      <c r="L398" s="218">
        <f t="shared" si="22"/>
        <v>0</v>
      </c>
      <c r="M398" s="203">
        <f t="shared" si="24"/>
        <v>0</v>
      </c>
    </row>
    <row r="399" spans="11:13" hidden="1" x14ac:dyDescent="0.25">
      <c r="K399" s="223">
        <f t="shared" si="23"/>
        <v>0</v>
      </c>
      <c r="L399" s="218">
        <f t="shared" si="22"/>
        <v>0</v>
      </c>
      <c r="M399" s="203">
        <f t="shared" si="24"/>
        <v>0</v>
      </c>
    </row>
    <row r="400" spans="11:13" hidden="1" x14ac:dyDescent="0.25">
      <c r="K400" s="223">
        <f t="shared" si="23"/>
        <v>0</v>
      </c>
      <c r="L400" s="218">
        <f t="shared" si="22"/>
        <v>0</v>
      </c>
      <c r="M400" s="203">
        <f t="shared" si="24"/>
        <v>0</v>
      </c>
    </row>
    <row r="401" spans="11:13" hidden="1" x14ac:dyDescent="0.25">
      <c r="K401" s="223">
        <f t="shared" si="23"/>
        <v>0</v>
      </c>
      <c r="L401" s="218">
        <f t="shared" si="22"/>
        <v>0</v>
      </c>
      <c r="M401" s="203">
        <f t="shared" si="24"/>
        <v>0</v>
      </c>
    </row>
    <row r="402" spans="11:13" hidden="1" x14ac:dyDescent="0.25">
      <c r="K402" s="223">
        <f t="shared" si="23"/>
        <v>0</v>
      </c>
      <c r="L402" s="218">
        <f t="shared" si="22"/>
        <v>0</v>
      </c>
      <c r="M402" s="203">
        <f t="shared" si="24"/>
        <v>0</v>
      </c>
    </row>
    <row r="403" spans="11:13" hidden="1" x14ac:dyDescent="0.25">
      <c r="K403" s="223">
        <f t="shared" si="23"/>
        <v>0</v>
      </c>
      <c r="L403" s="218">
        <f t="shared" si="22"/>
        <v>0</v>
      </c>
      <c r="M403" s="203">
        <f t="shared" si="24"/>
        <v>0</v>
      </c>
    </row>
    <row r="404" spans="11:13" hidden="1" x14ac:dyDescent="0.25">
      <c r="K404" s="223">
        <f t="shared" si="23"/>
        <v>0</v>
      </c>
      <c r="L404" s="218">
        <f t="shared" si="22"/>
        <v>0</v>
      </c>
      <c r="M404" s="203">
        <f t="shared" si="24"/>
        <v>0</v>
      </c>
    </row>
    <row r="405" spans="11:13" hidden="1" x14ac:dyDescent="0.25">
      <c r="K405" s="223">
        <f t="shared" si="23"/>
        <v>0</v>
      </c>
      <c r="L405" s="218">
        <f t="shared" si="22"/>
        <v>0</v>
      </c>
      <c r="M405" s="203">
        <f t="shared" si="24"/>
        <v>0</v>
      </c>
    </row>
    <row r="406" spans="11:13" hidden="1" x14ac:dyDescent="0.25">
      <c r="K406" s="223">
        <f t="shared" si="23"/>
        <v>0</v>
      </c>
      <c r="L406" s="218">
        <f t="shared" si="22"/>
        <v>0</v>
      </c>
      <c r="M406" s="203">
        <f t="shared" si="24"/>
        <v>0</v>
      </c>
    </row>
    <row r="407" spans="11:13" hidden="1" x14ac:dyDescent="0.25">
      <c r="K407" s="223">
        <f t="shared" si="23"/>
        <v>0</v>
      </c>
      <c r="L407" s="218">
        <f t="shared" si="22"/>
        <v>0</v>
      </c>
      <c r="M407" s="203">
        <f t="shared" si="24"/>
        <v>0</v>
      </c>
    </row>
    <row r="408" spans="11:13" hidden="1" x14ac:dyDescent="0.25">
      <c r="K408" s="223">
        <f t="shared" si="23"/>
        <v>0</v>
      </c>
      <c r="L408" s="218">
        <f t="shared" si="22"/>
        <v>0</v>
      </c>
      <c r="M408" s="203">
        <f t="shared" si="24"/>
        <v>0</v>
      </c>
    </row>
    <row r="409" spans="11:13" hidden="1" x14ac:dyDescent="0.25">
      <c r="K409" s="223">
        <f t="shared" si="23"/>
        <v>0</v>
      </c>
      <c r="L409" s="218">
        <f t="shared" si="22"/>
        <v>0</v>
      </c>
      <c r="M409" s="203">
        <f t="shared" si="24"/>
        <v>0</v>
      </c>
    </row>
    <row r="410" spans="11:13" hidden="1" x14ac:dyDescent="0.25">
      <c r="K410" s="223">
        <f t="shared" si="23"/>
        <v>0</v>
      </c>
      <c r="L410" s="218">
        <f t="shared" si="22"/>
        <v>0</v>
      </c>
      <c r="M410" s="203">
        <f t="shared" si="24"/>
        <v>0</v>
      </c>
    </row>
    <row r="411" spans="11:13" hidden="1" x14ac:dyDescent="0.25">
      <c r="K411" s="223">
        <f t="shared" si="23"/>
        <v>0</v>
      </c>
      <c r="L411" s="218">
        <f t="shared" si="22"/>
        <v>0</v>
      </c>
      <c r="M411" s="203">
        <f t="shared" si="24"/>
        <v>0</v>
      </c>
    </row>
    <row r="412" spans="11:13" hidden="1" x14ac:dyDescent="0.25">
      <c r="K412" s="223">
        <f t="shared" si="23"/>
        <v>0</v>
      </c>
      <c r="L412" s="218">
        <f t="shared" si="22"/>
        <v>0</v>
      </c>
      <c r="M412" s="203">
        <f t="shared" si="24"/>
        <v>0</v>
      </c>
    </row>
    <row r="413" spans="11:13" hidden="1" x14ac:dyDescent="0.25">
      <c r="K413" s="223">
        <f t="shared" si="23"/>
        <v>0</v>
      </c>
      <c r="L413" s="218">
        <f t="shared" si="22"/>
        <v>0</v>
      </c>
      <c r="M413" s="203">
        <f t="shared" si="24"/>
        <v>0</v>
      </c>
    </row>
    <row r="414" spans="11:13" hidden="1" x14ac:dyDescent="0.25">
      <c r="K414" s="223">
        <f t="shared" si="23"/>
        <v>0</v>
      </c>
      <c r="L414" s="218">
        <f t="shared" si="22"/>
        <v>0</v>
      </c>
      <c r="M414" s="203">
        <f t="shared" si="24"/>
        <v>0</v>
      </c>
    </row>
    <row r="415" spans="11:13" hidden="1" x14ac:dyDescent="0.25">
      <c r="K415" s="223">
        <f t="shared" si="23"/>
        <v>0</v>
      </c>
      <c r="L415" s="218">
        <f t="shared" si="22"/>
        <v>0</v>
      </c>
      <c r="M415" s="203">
        <f t="shared" si="24"/>
        <v>0</v>
      </c>
    </row>
    <row r="416" spans="11:13" hidden="1" x14ac:dyDescent="0.25">
      <c r="K416" s="223">
        <f t="shared" si="23"/>
        <v>0</v>
      </c>
      <c r="L416" s="218">
        <f t="shared" si="22"/>
        <v>0</v>
      </c>
      <c r="M416" s="203">
        <f t="shared" si="24"/>
        <v>0</v>
      </c>
    </row>
    <row r="417" spans="11:13" hidden="1" x14ac:dyDescent="0.25">
      <c r="K417" s="223">
        <f t="shared" si="23"/>
        <v>0</v>
      </c>
      <c r="L417" s="218">
        <f t="shared" si="22"/>
        <v>0</v>
      </c>
      <c r="M417" s="203">
        <f t="shared" si="24"/>
        <v>0</v>
      </c>
    </row>
    <row r="418" spans="11:13" hidden="1" x14ac:dyDescent="0.25">
      <c r="K418" s="223">
        <f t="shared" si="23"/>
        <v>0</v>
      </c>
      <c r="L418" s="218">
        <f t="shared" si="22"/>
        <v>0</v>
      </c>
      <c r="M418" s="203">
        <f t="shared" si="24"/>
        <v>0</v>
      </c>
    </row>
    <row r="419" spans="11:13" hidden="1" x14ac:dyDescent="0.25">
      <c r="K419" s="223">
        <f t="shared" si="23"/>
        <v>0</v>
      </c>
      <c r="L419" s="218">
        <f t="shared" si="22"/>
        <v>0</v>
      </c>
      <c r="M419" s="203">
        <f t="shared" si="24"/>
        <v>0</v>
      </c>
    </row>
    <row r="420" spans="11:13" hidden="1" x14ac:dyDescent="0.25">
      <c r="K420" s="223">
        <f t="shared" si="23"/>
        <v>0</v>
      </c>
      <c r="L420" s="218">
        <f t="shared" si="22"/>
        <v>0</v>
      </c>
      <c r="M420" s="203">
        <f t="shared" si="24"/>
        <v>0</v>
      </c>
    </row>
    <row r="421" spans="11:13" hidden="1" x14ac:dyDescent="0.25">
      <c r="K421" s="223">
        <f t="shared" si="23"/>
        <v>0</v>
      </c>
      <c r="L421" s="218">
        <f t="shared" si="22"/>
        <v>0</v>
      </c>
      <c r="M421" s="203">
        <f t="shared" si="24"/>
        <v>0</v>
      </c>
    </row>
    <row r="422" spans="11:13" hidden="1" x14ac:dyDescent="0.25">
      <c r="K422" s="223">
        <f t="shared" si="23"/>
        <v>0</v>
      </c>
      <c r="L422" s="218">
        <f t="shared" si="22"/>
        <v>0</v>
      </c>
      <c r="M422" s="203">
        <f t="shared" si="24"/>
        <v>0</v>
      </c>
    </row>
    <row r="423" spans="11:13" hidden="1" x14ac:dyDescent="0.25">
      <c r="K423" s="223">
        <f t="shared" si="23"/>
        <v>0</v>
      </c>
      <c r="L423" s="218">
        <f t="shared" si="22"/>
        <v>0</v>
      </c>
      <c r="M423" s="203">
        <f t="shared" si="24"/>
        <v>0</v>
      </c>
    </row>
    <row r="424" spans="11:13" hidden="1" x14ac:dyDescent="0.25">
      <c r="K424" s="223">
        <f t="shared" si="23"/>
        <v>0</v>
      </c>
      <c r="L424" s="218">
        <f t="shared" si="22"/>
        <v>0</v>
      </c>
      <c r="M424" s="203">
        <f t="shared" si="24"/>
        <v>0</v>
      </c>
    </row>
    <row r="425" spans="11:13" hidden="1" x14ac:dyDescent="0.25">
      <c r="K425" s="223">
        <f t="shared" si="23"/>
        <v>0</v>
      </c>
      <c r="L425" s="218">
        <f t="shared" si="22"/>
        <v>0</v>
      </c>
      <c r="M425" s="203">
        <f t="shared" si="24"/>
        <v>0</v>
      </c>
    </row>
    <row r="426" spans="11:13" hidden="1" x14ac:dyDescent="0.25">
      <c r="K426" s="223">
        <f t="shared" si="23"/>
        <v>0</v>
      </c>
      <c r="L426" s="218">
        <f t="shared" si="22"/>
        <v>0</v>
      </c>
      <c r="M426" s="203">
        <f t="shared" si="24"/>
        <v>0</v>
      </c>
    </row>
    <row r="427" spans="11:13" hidden="1" x14ac:dyDescent="0.25">
      <c r="K427" s="223">
        <f t="shared" si="23"/>
        <v>0</v>
      </c>
      <c r="L427" s="218">
        <f t="shared" si="22"/>
        <v>0</v>
      </c>
      <c r="M427" s="203">
        <f t="shared" si="24"/>
        <v>0</v>
      </c>
    </row>
    <row r="428" spans="11:13" hidden="1" x14ac:dyDescent="0.25">
      <c r="K428" s="223">
        <f t="shared" si="23"/>
        <v>0</v>
      </c>
      <c r="L428" s="218">
        <f t="shared" si="22"/>
        <v>0</v>
      </c>
      <c r="M428" s="203">
        <f t="shared" si="24"/>
        <v>0</v>
      </c>
    </row>
    <row r="429" spans="11:13" hidden="1" x14ac:dyDescent="0.25">
      <c r="K429" s="223">
        <f t="shared" si="23"/>
        <v>0</v>
      </c>
      <c r="L429" s="218">
        <f t="shared" si="22"/>
        <v>0</v>
      </c>
      <c r="M429" s="203">
        <f t="shared" si="24"/>
        <v>0</v>
      </c>
    </row>
    <row r="430" spans="11:13" hidden="1" x14ac:dyDescent="0.25">
      <c r="K430" s="223">
        <f t="shared" si="23"/>
        <v>0</v>
      </c>
      <c r="L430" s="218">
        <f t="shared" si="22"/>
        <v>0</v>
      </c>
      <c r="M430" s="203">
        <f t="shared" si="24"/>
        <v>0</v>
      </c>
    </row>
    <row r="431" spans="11:13" hidden="1" x14ac:dyDescent="0.25">
      <c r="K431" s="223">
        <f t="shared" si="23"/>
        <v>0</v>
      </c>
      <c r="L431" s="218">
        <f t="shared" si="22"/>
        <v>0</v>
      </c>
      <c r="M431" s="203">
        <f t="shared" si="24"/>
        <v>0</v>
      </c>
    </row>
    <row r="432" spans="11:13" hidden="1" x14ac:dyDescent="0.25">
      <c r="K432" s="223">
        <f t="shared" si="23"/>
        <v>0</v>
      </c>
      <c r="L432" s="218">
        <f t="shared" si="22"/>
        <v>0</v>
      </c>
      <c r="M432" s="203">
        <f t="shared" si="24"/>
        <v>0</v>
      </c>
    </row>
    <row r="433" spans="11:13" hidden="1" x14ac:dyDescent="0.25">
      <c r="K433" s="223">
        <f t="shared" si="23"/>
        <v>0</v>
      </c>
      <c r="L433" s="218">
        <f t="shared" si="22"/>
        <v>0</v>
      </c>
      <c r="M433" s="203">
        <f t="shared" si="24"/>
        <v>0</v>
      </c>
    </row>
    <row r="434" spans="11:13" hidden="1" x14ac:dyDescent="0.25">
      <c r="K434" s="223">
        <f t="shared" si="23"/>
        <v>0</v>
      </c>
      <c r="L434" s="218">
        <f t="shared" si="22"/>
        <v>0</v>
      </c>
      <c r="M434" s="203">
        <f t="shared" si="24"/>
        <v>0</v>
      </c>
    </row>
    <row r="435" spans="11:13" hidden="1" x14ac:dyDescent="0.25">
      <c r="K435" s="223">
        <f t="shared" si="23"/>
        <v>0</v>
      </c>
      <c r="L435" s="218">
        <f t="shared" si="22"/>
        <v>0</v>
      </c>
      <c r="M435" s="203">
        <f t="shared" si="24"/>
        <v>0</v>
      </c>
    </row>
    <row r="436" spans="11:13" hidden="1" x14ac:dyDescent="0.25">
      <c r="K436" s="223">
        <f t="shared" si="23"/>
        <v>0</v>
      </c>
      <c r="L436" s="218">
        <f t="shared" si="22"/>
        <v>0</v>
      </c>
      <c r="M436" s="203">
        <f t="shared" si="24"/>
        <v>0</v>
      </c>
    </row>
    <row r="437" spans="11:13" hidden="1" x14ac:dyDescent="0.25">
      <c r="K437" s="223">
        <f t="shared" si="23"/>
        <v>0</v>
      </c>
      <c r="L437" s="218">
        <f t="shared" si="22"/>
        <v>0</v>
      </c>
      <c r="M437" s="203">
        <f t="shared" si="24"/>
        <v>0</v>
      </c>
    </row>
    <row r="438" spans="11:13" hidden="1" x14ac:dyDescent="0.25">
      <c r="K438" s="223">
        <f t="shared" si="23"/>
        <v>0</v>
      </c>
      <c r="L438" s="218">
        <f t="shared" si="22"/>
        <v>0</v>
      </c>
      <c r="M438" s="203">
        <f t="shared" si="24"/>
        <v>0</v>
      </c>
    </row>
    <row r="439" spans="11:13" hidden="1" x14ac:dyDescent="0.25">
      <c r="K439" s="223">
        <f t="shared" si="23"/>
        <v>0</v>
      </c>
      <c r="L439" s="218">
        <f t="shared" si="22"/>
        <v>0</v>
      </c>
      <c r="M439" s="203">
        <f t="shared" si="24"/>
        <v>0</v>
      </c>
    </row>
    <row r="440" spans="11:13" hidden="1" x14ac:dyDescent="0.25">
      <c r="K440" s="223">
        <f t="shared" si="23"/>
        <v>0</v>
      </c>
      <c r="L440" s="218">
        <f t="shared" si="22"/>
        <v>0</v>
      </c>
      <c r="M440" s="203">
        <f t="shared" si="24"/>
        <v>0</v>
      </c>
    </row>
    <row r="441" spans="11:13" hidden="1" x14ac:dyDescent="0.25">
      <c r="K441" s="223">
        <f t="shared" si="23"/>
        <v>0</v>
      </c>
      <c r="L441" s="218">
        <f t="shared" si="22"/>
        <v>0</v>
      </c>
      <c r="M441" s="203">
        <f t="shared" si="24"/>
        <v>0</v>
      </c>
    </row>
    <row r="442" spans="11:13" hidden="1" x14ac:dyDescent="0.25">
      <c r="K442" s="223">
        <f t="shared" si="23"/>
        <v>0</v>
      </c>
      <c r="L442" s="218">
        <f t="shared" si="22"/>
        <v>0</v>
      </c>
      <c r="M442" s="203">
        <f t="shared" si="24"/>
        <v>0</v>
      </c>
    </row>
    <row r="443" spans="11:13" hidden="1" x14ac:dyDescent="0.25">
      <c r="K443" s="223">
        <f t="shared" si="23"/>
        <v>0</v>
      </c>
      <c r="L443" s="218">
        <f t="shared" si="22"/>
        <v>0</v>
      </c>
      <c r="M443" s="203">
        <f t="shared" si="24"/>
        <v>0</v>
      </c>
    </row>
    <row r="444" spans="11:13" hidden="1" x14ac:dyDescent="0.25">
      <c r="K444" s="223">
        <f t="shared" si="23"/>
        <v>0</v>
      </c>
      <c r="L444" s="218">
        <f t="shared" si="22"/>
        <v>0</v>
      </c>
      <c r="M444" s="203">
        <f t="shared" si="24"/>
        <v>0</v>
      </c>
    </row>
    <row r="445" spans="11:13" hidden="1" x14ac:dyDescent="0.25">
      <c r="K445" s="223">
        <f t="shared" si="23"/>
        <v>0</v>
      </c>
      <c r="L445" s="218">
        <f t="shared" si="22"/>
        <v>0</v>
      </c>
      <c r="M445" s="203">
        <f t="shared" si="24"/>
        <v>0</v>
      </c>
    </row>
    <row r="446" spans="11:13" hidden="1" x14ac:dyDescent="0.25">
      <c r="K446" s="223">
        <f t="shared" si="23"/>
        <v>0</v>
      </c>
      <c r="L446" s="218">
        <f t="shared" si="22"/>
        <v>0</v>
      </c>
      <c r="M446" s="203">
        <f t="shared" si="24"/>
        <v>0</v>
      </c>
    </row>
    <row r="447" spans="11:13" hidden="1" x14ac:dyDescent="0.25">
      <c r="K447" s="223">
        <f t="shared" si="23"/>
        <v>0</v>
      </c>
      <c r="L447" s="218">
        <f t="shared" si="22"/>
        <v>0</v>
      </c>
      <c r="M447" s="203">
        <f t="shared" si="24"/>
        <v>0</v>
      </c>
    </row>
    <row r="448" spans="11:13" hidden="1" x14ac:dyDescent="0.25">
      <c r="K448" s="223">
        <f t="shared" si="23"/>
        <v>0</v>
      </c>
      <c r="L448" s="218">
        <f t="shared" si="22"/>
        <v>0</v>
      </c>
      <c r="M448" s="203">
        <f t="shared" si="24"/>
        <v>0</v>
      </c>
    </row>
    <row r="449" spans="11:13" hidden="1" x14ac:dyDescent="0.25">
      <c r="K449" s="223">
        <f t="shared" si="23"/>
        <v>0</v>
      </c>
      <c r="L449" s="218">
        <f t="shared" si="22"/>
        <v>0</v>
      </c>
      <c r="M449" s="203">
        <f t="shared" si="24"/>
        <v>0</v>
      </c>
    </row>
    <row r="450" spans="11:13" hidden="1" x14ac:dyDescent="0.25">
      <c r="K450" s="223">
        <f t="shared" si="23"/>
        <v>0</v>
      </c>
      <c r="L450" s="218">
        <f t="shared" si="22"/>
        <v>0</v>
      </c>
      <c r="M450" s="203">
        <f t="shared" si="24"/>
        <v>0</v>
      </c>
    </row>
    <row r="451" spans="11:13" hidden="1" x14ac:dyDescent="0.25">
      <c r="K451" s="223">
        <f t="shared" si="23"/>
        <v>0</v>
      </c>
      <c r="L451" s="218">
        <f t="shared" si="22"/>
        <v>0</v>
      </c>
      <c r="M451" s="203">
        <f t="shared" si="24"/>
        <v>0</v>
      </c>
    </row>
    <row r="452" spans="11:13" hidden="1" x14ac:dyDescent="0.25">
      <c r="K452" s="223">
        <f t="shared" si="23"/>
        <v>0</v>
      </c>
      <c r="L452" s="218">
        <f t="shared" ref="L452:L490" si="25">IF(E452="",0,IF(E452="H",0,VLOOKUP(E452,$F$539:$G$553,2)))</f>
        <v>0</v>
      </c>
      <c r="M452" s="203">
        <f t="shared" si="24"/>
        <v>0</v>
      </c>
    </row>
    <row r="453" spans="11:13" hidden="1" x14ac:dyDescent="0.25">
      <c r="K453" s="223">
        <f t="shared" ref="K453:K498" si="26">SUM(F453:J453)</f>
        <v>0</v>
      </c>
      <c r="L453" s="218">
        <f t="shared" si="25"/>
        <v>0</v>
      </c>
      <c r="M453" s="203">
        <f t="shared" ref="M453:M498" si="27">SUM(K453*L453)</f>
        <v>0</v>
      </c>
    </row>
    <row r="454" spans="11:13" hidden="1" x14ac:dyDescent="0.25">
      <c r="K454" s="223">
        <f t="shared" si="26"/>
        <v>0</v>
      </c>
      <c r="L454" s="218">
        <f t="shared" si="25"/>
        <v>0</v>
      </c>
      <c r="M454" s="203">
        <f t="shared" si="27"/>
        <v>0</v>
      </c>
    </row>
    <row r="455" spans="11:13" hidden="1" x14ac:dyDescent="0.25">
      <c r="K455" s="223">
        <f t="shared" si="26"/>
        <v>0</v>
      </c>
      <c r="L455" s="218">
        <f t="shared" si="25"/>
        <v>0</v>
      </c>
      <c r="M455" s="203">
        <f t="shared" si="27"/>
        <v>0</v>
      </c>
    </row>
    <row r="456" spans="11:13" hidden="1" x14ac:dyDescent="0.25">
      <c r="K456" s="223">
        <f t="shared" si="26"/>
        <v>0</v>
      </c>
      <c r="L456" s="218">
        <f t="shared" si="25"/>
        <v>0</v>
      </c>
      <c r="M456" s="203">
        <f t="shared" si="27"/>
        <v>0</v>
      </c>
    </row>
    <row r="457" spans="11:13" hidden="1" x14ac:dyDescent="0.25">
      <c r="K457" s="223">
        <f t="shared" si="26"/>
        <v>0</v>
      </c>
      <c r="L457" s="218">
        <f t="shared" si="25"/>
        <v>0</v>
      </c>
      <c r="M457" s="203">
        <f t="shared" si="27"/>
        <v>0</v>
      </c>
    </row>
    <row r="458" spans="11:13" hidden="1" x14ac:dyDescent="0.25">
      <c r="K458" s="223">
        <f t="shared" si="26"/>
        <v>0</v>
      </c>
      <c r="L458" s="218">
        <f t="shared" si="25"/>
        <v>0</v>
      </c>
      <c r="M458" s="203">
        <f t="shared" si="27"/>
        <v>0</v>
      </c>
    </row>
    <row r="459" spans="11:13" hidden="1" x14ac:dyDescent="0.25">
      <c r="K459" s="223">
        <f t="shared" si="26"/>
        <v>0</v>
      </c>
      <c r="L459" s="218">
        <f t="shared" si="25"/>
        <v>0</v>
      </c>
      <c r="M459" s="203">
        <f t="shared" si="27"/>
        <v>0</v>
      </c>
    </row>
    <row r="460" spans="11:13" hidden="1" x14ac:dyDescent="0.25">
      <c r="K460" s="223">
        <f t="shared" si="26"/>
        <v>0</v>
      </c>
      <c r="L460" s="218">
        <f t="shared" si="25"/>
        <v>0</v>
      </c>
      <c r="M460" s="203">
        <f t="shared" si="27"/>
        <v>0</v>
      </c>
    </row>
    <row r="461" spans="11:13" hidden="1" x14ac:dyDescent="0.25">
      <c r="K461" s="223">
        <f t="shared" si="26"/>
        <v>0</v>
      </c>
      <c r="L461" s="218">
        <f t="shared" si="25"/>
        <v>0</v>
      </c>
      <c r="M461" s="203">
        <f t="shared" si="27"/>
        <v>0</v>
      </c>
    </row>
    <row r="462" spans="11:13" hidden="1" x14ac:dyDescent="0.25">
      <c r="K462" s="223">
        <f t="shared" si="26"/>
        <v>0</v>
      </c>
      <c r="L462" s="218">
        <f t="shared" si="25"/>
        <v>0</v>
      </c>
      <c r="M462" s="203">
        <f t="shared" si="27"/>
        <v>0</v>
      </c>
    </row>
    <row r="463" spans="11:13" hidden="1" x14ac:dyDescent="0.25">
      <c r="K463" s="223">
        <f t="shared" si="26"/>
        <v>0</v>
      </c>
      <c r="L463" s="218">
        <f t="shared" si="25"/>
        <v>0</v>
      </c>
      <c r="M463" s="203">
        <f t="shared" si="27"/>
        <v>0</v>
      </c>
    </row>
    <row r="464" spans="11:13" hidden="1" x14ac:dyDescent="0.25">
      <c r="K464" s="223">
        <f t="shared" si="26"/>
        <v>0</v>
      </c>
      <c r="L464" s="218">
        <f t="shared" si="25"/>
        <v>0</v>
      </c>
      <c r="M464" s="203">
        <f t="shared" si="27"/>
        <v>0</v>
      </c>
    </row>
    <row r="465" spans="11:13" hidden="1" x14ac:dyDescent="0.25">
      <c r="K465" s="223">
        <f t="shared" si="26"/>
        <v>0</v>
      </c>
      <c r="L465" s="218">
        <f t="shared" si="25"/>
        <v>0</v>
      </c>
      <c r="M465" s="203">
        <f t="shared" si="27"/>
        <v>0</v>
      </c>
    </row>
    <row r="466" spans="11:13" hidden="1" x14ac:dyDescent="0.25">
      <c r="K466" s="223">
        <f t="shared" si="26"/>
        <v>0</v>
      </c>
      <c r="L466" s="218">
        <f t="shared" si="25"/>
        <v>0</v>
      </c>
      <c r="M466" s="203">
        <f t="shared" si="27"/>
        <v>0</v>
      </c>
    </row>
    <row r="467" spans="11:13" hidden="1" x14ac:dyDescent="0.25">
      <c r="K467" s="223">
        <f t="shared" si="26"/>
        <v>0</v>
      </c>
      <c r="L467" s="218">
        <f t="shared" si="25"/>
        <v>0</v>
      </c>
      <c r="M467" s="203">
        <f t="shared" si="27"/>
        <v>0</v>
      </c>
    </row>
    <row r="468" spans="11:13" hidden="1" x14ac:dyDescent="0.25">
      <c r="K468" s="223">
        <f t="shared" si="26"/>
        <v>0</v>
      </c>
      <c r="L468" s="218">
        <f t="shared" si="25"/>
        <v>0</v>
      </c>
      <c r="M468" s="203">
        <f t="shared" si="27"/>
        <v>0</v>
      </c>
    </row>
    <row r="469" spans="11:13" hidden="1" x14ac:dyDescent="0.25">
      <c r="K469" s="223">
        <f t="shared" si="26"/>
        <v>0</v>
      </c>
      <c r="L469" s="218">
        <f t="shared" si="25"/>
        <v>0</v>
      </c>
      <c r="M469" s="203">
        <f t="shared" si="27"/>
        <v>0</v>
      </c>
    </row>
    <row r="470" spans="11:13" hidden="1" x14ac:dyDescent="0.25">
      <c r="K470" s="223">
        <f t="shared" si="26"/>
        <v>0</v>
      </c>
      <c r="L470" s="218">
        <f t="shared" si="25"/>
        <v>0</v>
      </c>
      <c r="M470" s="203">
        <f t="shared" si="27"/>
        <v>0</v>
      </c>
    </row>
    <row r="471" spans="11:13" hidden="1" x14ac:dyDescent="0.25">
      <c r="K471" s="223">
        <f t="shared" si="26"/>
        <v>0</v>
      </c>
      <c r="L471" s="218">
        <f t="shared" si="25"/>
        <v>0</v>
      </c>
      <c r="M471" s="203">
        <f t="shared" si="27"/>
        <v>0</v>
      </c>
    </row>
    <row r="472" spans="11:13" hidden="1" x14ac:dyDescent="0.25">
      <c r="K472" s="223">
        <f t="shared" si="26"/>
        <v>0</v>
      </c>
      <c r="L472" s="218">
        <f t="shared" si="25"/>
        <v>0</v>
      </c>
      <c r="M472" s="203">
        <f t="shared" si="27"/>
        <v>0</v>
      </c>
    </row>
    <row r="473" spans="11:13" hidden="1" x14ac:dyDescent="0.25">
      <c r="K473" s="223">
        <f t="shared" si="26"/>
        <v>0</v>
      </c>
      <c r="L473" s="218">
        <f t="shared" si="25"/>
        <v>0</v>
      </c>
      <c r="M473" s="203">
        <f t="shared" si="27"/>
        <v>0</v>
      </c>
    </row>
    <row r="474" spans="11:13" hidden="1" x14ac:dyDescent="0.25">
      <c r="K474" s="223">
        <f t="shared" si="26"/>
        <v>0</v>
      </c>
      <c r="L474" s="218">
        <f t="shared" si="25"/>
        <v>0</v>
      </c>
      <c r="M474" s="203">
        <f t="shared" si="27"/>
        <v>0</v>
      </c>
    </row>
    <row r="475" spans="11:13" hidden="1" x14ac:dyDescent="0.25">
      <c r="K475" s="223">
        <f t="shared" si="26"/>
        <v>0</v>
      </c>
      <c r="L475" s="218">
        <f t="shared" si="25"/>
        <v>0</v>
      </c>
      <c r="M475" s="203">
        <f t="shared" si="27"/>
        <v>0</v>
      </c>
    </row>
    <row r="476" spans="11:13" hidden="1" x14ac:dyDescent="0.25">
      <c r="K476" s="223">
        <f t="shared" si="26"/>
        <v>0</v>
      </c>
      <c r="L476" s="218">
        <f t="shared" si="25"/>
        <v>0</v>
      </c>
      <c r="M476" s="203">
        <f t="shared" si="27"/>
        <v>0</v>
      </c>
    </row>
    <row r="477" spans="11:13" hidden="1" x14ac:dyDescent="0.25">
      <c r="K477" s="223">
        <f t="shared" si="26"/>
        <v>0</v>
      </c>
      <c r="L477" s="218">
        <f t="shared" si="25"/>
        <v>0</v>
      </c>
      <c r="M477" s="203">
        <f t="shared" si="27"/>
        <v>0</v>
      </c>
    </row>
    <row r="478" spans="11:13" hidden="1" x14ac:dyDescent="0.25">
      <c r="K478" s="223">
        <f t="shared" si="26"/>
        <v>0</v>
      </c>
      <c r="L478" s="218">
        <f t="shared" si="25"/>
        <v>0</v>
      </c>
      <c r="M478" s="203">
        <f t="shared" si="27"/>
        <v>0</v>
      </c>
    </row>
    <row r="479" spans="11:13" hidden="1" x14ac:dyDescent="0.25">
      <c r="K479" s="223">
        <f t="shared" si="26"/>
        <v>0</v>
      </c>
      <c r="L479" s="218">
        <f t="shared" si="25"/>
        <v>0</v>
      </c>
      <c r="M479" s="203">
        <f t="shared" si="27"/>
        <v>0</v>
      </c>
    </row>
    <row r="480" spans="11:13" hidden="1" x14ac:dyDescent="0.25">
      <c r="K480" s="223">
        <f t="shared" si="26"/>
        <v>0</v>
      </c>
      <c r="L480" s="218">
        <f t="shared" si="25"/>
        <v>0</v>
      </c>
      <c r="M480" s="203">
        <f t="shared" si="27"/>
        <v>0</v>
      </c>
    </row>
    <row r="481" spans="11:13" hidden="1" x14ac:dyDescent="0.25">
      <c r="K481" s="223">
        <f t="shared" si="26"/>
        <v>0</v>
      </c>
      <c r="L481" s="218">
        <f t="shared" si="25"/>
        <v>0</v>
      </c>
      <c r="M481" s="203">
        <f t="shared" si="27"/>
        <v>0</v>
      </c>
    </row>
    <row r="482" spans="11:13" hidden="1" x14ac:dyDescent="0.25">
      <c r="K482" s="223">
        <f t="shared" si="26"/>
        <v>0</v>
      </c>
      <c r="L482" s="218">
        <f t="shared" si="25"/>
        <v>0</v>
      </c>
      <c r="M482" s="203">
        <f t="shared" si="27"/>
        <v>0</v>
      </c>
    </row>
    <row r="483" spans="11:13" hidden="1" x14ac:dyDescent="0.25">
      <c r="K483" s="223">
        <f t="shared" si="26"/>
        <v>0</v>
      </c>
      <c r="L483" s="218">
        <f t="shared" si="25"/>
        <v>0</v>
      </c>
      <c r="M483" s="203">
        <f t="shared" si="27"/>
        <v>0</v>
      </c>
    </row>
    <row r="484" spans="11:13" hidden="1" x14ac:dyDescent="0.25">
      <c r="K484" s="223">
        <f t="shared" si="26"/>
        <v>0</v>
      </c>
      <c r="L484" s="218">
        <f t="shared" si="25"/>
        <v>0</v>
      </c>
      <c r="M484" s="203">
        <f t="shared" si="27"/>
        <v>0</v>
      </c>
    </row>
    <row r="485" spans="11:13" hidden="1" x14ac:dyDescent="0.25">
      <c r="K485" s="223">
        <f t="shared" si="26"/>
        <v>0</v>
      </c>
      <c r="L485" s="218">
        <f t="shared" si="25"/>
        <v>0</v>
      </c>
      <c r="M485" s="203">
        <f t="shared" si="27"/>
        <v>0</v>
      </c>
    </row>
    <row r="486" spans="11:13" hidden="1" x14ac:dyDescent="0.25">
      <c r="K486" s="223">
        <f t="shared" si="26"/>
        <v>0</v>
      </c>
      <c r="L486" s="218">
        <f t="shared" si="25"/>
        <v>0</v>
      </c>
      <c r="M486" s="203">
        <f t="shared" si="27"/>
        <v>0</v>
      </c>
    </row>
    <row r="487" spans="11:13" hidden="1" x14ac:dyDescent="0.25">
      <c r="K487" s="223">
        <f t="shared" si="26"/>
        <v>0</v>
      </c>
      <c r="L487" s="218">
        <f t="shared" si="25"/>
        <v>0</v>
      </c>
      <c r="M487" s="203">
        <f t="shared" si="27"/>
        <v>0</v>
      </c>
    </row>
    <row r="488" spans="11:13" hidden="1" x14ac:dyDescent="0.25">
      <c r="K488" s="223">
        <f t="shared" si="26"/>
        <v>0</v>
      </c>
      <c r="L488" s="218">
        <f t="shared" si="25"/>
        <v>0</v>
      </c>
      <c r="M488" s="203">
        <f t="shared" si="27"/>
        <v>0</v>
      </c>
    </row>
    <row r="489" spans="11:13" hidden="1" x14ac:dyDescent="0.25">
      <c r="K489" s="223">
        <f t="shared" si="26"/>
        <v>0</v>
      </c>
      <c r="L489" s="218">
        <f t="shared" si="25"/>
        <v>0</v>
      </c>
      <c r="M489" s="203">
        <f t="shared" si="27"/>
        <v>0</v>
      </c>
    </row>
    <row r="490" spans="11:13" hidden="1" x14ac:dyDescent="0.25">
      <c r="K490" s="223">
        <f t="shared" si="26"/>
        <v>0</v>
      </c>
      <c r="L490" s="218">
        <f t="shared" si="25"/>
        <v>0</v>
      </c>
      <c r="M490" s="203">
        <f t="shared" si="27"/>
        <v>0</v>
      </c>
    </row>
    <row r="491" spans="11:13" hidden="1" x14ac:dyDescent="0.25">
      <c r="K491" s="223">
        <f t="shared" ref="K491:K494" si="28">SUM(F491:J491)</f>
        <v>0</v>
      </c>
      <c r="L491" s="218">
        <f t="shared" ref="L491:L494" si="29">IF(E491="",0,IF(E491="H",0,VLOOKUP(E491,$F$539:$G$553,2)))</f>
        <v>0</v>
      </c>
      <c r="M491" s="203">
        <f t="shared" ref="M491:M494" si="30">SUM(K491*L491)</f>
        <v>0</v>
      </c>
    </row>
    <row r="492" spans="11:13" hidden="1" x14ac:dyDescent="0.25">
      <c r="K492" s="223">
        <f t="shared" si="28"/>
        <v>0</v>
      </c>
      <c r="L492" s="218">
        <f t="shared" si="29"/>
        <v>0</v>
      </c>
      <c r="M492" s="203">
        <f t="shared" si="30"/>
        <v>0</v>
      </c>
    </row>
    <row r="493" spans="11:13" hidden="1" x14ac:dyDescent="0.25">
      <c r="K493" s="223">
        <f t="shared" si="28"/>
        <v>0</v>
      </c>
      <c r="L493" s="218">
        <f t="shared" si="29"/>
        <v>0</v>
      </c>
      <c r="M493" s="203">
        <f t="shared" si="30"/>
        <v>0</v>
      </c>
    </row>
    <row r="494" spans="11:13" hidden="1" x14ac:dyDescent="0.25">
      <c r="K494" s="223">
        <f t="shared" si="28"/>
        <v>0</v>
      </c>
      <c r="L494" s="218">
        <f t="shared" si="29"/>
        <v>0</v>
      </c>
      <c r="M494" s="203">
        <f t="shared" si="30"/>
        <v>0</v>
      </c>
    </row>
    <row r="495" spans="11:13" hidden="1" x14ac:dyDescent="0.25">
      <c r="K495" s="223">
        <f t="shared" si="26"/>
        <v>0</v>
      </c>
      <c r="L495" s="218">
        <f>IF(E495="",0,IF(E495="H",0,VLOOKUP(E495,$F$539:$G$553,2)))</f>
        <v>0</v>
      </c>
      <c r="M495" s="203">
        <f t="shared" si="27"/>
        <v>0</v>
      </c>
    </row>
    <row r="496" spans="11:13" hidden="1" x14ac:dyDescent="0.25">
      <c r="K496" s="223">
        <f t="shared" si="26"/>
        <v>0</v>
      </c>
      <c r="L496" s="218">
        <f>IF(E496="",0,IF(E496="H",0,VLOOKUP(E496,$F$539:$G$553,2)))</f>
        <v>0</v>
      </c>
      <c r="M496" s="203">
        <f t="shared" si="27"/>
        <v>0</v>
      </c>
    </row>
    <row r="497" spans="3:13" hidden="1" x14ac:dyDescent="0.25">
      <c r="K497" s="223">
        <f t="shared" si="26"/>
        <v>0</v>
      </c>
      <c r="L497" s="218">
        <f>IF(E497="",0,IF(E497="H",0,VLOOKUP(E497,$F$539:$G$553,2)))</f>
        <v>0</v>
      </c>
      <c r="M497" s="203">
        <f t="shared" si="27"/>
        <v>0</v>
      </c>
    </row>
    <row r="498" spans="3:13" hidden="1" x14ac:dyDescent="0.25">
      <c r="K498" s="223">
        <f t="shared" si="26"/>
        <v>0</v>
      </c>
      <c r="L498" s="218">
        <f>IF(E498="",0,IF(E498="H",0,VLOOKUP(E498,$F$539:$G$553,2)))</f>
        <v>0</v>
      </c>
      <c r="M498" s="203">
        <f t="shared" si="27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31">IF(F539="","",F539)</f>
        <v>A</v>
      </c>
      <c r="D500" s="169"/>
      <c r="E500" s="169"/>
      <c r="F500" s="169">
        <f t="shared" ref="F500:F514" si="32">SUMPRODUCT(--($E$4:$E$498=C500),--($D$4:$D$498=""),$F$4:$F$498)</f>
        <v>0</v>
      </c>
      <c r="G500" s="169">
        <f t="shared" ref="G500:G514" si="33">SUMPRODUCT(--($E$4:$E$498=C500),--($D$4:$D$498=""),$G$4:$G$498)</f>
        <v>751.31000000000006</v>
      </c>
      <c r="H500" s="169">
        <f t="shared" ref="H500:H514" si="34">SUMPRODUCT(--($E$4:$E$498=C500),--($D$4:$D$498=""),$H$4:$H$498)</f>
        <v>0</v>
      </c>
      <c r="I500" s="169">
        <f t="shared" ref="I500:I514" si="35">SUMPRODUCT(--($E$4:$E$498=C500),--($D$4:$D$498=""),$I$4:$I$498)</f>
        <v>0</v>
      </c>
      <c r="J500" s="169">
        <f t="shared" ref="J500:J514" si="36">SUMPRODUCT(--($E$4:$E$498=C500),--($D$4:$D$498=""),$J$4:$J$498)</f>
        <v>0</v>
      </c>
      <c r="K500" s="169">
        <f t="shared" ref="K500:K514" si="37">SUM(F500:J500)</f>
        <v>751.31000000000006</v>
      </c>
      <c r="L500" s="169"/>
      <c r="M500" s="169">
        <f t="shared" ref="M500:M507" si="38">SUMPRODUCT(--($E$4:$E$498=C500),--($D$4:$D$498=""),$M$4:$M$498)</f>
        <v>150262</v>
      </c>
    </row>
    <row r="501" spans="3:13" x14ac:dyDescent="0.25">
      <c r="C501" s="169" t="str">
        <f t="shared" si="31"/>
        <v>A1</v>
      </c>
      <c r="D501" s="169"/>
      <c r="E501" s="169"/>
      <c r="F501" s="169">
        <f t="shared" si="32"/>
        <v>0</v>
      </c>
      <c r="G501" s="169">
        <f t="shared" si="33"/>
        <v>145.61000000000001</v>
      </c>
      <c r="H501" s="169">
        <f t="shared" si="34"/>
        <v>0</v>
      </c>
      <c r="I501" s="169">
        <f t="shared" si="35"/>
        <v>0</v>
      </c>
      <c r="J501" s="169">
        <f t="shared" si="36"/>
        <v>0</v>
      </c>
      <c r="K501" s="169">
        <f t="shared" si="37"/>
        <v>145.61000000000001</v>
      </c>
      <c r="L501" s="169"/>
      <c r="M501" s="169">
        <f t="shared" si="38"/>
        <v>17473.2</v>
      </c>
    </row>
    <row r="502" spans="3:13" x14ac:dyDescent="0.25">
      <c r="C502" s="169" t="str">
        <f t="shared" si="31"/>
        <v>B</v>
      </c>
      <c r="D502" s="169"/>
      <c r="E502" s="169"/>
      <c r="F502" s="169">
        <f t="shared" si="32"/>
        <v>44.36</v>
      </c>
      <c r="G502" s="169">
        <f t="shared" si="33"/>
        <v>307.25</v>
      </c>
      <c r="H502" s="169">
        <f t="shared" si="34"/>
        <v>29.35</v>
      </c>
      <c r="I502" s="169">
        <f t="shared" si="35"/>
        <v>0</v>
      </c>
      <c r="J502" s="169">
        <f t="shared" si="36"/>
        <v>0</v>
      </c>
      <c r="K502" s="169">
        <f t="shared" si="37"/>
        <v>380.96000000000004</v>
      </c>
      <c r="L502" s="169"/>
      <c r="M502" s="169">
        <f t="shared" si="38"/>
        <v>76192</v>
      </c>
    </row>
    <row r="503" spans="3:13" x14ac:dyDescent="0.25">
      <c r="C503" s="169" t="str">
        <f t="shared" si="31"/>
        <v>C</v>
      </c>
      <c r="D503" s="169"/>
      <c r="E503" s="169"/>
      <c r="F503" s="169">
        <f t="shared" si="32"/>
        <v>0</v>
      </c>
      <c r="G503" s="169">
        <f t="shared" si="33"/>
        <v>2.4</v>
      </c>
      <c r="H503" s="169">
        <f t="shared" si="34"/>
        <v>30.5</v>
      </c>
      <c r="I503" s="169">
        <f t="shared" si="35"/>
        <v>0</v>
      </c>
      <c r="J503" s="169">
        <f t="shared" si="36"/>
        <v>39.409999999999997</v>
      </c>
      <c r="K503" s="169">
        <f t="shared" si="37"/>
        <v>72.31</v>
      </c>
      <c r="L503" s="169"/>
      <c r="M503" s="169">
        <f t="shared" si="38"/>
        <v>14462</v>
      </c>
    </row>
    <row r="504" spans="3:13" x14ac:dyDescent="0.25">
      <c r="C504" s="169" t="str">
        <f t="shared" si="31"/>
        <v>D</v>
      </c>
      <c r="D504" s="169"/>
      <c r="E504" s="169"/>
      <c r="F504" s="169">
        <f t="shared" si="32"/>
        <v>0</v>
      </c>
      <c r="G504" s="169">
        <f t="shared" si="33"/>
        <v>84.15</v>
      </c>
      <c r="H504" s="169">
        <f t="shared" si="34"/>
        <v>340.7</v>
      </c>
      <c r="I504" s="169">
        <f t="shared" si="35"/>
        <v>0</v>
      </c>
      <c r="J504" s="169">
        <f t="shared" si="36"/>
        <v>0</v>
      </c>
      <c r="K504" s="169">
        <f t="shared" si="37"/>
        <v>424.85</v>
      </c>
      <c r="L504" s="169"/>
      <c r="M504" s="169">
        <f t="shared" si="38"/>
        <v>80119.600000000006</v>
      </c>
    </row>
    <row r="505" spans="3:13" x14ac:dyDescent="0.25">
      <c r="C505" s="169" t="str">
        <f t="shared" si="31"/>
        <v>E</v>
      </c>
      <c r="D505" s="169"/>
      <c r="E505" s="169"/>
      <c r="F505" s="169">
        <f t="shared" si="32"/>
        <v>0</v>
      </c>
      <c r="G505" s="169">
        <f t="shared" si="33"/>
        <v>0</v>
      </c>
      <c r="H505" s="169">
        <f t="shared" si="34"/>
        <v>0</v>
      </c>
      <c r="I505" s="169">
        <f t="shared" si="35"/>
        <v>0</v>
      </c>
      <c r="J505" s="169">
        <f t="shared" si="36"/>
        <v>0</v>
      </c>
      <c r="K505" s="169">
        <f t="shared" si="37"/>
        <v>0</v>
      </c>
      <c r="L505" s="169"/>
      <c r="M505" s="169">
        <f t="shared" si="38"/>
        <v>0</v>
      </c>
    </row>
    <row r="506" spans="3:13" x14ac:dyDescent="0.25">
      <c r="C506" s="169" t="str">
        <f t="shared" si="31"/>
        <v>F</v>
      </c>
      <c r="D506" s="169"/>
      <c r="E506" s="169"/>
      <c r="F506" s="169">
        <f t="shared" si="32"/>
        <v>0</v>
      </c>
      <c r="G506" s="169">
        <f t="shared" si="33"/>
        <v>0</v>
      </c>
      <c r="H506" s="169">
        <f t="shared" si="34"/>
        <v>0</v>
      </c>
      <c r="I506" s="169">
        <f t="shared" si="35"/>
        <v>0</v>
      </c>
      <c r="J506" s="169">
        <f t="shared" si="36"/>
        <v>0</v>
      </c>
      <c r="K506" s="169">
        <f t="shared" si="37"/>
        <v>0</v>
      </c>
      <c r="L506" s="169"/>
      <c r="M506" s="169">
        <f t="shared" si="38"/>
        <v>0</v>
      </c>
    </row>
    <row r="507" spans="3:13" x14ac:dyDescent="0.25">
      <c r="C507" s="169" t="str">
        <f t="shared" si="31"/>
        <v>G</v>
      </c>
      <c r="D507" s="169"/>
      <c r="E507" s="169"/>
      <c r="F507" s="169">
        <f t="shared" si="32"/>
        <v>0</v>
      </c>
      <c r="G507" s="169">
        <f t="shared" si="33"/>
        <v>0</v>
      </c>
      <c r="H507" s="169">
        <f t="shared" si="34"/>
        <v>0</v>
      </c>
      <c r="I507" s="169">
        <f t="shared" si="35"/>
        <v>0</v>
      </c>
      <c r="J507" s="169">
        <f t="shared" si="36"/>
        <v>0</v>
      </c>
      <c r="K507" s="169">
        <f t="shared" si="37"/>
        <v>0</v>
      </c>
      <c r="L507" s="169"/>
      <c r="M507" s="169">
        <f t="shared" si="38"/>
        <v>0</v>
      </c>
    </row>
    <row r="508" spans="3:13" x14ac:dyDescent="0.25">
      <c r="C508" s="169" t="str">
        <f t="shared" si="31"/>
        <v>H</v>
      </c>
      <c r="D508" s="169"/>
      <c r="E508" s="169"/>
      <c r="F508" s="169">
        <f t="shared" si="32"/>
        <v>0</v>
      </c>
      <c r="G508" s="169">
        <f t="shared" si="33"/>
        <v>2.25</v>
      </c>
      <c r="H508" s="169">
        <f t="shared" si="34"/>
        <v>0</v>
      </c>
      <c r="I508" s="169">
        <f t="shared" si="35"/>
        <v>0</v>
      </c>
      <c r="J508" s="169">
        <f t="shared" si="36"/>
        <v>0</v>
      </c>
      <c r="K508" s="169">
        <f t="shared" si="37"/>
        <v>2.25</v>
      </c>
      <c r="L508" s="169"/>
      <c r="M508" s="169">
        <f t="shared" ref="M508:M513" si="39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32"/>
        <v>0</v>
      </c>
      <c r="G509" s="169">
        <f t="shared" si="33"/>
        <v>0</v>
      </c>
      <c r="H509" s="169">
        <f t="shared" si="34"/>
        <v>0</v>
      </c>
      <c r="I509" s="169">
        <f t="shared" si="35"/>
        <v>0</v>
      </c>
      <c r="J509" s="169">
        <f t="shared" si="36"/>
        <v>0</v>
      </c>
      <c r="K509" s="169">
        <f t="shared" si="37"/>
        <v>0</v>
      </c>
      <c r="L509" s="169"/>
      <c r="M509" s="169">
        <f t="shared" si="39"/>
        <v>0</v>
      </c>
    </row>
    <row r="510" spans="3:13" x14ac:dyDescent="0.25">
      <c r="C510" s="169" t="s">
        <v>180</v>
      </c>
      <c r="D510" s="169"/>
      <c r="E510" s="169"/>
      <c r="F510" s="169">
        <f t="shared" si="32"/>
        <v>0</v>
      </c>
      <c r="G510" s="169">
        <f t="shared" si="33"/>
        <v>0</v>
      </c>
      <c r="H510" s="169">
        <f t="shared" si="34"/>
        <v>0</v>
      </c>
      <c r="I510" s="169">
        <f t="shared" si="35"/>
        <v>0</v>
      </c>
      <c r="J510" s="169">
        <f t="shared" si="36"/>
        <v>0</v>
      </c>
      <c r="K510" s="169">
        <f t="shared" si="37"/>
        <v>0</v>
      </c>
      <c r="L510" s="169"/>
      <c r="M510" s="169">
        <f t="shared" si="39"/>
        <v>0</v>
      </c>
    </row>
    <row r="511" spans="3:13" x14ac:dyDescent="0.25">
      <c r="C511" s="169" t="s">
        <v>180</v>
      </c>
      <c r="D511" s="169"/>
      <c r="E511" s="169"/>
      <c r="F511" s="169">
        <f t="shared" si="32"/>
        <v>0</v>
      </c>
      <c r="G511" s="169">
        <f t="shared" si="33"/>
        <v>0</v>
      </c>
      <c r="H511" s="169">
        <f t="shared" si="34"/>
        <v>0</v>
      </c>
      <c r="I511" s="169">
        <f t="shared" si="35"/>
        <v>0</v>
      </c>
      <c r="J511" s="169">
        <f t="shared" si="36"/>
        <v>0</v>
      </c>
      <c r="K511" s="169">
        <f t="shared" si="37"/>
        <v>0</v>
      </c>
      <c r="L511" s="169"/>
      <c r="M511" s="169">
        <f t="shared" si="39"/>
        <v>0</v>
      </c>
    </row>
    <row r="512" spans="3:13" x14ac:dyDescent="0.25">
      <c r="C512" s="169" t="s">
        <v>180</v>
      </c>
      <c r="D512" s="169"/>
      <c r="E512" s="169"/>
      <c r="F512" s="169">
        <f t="shared" si="32"/>
        <v>0</v>
      </c>
      <c r="G512" s="169">
        <f t="shared" si="33"/>
        <v>0</v>
      </c>
      <c r="H512" s="169">
        <f t="shared" si="34"/>
        <v>0</v>
      </c>
      <c r="I512" s="169">
        <f t="shared" si="35"/>
        <v>0</v>
      </c>
      <c r="J512" s="169">
        <f t="shared" si="36"/>
        <v>0</v>
      </c>
      <c r="K512" s="169">
        <f t="shared" si="37"/>
        <v>0</v>
      </c>
      <c r="L512" s="169"/>
      <c r="M512" s="169">
        <f t="shared" si="39"/>
        <v>0</v>
      </c>
    </row>
    <row r="513" spans="3:13" x14ac:dyDescent="0.25">
      <c r="C513" s="169" t="s">
        <v>180</v>
      </c>
      <c r="D513" s="169"/>
      <c r="E513" s="169"/>
      <c r="F513" s="169">
        <f t="shared" si="32"/>
        <v>0</v>
      </c>
      <c r="G513" s="169">
        <f t="shared" si="33"/>
        <v>0</v>
      </c>
      <c r="H513" s="169">
        <f t="shared" si="34"/>
        <v>0</v>
      </c>
      <c r="I513" s="169">
        <f t="shared" si="35"/>
        <v>0</v>
      </c>
      <c r="J513" s="169">
        <f t="shared" si="36"/>
        <v>0</v>
      </c>
      <c r="K513" s="169">
        <f t="shared" si="37"/>
        <v>0</v>
      </c>
      <c r="L513" s="169"/>
      <c r="M513" s="169">
        <f t="shared" si="39"/>
        <v>0</v>
      </c>
    </row>
    <row r="514" spans="3:13" x14ac:dyDescent="0.25">
      <c r="C514" s="169" t="s">
        <v>180</v>
      </c>
      <c r="D514" s="169"/>
      <c r="E514" s="169"/>
      <c r="F514" s="169">
        <f t="shared" si="32"/>
        <v>0</v>
      </c>
      <c r="G514" s="169">
        <f t="shared" si="33"/>
        <v>0</v>
      </c>
      <c r="H514" s="169">
        <f t="shared" si="34"/>
        <v>0</v>
      </c>
      <c r="I514" s="169">
        <f t="shared" si="35"/>
        <v>0</v>
      </c>
      <c r="J514" s="169">
        <f t="shared" si="36"/>
        <v>0</v>
      </c>
      <c r="K514" s="169">
        <f t="shared" si="37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44.36</v>
      </c>
      <c r="G515" s="170">
        <f t="shared" ref="G515:K515" si="40">SUM(G500:G514)</f>
        <v>1292.9700000000003</v>
      </c>
      <c r="H515" s="170">
        <f t="shared" si="40"/>
        <v>400.55</v>
      </c>
      <c r="I515" s="170">
        <f t="shared" si="40"/>
        <v>0</v>
      </c>
      <c r="J515" s="170">
        <f t="shared" si="40"/>
        <v>39.409999999999997</v>
      </c>
      <c r="K515" s="170">
        <f t="shared" si="40"/>
        <v>1777.29</v>
      </c>
      <c r="L515" s="170"/>
      <c r="M515" s="170">
        <f>SUM(M499:M514)</f>
        <v>338508.80000000005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2.25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2.25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41">C500</f>
        <v>A</v>
      </c>
      <c r="D520" s="10"/>
      <c r="E520" s="10"/>
      <c r="F520" s="10">
        <f t="shared" ref="F520:F534" si="42">SUMPRODUCT(--($E$4:$E$498=C520),--($D$4:$D$498="X"),$F$4:$F$498)</f>
        <v>0</v>
      </c>
      <c r="G520" s="10">
        <f t="shared" ref="G520:G534" si="43">SUMPRODUCT(--($E$4:$E$498=C520),--($D$4:$D$498="X"),$G$4:$G$498)</f>
        <v>0</v>
      </c>
      <c r="H520" s="10">
        <f t="shared" ref="H520:H534" si="44">SUMPRODUCT(--($E$4:$E$498=C520),--($D$4:$D$498="X"),$H$4:$H$498)</f>
        <v>0</v>
      </c>
      <c r="I520" s="10">
        <f t="shared" ref="I520:I534" si="45">SUMPRODUCT(--($E$4:$E$498=C520),--($D$4:$D$498="X"),$I$4:$I$498)</f>
        <v>0</v>
      </c>
      <c r="J520" s="10">
        <f t="shared" ref="J520:J534" si="46">SUMPRODUCT(--($E$4:$E$498=C520),--($D$4:$D$498="X"),$J$4:$J$498)</f>
        <v>0</v>
      </c>
      <c r="K520" s="10">
        <f t="shared" ref="K520:K534" si="47">SUM(F520:J520)</f>
        <v>0</v>
      </c>
    </row>
    <row r="521" spans="3:13" x14ac:dyDescent="0.25">
      <c r="C521" s="10" t="str">
        <f t="shared" si="41"/>
        <v>A1</v>
      </c>
      <c r="D521" s="10"/>
      <c r="E521" s="10"/>
      <c r="F521" s="10">
        <f t="shared" si="42"/>
        <v>0</v>
      </c>
      <c r="G521" s="10">
        <f t="shared" si="43"/>
        <v>0</v>
      </c>
      <c r="H521" s="10">
        <f t="shared" si="44"/>
        <v>0</v>
      </c>
      <c r="I521" s="10">
        <f t="shared" si="45"/>
        <v>0</v>
      </c>
      <c r="J521" s="10">
        <f t="shared" si="46"/>
        <v>0</v>
      </c>
      <c r="K521" s="10">
        <f t="shared" si="47"/>
        <v>0</v>
      </c>
    </row>
    <row r="522" spans="3:13" x14ac:dyDescent="0.25">
      <c r="C522" s="10" t="str">
        <f t="shared" si="41"/>
        <v>B</v>
      </c>
      <c r="D522" s="10"/>
      <c r="E522" s="10"/>
      <c r="F522" s="10">
        <f t="shared" si="42"/>
        <v>0</v>
      </c>
      <c r="G522" s="10">
        <f t="shared" si="43"/>
        <v>0</v>
      </c>
      <c r="H522" s="10">
        <f t="shared" si="44"/>
        <v>0</v>
      </c>
      <c r="I522" s="10">
        <f t="shared" si="45"/>
        <v>0</v>
      </c>
      <c r="J522" s="10">
        <f t="shared" si="46"/>
        <v>0</v>
      </c>
      <c r="K522" s="10">
        <f t="shared" si="47"/>
        <v>0</v>
      </c>
    </row>
    <row r="523" spans="3:13" x14ac:dyDescent="0.25">
      <c r="C523" s="10" t="str">
        <f t="shared" si="41"/>
        <v>C</v>
      </c>
      <c r="D523" s="10"/>
      <c r="E523" s="10"/>
      <c r="F523" s="10">
        <f t="shared" si="42"/>
        <v>0</v>
      </c>
      <c r="G523" s="10">
        <f t="shared" si="43"/>
        <v>0</v>
      </c>
      <c r="H523" s="10">
        <f t="shared" si="44"/>
        <v>0</v>
      </c>
      <c r="I523" s="10">
        <f t="shared" si="45"/>
        <v>0</v>
      </c>
      <c r="J523" s="10">
        <f t="shared" si="46"/>
        <v>0</v>
      </c>
      <c r="K523" s="10">
        <f t="shared" si="47"/>
        <v>0</v>
      </c>
    </row>
    <row r="524" spans="3:13" x14ac:dyDescent="0.25">
      <c r="C524" s="10" t="str">
        <f t="shared" si="41"/>
        <v>D</v>
      </c>
      <c r="D524" s="10"/>
      <c r="E524" s="10"/>
      <c r="F524" s="10">
        <f t="shared" si="42"/>
        <v>0</v>
      </c>
      <c r="G524" s="10">
        <f t="shared" si="43"/>
        <v>0</v>
      </c>
      <c r="H524" s="10">
        <f t="shared" si="44"/>
        <v>0</v>
      </c>
      <c r="I524" s="10">
        <f t="shared" si="45"/>
        <v>0</v>
      </c>
      <c r="J524" s="10">
        <f t="shared" si="46"/>
        <v>0</v>
      </c>
      <c r="K524" s="10">
        <f t="shared" si="47"/>
        <v>0</v>
      </c>
    </row>
    <row r="525" spans="3:13" x14ac:dyDescent="0.25">
      <c r="C525" s="10" t="str">
        <f t="shared" si="41"/>
        <v>E</v>
      </c>
      <c r="D525" s="10"/>
      <c r="E525" s="10"/>
      <c r="F525" s="10">
        <f t="shared" si="42"/>
        <v>0</v>
      </c>
      <c r="G525" s="10">
        <f t="shared" si="43"/>
        <v>0</v>
      </c>
      <c r="H525" s="10">
        <f t="shared" si="44"/>
        <v>0</v>
      </c>
      <c r="I525" s="10">
        <f t="shared" si="45"/>
        <v>0</v>
      </c>
      <c r="J525" s="10">
        <f t="shared" si="46"/>
        <v>0</v>
      </c>
      <c r="K525" s="10">
        <f t="shared" si="47"/>
        <v>0</v>
      </c>
    </row>
    <row r="526" spans="3:13" x14ac:dyDescent="0.25">
      <c r="C526" s="10" t="str">
        <f t="shared" si="41"/>
        <v>F</v>
      </c>
      <c r="D526" s="10"/>
      <c r="E526" s="10"/>
      <c r="F526" s="10">
        <f t="shared" si="42"/>
        <v>0</v>
      </c>
      <c r="G526" s="10">
        <f t="shared" si="43"/>
        <v>0</v>
      </c>
      <c r="H526" s="10">
        <f t="shared" si="44"/>
        <v>0</v>
      </c>
      <c r="I526" s="10">
        <f t="shared" si="45"/>
        <v>0</v>
      </c>
      <c r="J526" s="10">
        <f t="shared" si="46"/>
        <v>0</v>
      </c>
      <c r="K526" s="10">
        <f t="shared" si="47"/>
        <v>0</v>
      </c>
    </row>
    <row r="527" spans="3:13" x14ac:dyDescent="0.25">
      <c r="C527" s="10" t="s">
        <v>180</v>
      </c>
      <c r="D527" s="10"/>
      <c r="E527" s="10"/>
      <c r="F527" s="10">
        <f t="shared" si="42"/>
        <v>0</v>
      </c>
      <c r="G527" s="10">
        <f t="shared" si="43"/>
        <v>0</v>
      </c>
      <c r="H527" s="10">
        <f t="shared" si="44"/>
        <v>0</v>
      </c>
      <c r="I527" s="10">
        <f t="shared" si="45"/>
        <v>0</v>
      </c>
      <c r="J527" s="10">
        <f t="shared" si="46"/>
        <v>0</v>
      </c>
      <c r="K527" s="10">
        <f t="shared" si="47"/>
        <v>0</v>
      </c>
    </row>
    <row r="528" spans="3:13" x14ac:dyDescent="0.25">
      <c r="C528" s="10" t="s">
        <v>180</v>
      </c>
      <c r="D528" s="10"/>
      <c r="E528" s="10"/>
      <c r="F528" s="10">
        <f t="shared" si="42"/>
        <v>0</v>
      </c>
      <c r="G528" s="10">
        <f t="shared" si="43"/>
        <v>0</v>
      </c>
      <c r="H528" s="10">
        <f t="shared" si="44"/>
        <v>0</v>
      </c>
      <c r="I528" s="10">
        <f t="shared" si="45"/>
        <v>0</v>
      </c>
      <c r="J528" s="10">
        <f t="shared" si="46"/>
        <v>0</v>
      </c>
      <c r="K528" s="10">
        <f t="shared" si="47"/>
        <v>0</v>
      </c>
    </row>
    <row r="529" spans="3:11" x14ac:dyDescent="0.25">
      <c r="C529" s="10" t="s">
        <v>180</v>
      </c>
      <c r="D529" s="10"/>
      <c r="E529" s="10"/>
      <c r="F529" s="10">
        <f t="shared" si="42"/>
        <v>0</v>
      </c>
      <c r="G529" s="10">
        <f t="shared" si="43"/>
        <v>0</v>
      </c>
      <c r="H529" s="10">
        <f t="shared" si="44"/>
        <v>0</v>
      </c>
      <c r="I529" s="10">
        <f t="shared" si="45"/>
        <v>0</v>
      </c>
      <c r="J529" s="10">
        <f t="shared" si="46"/>
        <v>0</v>
      </c>
      <c r="K529" s="10">
        <f t="shared" si="47"/>
        <v>0</v>
      </c>
    </row>
    <row r="530" spans="3:11" x14ac:dyDescent="0.25">
      <c r="C530" s="10" t="s">
        <v>180</v>
      </c>
      <c r="D530" s="10"/>
      <c r="E530" s="10"/>
      <c r="F530" s="10">
        <f t="shared" si="42"/>
        <v>0</v>
      </c>
      <c r="G530" s="10">
        <f t="shared" si="43"/>
        <v>0</v>
      </c>
      <c r="H530" s="10">
        <f t="shared" si="44"/>
        <v>0</v>
      </c>
      <c r="I530" s="10">
        <f t="shared" si="45"/>
        <v>0</v>
      </c>
      <c r="J530" s="10">
        <f t="shared" si="46"/>
        <v>0</v>
      </c>
      <c r="K530" s="10">
        <f t="shared" si="47"/>
        <v>0</v>
      </c>
    </row>
    <row r="531" spans="3:11" x14ac:dyDescent="0.25">
      <c r="C531" s="10" t="s">
        <v>180</v>
      </c>
      <c r="D531" s="10"/>
      <c r="E531" s="10"/>
      <c r="F531" s="10">
        <f t="shared" si="42"/>
        <v>0</v>
      </c>
      <c r="G531" s="10">
        <f t="shared" si="43"/>
        <v>0</v>
      </c>
      <c r="H531" s="10">
        <f t="shared" si="44"/>
        <v>0</v>
      </c>
      <c r="I531" s="10">
        <f t="shared" si="45"/>
        <v>0</v>
      </c>
      <c r="J531" s="10">
        <f t="shared" si="46"/>
        <v>0</v>
      </c>
      <c r="K531" s="10">
        <f t="shared" si="47"/>
        <v>0</v>
      </c>
    </row>
    <row r="532" spans="3:11" x14ac:dyDescent="0.25">
      <c r="C532" s="10" t="s">
        <v>180</v>
      </c>
      <c r="D532" s="10"/>
      <c r="E532" s="10"/>
      <c r="F532" s="10">
        <f t="shared" si="42"/>
        <v>0</v>
      </c>
      <c r="G532" s="10">
        <f t="shared" si="43"/>
        <v>0</v>
      </c>
      <c r="H532" s="10">
        <f t="shared" si="44"/>
        <v>0</v>
      </c>
      <c r="I532" s="10">
        <f t="shared" si="45"/>
        <v>0</v>
      </c>
      <c r="J532" s="10">
        <f t="shared" si="46"/>
        <v>0</v>
      </c>
      <c r="K532" s="10">
        <f t="shared" si="47"/>
        <v>0</v>
      </c>
    </row>
    <row r="533" spans="3:11" x14ac:dyDescent="0.25">
      <c r="C533" s="10" t="s">
        <v>180</v>
      </c>
      <c r="D533" s="10"/>
      <c r="E533" s="10"/>
      <c r="F533" s="10">
        <f t="shared" si="42"/>
        <v>0</v>
      </c>
      <c r="G533" s="10">
        <f t="shared" si="43"/>
        <v>0</v>
      </c>
      <c r="H533" s="10">
        <f t="shared" si="44"/>
        <v>0</v>
      </c>
      <c r="I533" s="10">
        <f t="shared" si="45"/>
        <v>0</v>
      </c>
      <c r="J533" s="10">
        <f t="shared" si="46"/>
        <v>0</v>
      </c>
      <c r="K533" s="10">
        <f t="shared" si="47"/>
        <v>0</v>
      </c>
    </row>
    <row r="534" spans="3:11" x14ac:dyDescent="0.25">
      <c r="C534" s="10" t="s">
        <v>180</v>
      </c>
      <c r="D534" s="10"/>
      <c r="E534" s="10"/>
      <c r="F534" s="10">
        <f t="shared" si="42"/>
        <v>0</v>
      </c>
      <c r="G534" s="10">
        <f t="shared" si="43"/>
        <v>0</v>
      </c>
      <c r="H534" s="10">
        <f t="shared" si="44"/>
        <v>0</v>
      </c>
      <c r="I534" s="10">
        <f t="shared" si="45"/>
        <v>0</v>
      </c>
      <c r="J534" s="10">
        <f t="shared" si="46"/>
        <v>0</v>
      </c>
      <c r="K534" s="10">
        <f t="shared" si="47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8">SUM(F520:F534)</f>
        <v>0</v>
      </c>
      <c r="G535" s="11">
        <f t="shared" si="48"/>
        <v>0</v>
      </c>
      <c r="H535" s="11">
        <f t="shared" si="48"/>
        <v>0</v>
      </c>
      <c r="I535" s="11">
        <f t="shared" si="48"/>
        <v>0</v>
      </c>
      <c r="J535" s="11">
        <f t="shared" si="48"/>
        <v>0</v>
      </c>
      <c r="K535" s="11">
        <f t="shared" si="48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r9dZC3/w4pup8P4P215wKqbq4qfZFTW3lhQZHiZcse+kuM1exF5hPK5YGMQ5XxwNCZWNViYz5pYg8vAutDIihQ==" saltValue="ulECGADQ2B+w6o85BgKcJg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6">
    <tabColor rgb="FFF07512"/>
  </sheetPr>
  <dimension ref="A1:O124"/>
  <sheetViews>
    <sheetView showGridLines="0" showZeros="0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12,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Montessorischool Apollo</v>
      </c>
      <c r="C4" s="441"/>
      <c r="D4" s="441"/>
      <c r="E4" s="441"/>
      <c r="F4" s="437" t="s">
        <v>65</v>
      </c>
      <c r="G4" s="437"/>
      <c r="H4" s="69">
        <v>12</v>
      </c>
    </row>
    <row r="5" spans="1:11" ht="15" x14ac:dyDescent="0.25">
      <c r="A5" s="101" t="s">
        <v>60</v>
      </c>
      <c r="B5" s="440" t="str">
        <f>VLOOKUP(H4,verzamelblad!A5:E54,4)</f>
        <v>Strausspad 3</v>
      </c>
      <c r="C5" s="440"/>
      <c r="D5" s="440"/>
      <c r="E5" s="440"/>
      <c r="F5" s="438" t="s">
        <v>66</v>
      </c>
      <c r="G5" s="438"/>
      <c r="H5" s="238" t="str">
        <f>CONCATENATE(H4,"a")</f>
        <v>12a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224042</v>
      </c>
      <c r="E19" s="94"/>
      <c r="F19" s="95" t="s">
        <v>191</v>
      </c>
      <c r="G19" s="158">
        <f ca="1">D100/E9</f>
        <v>1120.21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'12a'!K503</f>
        <v>65.7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'12a'!G515-'12a'!G504</f>
        <v>703.61999999999989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703.61999999999989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703.61999999999989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'12a'!F515</f>
        <v>42.349999999999994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382.04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382.04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265.7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117.70731749999999</v>
      </c>
      <c r="F81" s="109">
        <f>VLOOKUP($H$4,verzamelblad!$A$5:$EK$54,10,0)</f>
        <v>4</v>
      </c>
      <c r="G81" s="108"/>
      <c r="H81" s="108"/>
      <c r="I81" s="261">
        <f ca="1">SUM(E81*F81)</f>
        <v>470.82926999999995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128044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7608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57250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13140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18000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224042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u+YCxFZqOYdZ7Y0U3pOcidprqLepXC8mS3WlzEZsHYNU66I2TzBFIyOapjTjsCmLSOoP0XOf4Pka/Keh847xug==" saltValue="AMLNjX6SCvARnfmV4N1DY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7">
    <tabColor rgb="FF9F9289"/>
  </sheetPr>
  <dimension ref="A1:M553"/>
  <sheetViews>
    <sheetView topLeftCell="B1" zoomScaleNormal="100" workbookViewId="0">
      <selection activeCell="M24" sqref="M24"/>
    </sheetView>
  </sheetViews>
  <sheetFormatPr defaultRowHeight="15" x14ac:dyDescent="0.25"/>
  <cols>
    <col min="1" max="1" width="6" style="218" customWidth="1"/>
    <col min="2" max="2" width="5.8554687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8" width="8.7109375" style="203" customWidth="1"/>
    <col min="9" max="9" width="9.42578125" style="203" customWidth="1"/>
    <col min="10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12</v>
      </c>
      <c r="B1" s="212" t="s">
        <v>61</v>
      </c>
      <c r="C1" s="213"/>
      <c r="D1" s="214" t="str">
        <f>VLOOKUP(A1,verzamelblad!A5:E54,3)</f>
        <v>Montessorischool Apollo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Strausspad 3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406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B4" s="414" t="s">
        <v>688</v>
      </c>
      <c r="C4" s="388" t="s">
        <v>680</v>
      </c>
      <c r="D4" s="372"/>
      <c r="E4" s="372" t="s">
        <v>85</v>
      </c>
      <c r="F4" s="389">
        <v>8</v>
      </c>
      <c r="G4" s="389"/>
      <c r="H4" s="389"/>
      <c r="I4" s="389"/>
      <c r="J4" s="389"/>
      <c r="K4" s="223">
        <f>SUM(F4:J4)</f>
        <v>8</v>
      </c>
      <c r="L4" s="218">
        <f t="shared" ref="L4:L67" si="0">IF(E4="",0,IF(E4="H",0,VLOOKUP(E4,$F$539:$G$553,2)))</f>
        <v>200</v>
      </c>
      <c r="M4" s="203">
        <f>SUM(K4*L4)</f>
        <v>1600</v>
      </c>
    </row>
    <row r="5" spans="1:13" x14ac:dyDescent="0.25">
      <c r="B5" s="414" t="s">
        <v>689</v>
      </c>
      <c r="C5" s="388" t="s">
        <v>681</v>
      </c>
      <c r="D5" s="372"/>
      <c r="E5" s="372" t="s">
        <v>85</v>
      </c>
      <c r="F5" s="389">
        <v>6.95</v>
      </c>
      <c r="G5" s="389"/>
      <c r="H5" s="389"/>
      <c r="I5" s="389"/>
      <c r="J5" s="389">
        <v>29.3</v>
      </c>
      <c r="K5" s="223">
        <f t="shared" ref="K5:K68" si="1">SUM(F5:J5)</f>
        <v>36.25</v>
      </c>
      <c r="L5" s="218">
        <f t="shared" si="0"/>
        <v>200</v>
      </c>
      <c r="M5" s="203">
        <f t="shared" ref="M5:M68" si="2">SUM(K5*L5)</f>
        <v>7250</v>
      </c>
    </row>
    <row r="6" spans="1:13" x14ac:dyDescent="0.25">
      <c r="B6" s="414" t="s">
        <v>378</v>
      </c>
      <c r="C6" s="388" t="s">
        <v>381</v>
      </c>
      <c r="D6" s="372"/>
      <c r="E6" s="372" t="s">
        <v>85</v>
      </c>
      <c r="F6" s="389"/>
      <c r="G6" s="389"/>
      <c r="H6" s="389"/>
      <c r="I6" s="389"/>
      <c r="J6" s="389">
        <v>38.75</v>
      </c>
      <c r="K6" s="223">
        <f t="shared" si="1"/>
        <v>38.75</v>
      </c>
      <c r="L6" s="218">
        <f t="shared" si="0"/>
        <v>200</v>
      </c>
      <c r="M6" s="203">
        <f t="shared" si="2"/>
        <v>7750</v>
      </c>
    </row>
    <row r="7" spans="1:13" x14ac:dyDescent="0.25">
      <c r="B7" s="414" t="s">
        <v>377</v>
      </c>
      <c r="C7" s="388" t="s">
        <v>381</v>
      </c>
      <c r="D7" s="372"/>
      <c r="E7" s="372" t="s">
        <v>85</v>
      </c>
      <c r="F7" s="389"/>
      <c r="G7" s="389"/>
      <c r="H7" s="389"/>
      <c r="I7" s="389"/>
      <c r="J7" s="389">
        <v>25.75</v>
      </c>
      <c r="K7" s="223">
        <f t="shared" si="1"/>
        <v>25.75</v>
      </c>
      <c r="L7" s="218">
        <f t="shared" si="0"/>
        <v>200</v>
      </c>
      <c r="M7" s="203">
        <f t="shared" si="2"/>
        <v>5150</v>
      </c>
    </row>
    <row r="8" spans="1:13" x14ac:dyDescent="0.25">
      <c r="B8" s="414" t="s">
        <v>367</v>
      </c>
      <c r="C8" s="388" t="s">
        <v>384</v>
      </c>
      <c r="D8" s="372"/>
      <c r="E8" s="372" t="s">
        <v>85</v>
      </c>
      <c r="F8" s="389">
        <v>15.95</v>
      </c>
      <c r="G8" s="389"/>
      <c r="H8" s="389"/>
      <c r="I8" s="389"/>
      <c r="J8" s="389">
        <v>16.149999999999999</v>
      </c>
      <c r="K8" s="223">
        <f t="shared" si="1"/>
        <v>32.099999999999994</v>
      </c>
      <c r="L8" s="218">
        <f t="shared" si="0"/>
        <v>200</v>
      </c>
      <c r="M8" s="203">
        <f t="shared" si="2"/>
        <v>6419.9999999999991</v>
      </c>
    </row>
    <row r="9" spans="1:13" x14ac:dyDescent="0.25">
      <c r="B9" s="414" t="s">
        <v>440</v>
      </c>
      <c r="C9" s="388" t="s">
        <v>379</v>
      </c>
      <c r="D9" s="372"/>
      <c r="E9" s="372" t="s">
        <v>85</v>
      </c>
      <c r="F9" s="389">
        <v>6.3</v>
      </c>
      <c r="G9" s="389"/>
      <c r="H9" s="389"/>
      <c r="I9" s="389"/>
      <c r="J9" s="389"/>
      <c r="K9" s="223">
        <f t="shared" si="1"/>
        <v>6.3</v>
      </c>
      <c r="L9" s="218">
        <f t="shared" si="0"/>
        <v>200</v>
      </c>
      <c r="M9" s="203">
        <f t="shared" si="2"/>
        <v>1260</v>
      </c>
    </row>
    <row r="10" spans="1:13" x14ac:dyDescent="0.25">
      <c r="B10" s="414" t="s">
        <v>370</v>
      </c>
      <c r="C10" s="388" t="s">
        <v>682</v>
      </c>
      <c r="D10" s="372"/>
      <c r="E10" s="372" t="s">
        <v>626</v>
      </c>
      <c r="F10" s="389"/>
      <c r="G10" s="389">
        <v>12.7</v>
      </c>
      <c r="H10" s="389"/>
      <c r="I10" s="389"/>
      <c r="J10" s="389"/>
      <c r="K10" s="223">
        <f t="shared" si="1"/>
        <v>12.7</v>
      </c>
      <c r="L10" s="218">
        <f t="shared" si="0"/>
        <v>120</v>
      </c>
      <c r="M10" s="203">
        <f t="shared" si="2"/>
        <v>1524</v>
      </c>
    </row>
    <row r="11" spans="1:13" x14ac:dyDescent="0.25">
      <c r="B11" s="414" t="s">
        <v>366</v>
      </c>
      <c r="C11" s="388" t="s">
        <v>387</v>
      </c>
      <c r="D11" s="372"/>
      <c r="E11" s="372" t="s">
        <v>84</v>
      </c>
      <c r="F11" s="389"/>
      <c r="G11" s="389">
        <v>57.7</v>
      </c>
      <c r="H11" s="389"/>
      <c r="I11" s="389"/>
      <c r="J11" s="389"/>
      <c r="K11" s="223">
        <f t="shared" si="1"/>
        <v>57.7</v>
      </c>
      <c r="L11" s="218">
        <f t="shared" si="0"/>
        <v>200</v>
      </c>
      <c r="M11" s="203">
        <f t="shared" si="2"/>
        <v>11540</v>
      </c>
    </row>
    <row r="12" spans="1:13" x14ac:dyDescent="0.25">
      <c r="B12" s="414" t="s">
        <v>369</v>
      </c>
      <c r="C12" s="388" t="s">
        <v>393</v>
      </c>
      <c r="D12" s="372"/>
      <c r="E12" s="372" t="s">
        <v>86</v>
      </c>
      <c r="F12" s="389"/>
      <c r="G12" s="389"/>
      <c r="H12" s="389">
        <v>90</v>
      </c>
      <c r="I12" s="389"/>
      <c r="J12" s="389"/>
      <c r="K12" s="223">
        <f t="shared" si="1"/>
        <v>90</v>
      </c>
      <c r="L12" s="218">
        <f t="shared" si="0"/>
        <v>200</v>
      </c>
      <c r="M12" s="203">
        <f t="shared" si="2"/>
        <v>18000</v>
      </c>
    </row>
    <row r="13" spans="1:13" x14ac:dyDescent="0.25">
      <c r="B13" s="414" t="s">
        <v>736</v>
      </c>
      <c r="C13" s="388" t="s">
        <v>681</v>
      </c>
      <c r="D13" s="372"/>
      <c r="E13" s="372" t="s">
        <v>85</v>
      </c>
      <c r="F13" s="389"/>
      <c r="G13" s="389"/>
      <c r="H13" s="389"/>
      <c r="I13" s="389"/>
      <c r="J13" s="389">
        <v>22.2</v>
      </c>
      <c r="K13" s="223">
        <f t="shared" si="1"/>
        <v>22.2</v>
      </c>
      <c r="L13" s="218">
        <f t="shared" si="0"/>
        <v>200</v>
      </c>
      <c r="M13" s="203">
        <f t="shared" si="2"/>
        <v>4440</v>
      </c>
    </row>
    <row r="14" spans="1:13" x14ac:dyDescent="0.25">
      <c r="B14" s="414" t="s">
        <v>365</v>
      </c>
      <c r="C14" s="388" t="s">
        <v>387</v>
      </c>
      <c r="D14" s="372"/>
      <c r="E14" s="372" t="s">
        <v>84</v>
      </c>
      <c r="F14" s="389"/>
      <c r="G14" s="389">
        <v>55.15</v>
      </c>
      <c r="H14" s="389"/>
      <c r="I14" s="389"/>
      <c r="J14" s="389"/>
      <c r="K14" s="223">
        <f t="shared" si="1"/>
        <v>55.15</v>
      </c>
      <c r="L14" s="218">
        <f t="shared" si="0"/>
        <v>200</v>
      </c>
      <c r="M14" s="203">
        <f t="shared" si="2"/>
        <v>11030</v>
      </c>
    </row>
    <row r="15" spans="1:13" x14ac:dyDescent="0.25">
      <c r="B15" s="414" t="s">
        <v>690</v>
      </c>
      <c r="C15" s="388" t="s">
        <v>452</v>
      </c>
      <c r="D15" s="372"/>
      <c r="E15" s="372" t="s">
        <v>111</v>
      </c>
      <c r="F15" s="389"/>
      <c r="G15" s="389"/>
      <c r="H15" s="389"/>
      <c r="I15" s="389">
        <v>2.35</v>
      </c>
      <c r="J15" s="389"/>
      <c r="K15" s="223">
        <f t="shared" si="1"/>
        <v>2.35</v>
      </c>
      <c r="L15" s="218">
        <f t="shared" si="0"/>
        <v>200</v>
      </c>
      <c r="M15" s="203">
        <f t="shared" si="2"/>
        <v>470</v>
      </c>
    </row>
    <row r="16" spans="1:13" x14ac:dyDescent="0.25">
      <c r="B16" s="414" t="s">
        <v>430</v>
      </c>
      <c r="C16" s="388" t="s">
        <v>683</v>
      </c>
      <c r="D16" s="372"/>
      <c r="E16" s="372" t="s">
        <v>111</v>
      </c>
      <c r="F16" s="389"/>
      <c r="G16" s="389"/>
      <c r="H16" s="389"/>
      <c r="I16" s="389">
        <v>15.25</v>
      </c>
      <c r="J16" s="389"/>
      <c r="K16" s="223">
        <f t="shared" si="1"/>
        <v>15.25</v>
      </c>
      <c r="L16" s="218">
        <f t="shared" si="0"/>
        <v>200</v>
      </c>
      <c r="M16" s="203">
        <f t="shared" si="2"/>
        <v>3050</v>
      </c>
    </row>
    <row r="17" spans="2:13" x14ac:dyDescent="0.25">
      <c r="B17" s="414" t="s">
        <v>352</v>
      </c>
      <c r="C17" s="388" t="s">
        <v>387</v>
      </c>
      <c r="D17" s="372"/>
      <c r="E17" s="372" t="s">
        <v>84</v>
      </c>
      <c r="F17" s="389"/>
      <c r="G17" s="389">
        <v>55.15</v>
      </c>
      <c r="H17" s="389"/>
      <c r="I17" s="389"/>
      <c r="J17" s="389"/>
      <c r="K17" s="223">
        <f t="shared" si="1"/>
        <v>55.15</v>
      </c>
      <c r="L17" s="218">
        <f t="shared" si="0"/>
        <v>200</v>
      </c>
      <c r="M17" s="203">
        <f t="shared" si="2"/>
        <v>11030</v>
      </c>
    </row>
    <row r="18" spans="2:13" x14ac:dyDescent="0.25">
      <c r="B18" s="414" t="s">
        <v>354</v>
      </c>
      <c r="C18" s="388" t="s">
        <v>387</v>
      </c>
      <c r="D18" s="372"/>
      <c r="E18" s="372" t="s">
        <v>84</v>
      </c>
      <c r="F18" s="389"/>
      <c r="G18" s="389">
        <v>55.15</v>
      </c>
      <c r="H18" s="389"/>
      <c r="I18" s="389"/>
      <c r="J18" s="389"/>
      <c r="K18" s="223">
        <f t="shared" si="1"/>
        <v>55.15</v>
      </c>
      <c r="L18" s="218">
        <f t="shared" si="0"/>
        <v>200</v>
      </c>
      <c r="M18" s="203">
        <f t="shared" si="2"/>
        <v>11030</v>
      </c>
    </row>
    <row r="19" spans="2:13" x14ac:dyDescent="0.25">
      <c r="B19" s="414" t="s">
        <v>762</v>
      </c>
      <c r="C19" s="388" t="s">
        <v>684</v>
      </c>
      <c r="D19" s="372"/>
      <c r="E19" s="372" t="s">
        <v>179</v>
      </c>
      <c r="F19" s="389"/>
      <c r="G19" s="389"/>
      <c r="H19" s="389"/>
      <c r="I19" s="389"/>
      <c r="J19" s="389"/>
      <c r="K19" s="223">
        <f t="shared" si="1"/>
        <v>0</v>
      </c>
      <c r="L19" s="218">
        <f t="shared" si="0"/>
        <v>0</v>
      </c>
      <c r="M19" s="203">
        <f t="shared" si="2"/>
        <v>0</v>
      </c>
    </row>
    <row r="20" spans="2:13" x14ac:dyDescent="0.25">
      <c r="B20" s="414" t="s">
        <v>437</v>
      </c>
      <c r="C20" s="388" t="s">
        <v>683</v>
      </c>
      <c r="D20" s="372"/>
      <c r="E20" s="372" t="s">
        <v>111</v>
      </c>
      <c r="F20" s="389"/>
      <c r="G20" s="389"/>
      <c r="H20" s="389"/>
      <c r="I20" s="389">
        <v>15.25</v>
      </c>
      <c r="J20" s="389"/>
      <c r="K20" s="223">
        <f t="shared" si="1"/>
        <v>15.25</v>
      </c>
      <c r="L20" s="218">
        <f t="shared" si="0"/>
        <v>200</v>
      </c>
      <c r="M20" s="203">
        <f t="shared" si="2"/>
        <v>3050</v>
      </c>
    </row>
    <row r="21" spans="2:13" x14ac:dyDescent="0.25">
      <c r="B21" s="414" t="s">
        <v>430</v>
      </c>
      <c r="C21" s="388" t="s">
        <v>387</v>
      </c>
      <c r="D21" s="372"/>
      <c r="E21" s="372" t="s">
        <v>84</v>
      </c>
      <c r="F21" s="389"/>
      <c r="G21" s="389">
        <v>55.15</v>
      </c>
      <c r="H21" s="389"/>
      <c r="I21" s="389"/>
      <c r="J21" s="389"/>
      <c r="K21" s="223">
        <f t="shared" si="1"/>
        <v>55.15</v>
      </c>
      <c r="L21" s="218">
        <f t="shared" si="0"/>
        <v>200</v>
      </c>
      <c r="M21" s="203">
        <f t="shared" si="2"/>
        <v>11030</v>
      </c>
    </row>
    <row r="22" spans="2:13" x14ac:dyDescent="0.25">
      <c r="B22" s="414" t="s">
        <v>691</v>
      </c>
      <c r="C22" s="388" t="s">
        <v>685</v>
      </c>
      <c r="D22" s="372"/>
      <c r="E22" s="372" t="s">
        <v>626</v>
      </c>
      <c r="F22" s="389"/>
      <c r="G22" s="389">
        <v>17.5</v>
      </c>
      <c r="H22" s="389"/>
      <c r="I22" s="389"/>
      <c r="J22" s="389"/>
      <c r="K22" s="223">
        <f t="shared" si="1"/>
        <v>17.5</v>
      </c>
      <c r="L22" s="218">
        <f t="shared" si="0"/>
        <v>120</v>
      </c>
      <c r="M22" s="203">
        <f t="shared" si="2"/>
        <v>2100</v>
      </c>
    </row>
    <row r="23" spans="2:13" x14ac:dyDescent="0.25">
      <c r="B23" s="414" t="s">
        <v>692</v>
      </c>
      <c r="C23" s="388" t="s">
        <v>686</v>
      </c>
      <c r="D23" s="372"/>
      <c r="E23" s="372" t="s">
        <v>84</v>
      </c>
      <c r="F23" s="389"/>
      <c r="G23" s="389">
        <v>22.9</v>
      </c>
      <c r="H23" s="389"/>
      <c r="I23" s="389"/>
      <c r="J23" s="389"/>
      <c r="K23" s="223">
        <f t="shared" si="1"/>
        <v>22.9</v>
      </c>
      <c r="L23" s="218">
        <f t="shared" si="0"/>
        <v>200</v>
      </c>
      <c r="M23" s="203">
        <f t="shared" si="2"/>
        <v>4580</v>
      </c>
    </row>
    <row r="24" spans="2:13" x14ac:dyDescent="0.25">
      <c r="B24" s="414" t="s">
        <v>464</v>
      </c>
      <c r="C24" s="388" t="s">
        <v>379</v>
      </c>
      <c r="D24" s="372"/>
      <c r="E24" s="372" t="s">
        <v>85</v>
      </c>
      <c r="F24" s="389">
        <v>5.15</v>
      </c>
      <c r="G24" s="389"/>
      <c r="H24" s="389"/>
      <c r="I24" s="389"/>
      <c r="J24" s="389"/>
      <c r="K24" s="223">
        <f t="shared" si="1"/>
        <v>5.15</v>
      </c>
      <c r="L24" s="218">
        <f t="shared" si="0"/>
        <v>200</v>
      </c>
      <c r="M24" s="203">
        <f t="shared" si="2"/>
        <v>1030</v>
      </c>
    </row>
    <row r="25" spans="2:13" x14ac:dyDescent="0.25">
      <c r="B25" s="414" t="s">
        <v>693</v>
      </c>
      <c r="C25" s="388" t="s">
        <v>386</v>
      </c>
      <c r="D25" s="372"/>
      <c r="E25" s="372" t="s">
        <v>626</v>
      </c>
      <c r="F25" s="389"/>
      <c r="G25" s="389">
        <v>17.5</v>
      </c>
      <c r="H25" s="389"/>
      <c r="I25" s="389"/>
      <c r="J25" s="389"/>
      <c r="K25" s="223">
        <f t="shared" si="1"/>
        <v>17.5</v>
      </c>
      <c r="L25" s="218">
        <f t="shared" si="0"/>
        <v>120</v>
      </c>
      <c r="M25" s="203">
        <f t="shared" si="2"/>
        <v>2100</v>
      </c>
    </row>
    <row r="26" spans="2:13" x14ac:dyDescent="0.25">
      <c r="B26" s="414" t="s">
        <v>400</v>
      </c>
      <c r="C26" s="388" t="s">
        <v>384</v>
      </c>
      <c r="D26" s="372"/>
      <c r="E26" s="372" t="s">
        <v>85</v>
      </c>
      <c r="F26" s="390"/>
      <c r="G26" s="390"/>
      <c r="H26" s="390"/>
      <c r="I26" s="390"/>
      <c r="J26" s="389">
        <v>13.9</v>
      </c>
      <c r="K26" s="223">
        <f t="shared" si="1"/>
        <v>13.9</v>
      </c>
      <c r="L26" s="218">
        <f t="shared" si="0"/>
        <v>200</v>
      </c>
      <c r="M26" s="203">
        <f t="shared" si="2"/>
        <v>2780</v>
      </c>
    </row>
    <row r="27" spans="2:13" x14ac:dyDescent="0.25">
      <c r="B27" s="414" t="s">
        <v>743</v>
      </c>
      <c r="C27" s="388" t="s">
        <v>687</v>
      </c>
      <c r="D27" s="372"/>
      <c r="E27" s="372" t="s">
        <v>84</v>
      </c>
      <c r="F27" s="389"/>
      <c r="G27" s="389">
        <v>25.3</v>
      </c>
      <c r="H27" s="390"/>
      <c r="I27" s="390"/>
      <c r="J27" s="390"/>
      <c r="K27" s="223">
        <f t="shared" si="1"/>
        <v>25.3</v>
      </c>
      <c r="L27" s="218">
        <f t="shared" si="0"/>
        <v>200</v>
      </c>
      <c r="M27" s="203">
        <f t="shared" si="2"/>
        <v>5060</v>
      </c>
    </row>
    <row r="28" spans="2:13" x14ac:dyDescent="0.25">
      <c r="B28" s="414" t="s">
        <v>581</v>
      </c>
      <c r="C28" s="388" t="s">
        <v>391</v>
      </c>
      <c r="D28" s="372"/>
      <c r="E28" s="372" t="s">
        <v>626</v>
      </c>
      <c r="F28" s="389"/>
      <c r="G28" s="389">
        <v>15.7</v>
      </c>
      <c r="H28" s="390"/>
      <c r="I28" s="390"/>
      <c r="J28" s="390"/>
      <c r="K28" s="223">
        <f t="shared" si="1"/>
        <v>15.7</v>
      </c>
      <c r="L28" s="218">
        <f t="shared" si="0"/>
        <v>120</v>
      </c>
      <c r="M28" s="203">
        <f t="shared" si="2"/>
        <v>1884</v>
      </c>
    </row>
    <row r="29" spans="2:13" x14ac:dyDescent="0.25">
      <c r="B29" s="414" t="s">
        <v>763</v>
      </c>
      <c r="C29" s="388" t="s">
        <v>387</v>
      </c>
      <c r="D29" s="372"/>
      <c r="E29" s="372" t="s">
        <v>84</v>
      </c>
      <c r="F29" s="389"/>
      <c r="G29" s="389">
        <v>57.11</v>
      </c>
      <c r="H29" s="390"/>
      <c r="I29" s="390"/>
      <c r="J29" s="390"/>
      <c r="K29" s="223">
        <f t="shared" si="1"/>
        <v>57.11</v>
      </c>
      <c r="L29" s="218">
        <f t="shared" si="0"/>
        <v>200</v>
      </c>
      <c r="M29" s="203">
        <f t="shared" si="2"/>
        <v>11422</v>
      </c>
    </row>
    <row r="30" spans="2:13" x14ac:dyDescent="0.25">
      <c r="B30" s="414" t="s">
        <v>634</v>
      </c>
      <c r="C30" s="388" t="s">
        <v>381</v>
      </c>
      <c r="D30" s="372"/>
      <c r="E30" s="372" t="s">
        <v>85</v>
      </c>
      <c r="F30" s="390"/>
      <c r="G30" s="390"/>
      <c r="H30" s="390"/>
      <c r="I30" s="390"/>
      <c r="J30" s="389">
        <v>89.95</v>
      </c>
      <c r="K30" s="223">
        <f t="shared" si="1"/>
        <v>89.95</v>
      </c>
      <c r="L30" s="218">
        <f t="shared" si="0"/>
        <v>200</v>
      </c>
      <c r="M30" s="203">
        <f t="shared" si="2"/>
        <v>17990</v>
      </c>
    </row>
    <row r="31" spans="2:13" x14ac:dyDescent="0.25">
      <c r="B31" s="414" t="s">
        <v>637</v>
      </c>
      <c r="C31" s="388" t="s">
        <v>384</v>
      </c>
      <c r="D31" s="372"/>
      <c r="E31" s="372" t="s">
        <v>85</v>
      </c>
      <c r="F31" s="390"/>
      <c r="G31" s="390"/>
      <c r="H31" s="389"/>
      <c r="I31" s="390"/>
      <c r="J31" s="390">
        <v>7.9</v>
      </c>
      <c r="K31" s="223">
        <f t="shared" si="1"/>
        <v>7.9</v>
      </c>
      <c r="L31" s="218">
        <f t="shared" si="0"/>
        <v>200</v>
      </c>
      <c r="M31" s="203">
        <f t="shared" si="2"/>
        <v>1580</v>
      </c>
    </row>
    <row r="32" spans="2:13" x14ac:dyDescent="0.25">
      <c r="B32" s="414" t="s">
        <v>606</v>
      </c>
      <c r="C32" s="388" t="s">
        <v>387</v>
      </c>
      <c r="D32" s="372"/>
      <c r="E32" s="372" t="s">
        <v>84</v>
      </c>
      <c r="F32" s="390"/>
      <c r="G32" s="390">
        <v>64.16</v>
      </c>
      <c r="H32" s="389"/>
      <c r="I32" s="390"/>
      <c r="J32" s="390"/>
      <c r="K32" s="223">
        <f t="shared" si="1"/>
        <v>64.16</v>
      </c>
      <c r="L32" s="218">
        <f t="shared" si="0"/>
        <v>200</v>
      </c>
      <c r="M32" s="203">
        <f t="shared" si="2"/>
        <v>12832</v>
      </c>
    </row>
    <row r="33" spans="2:13" x14ac:dyDescent="0.25">
      <c r="B33" s="414" t="s">
        <v>761</v>
      </c>
      <c r="C33" s="388" t="s">
        <v>452</v>
      </c>
      <c r="D33" s="372"/>
      <c r="E33" s="372" t="s">
        <v>111</v>
      </c>
      <c r="F33" s="389"/>
      <c r="G33" s="390"/>
      <c r="H33" s="390"/>
      <c r="I33" s="390">
        <v>2.35</v>
      </c>
      <c r="J33" s="390"/>
      <c r="K33" s="223">
        <f t="shared" si="1"/>
        <v>2.35</v>
      </c>
      <c r="L33" s="218">
        <f t="shared" si="0"/>
        <v>200</v>
      </c>
      <c r="M33" s="203">
        <f t="shared" si="2"/>
        <v>470</v>
      </c>
    </row>
    <row r="34" spans="2:13" x14ac:dyDescent="0.25">
      <c r="B34" s="414" t="s">
        <v>397</v>
      </c>
      <c r="C34" s="388" t="s">
        <v>683</v>
      </c>
      <c r="D34" s="372"/>
      <c r="E34" s="372" t="s">
        <v>111</v>
      </c>
      <c r="F34" s="390"/>
      <c r="G34" s="390"/>
      <c r="H34" s="390"/>
      <c r="I34" s="390">
        <v>15.25</v>
      </c>
      <c r="J34" s="389"/>
      <c r="K34" s="223">
        <f t="shared" si="1"/>
        <v>15.25</v>
      </c>
      <c r="L34" s="218">
        <f t="shared" si="0"/>
        <v>200</v>
      </c>
      <c r="M34" s="203">
        <f t="shared" si="2"/>
        <v>3050</v>
      </c>
    </row>
    <row r="35" spans="2:13" x14ac:dyDescent="0.25">
      <c r="B35" s="414" t="s">
        <v>466</v>
      </c>
      <c r="C35" s="388" t="s">
        <v>387</v>
      </c>
      <c r="D35" s="372"/>
      <c r="E35" s="372" t="s">
        <v>84</v>
      </c>
      <c r="F35" s="390"/>
      <c r="G35" s="389">
        <v>64.150000000000006</v>
      </c>
      <c r="H35" s="390"/>
      <c r="I35" s="390"/>
      <c r="J35" s="390"/>
      <c r="K35" s="223">
        <f t="shared" si="1"/>
        <v>64.150000000000006</v>
      </c>
      <c r="L35" s="218">
        <f t="shared" si="0"/>
        <v>200</v>
      </c>
      <c r="M35" s="203">
        <f t="shared" si="2"/>
        <v>12830.000000000002</v>
      </c>
    </row>
    <row r="36" spans="2:13" x14ac:dyDescent="0.25">
      <c r="B36" s="414" t="s">
        <v>607</v>
      </c>
      <c r="C36" s="388" t="s">
        <v>387</v>
      </c>
      <c r="D36" s="372"/>
      <c r="E36" s="372" t="s">
        <v>84</v>
      </c>
      <c r="F36" s="431"/>
      <c r="G36" s="431">
        <v>64.150000000000006</v>
      </c>
      <c r="H36" s="431"/>
      <c r="I36" s="431"/>
      <c r="J36" s="431"/>
      <c r="K36" s="223">
        <f t="shared" si="1"/>
        <v>64.150000000000006</v>
      </c>
      <c r="L36" s="218">
        <f t="shared" si="0"/>
        <v>200</v>
      </c>
      <c r="M36" s="203">
        <f t="shared" si="2"/>
        <v>12830.000000000002</v>
      </c>
    </row>
    <row r="37" spans="2:13" x14ac:dyDescent="0.25">
      <c r="B37" s="414" t="s">
        <v>760</v>
      </c>
      <c r="C37" s="388" t="s">
        <v>684</v>
      </c>
      <c r="D37" s="372"/>
      <c r="E37" s="372" t="s">
        <v>179</v>
      </c>
      <c r="F37" s="389"/>
      <c r="G37" s="390"/>
      <c r="H37" s="390"/>
      <c r="I37" s="390"/>
      <c r="J37" s="390"/>
      <c r="K37" s="223">
        <f t="shared" si="1"/>
        <v>0</v>
      </c>
      <c r="L37" s="218">
        <f t="shared" si="0"/>
        <v>0</v>
      </c>
      <c r="M37" s="203">
        <f t="shared" si="2"/>
        <v>0</v>
      </c>
    </row>
    <row r="38" spans="2:13" x14ac:dyDescent="0.25">
      <c r="B38" s="414" t="s">
        <v>609</v>
      </c>
      <c r="C38" s="388" t="s">
        <v>683</v>
      </c>
      <c r="D38" s="372"/>
      <c r="E38" s="372" t="s">
        <v>111</v>
      </c>
      <c r="F38" s="390"/>
      <c r="G38" s="390"/>
      <c r="H38" s="390"/>
      <c r="I38" s="390">
        <v>15.25</v>
      </c>
      <c r="J38" s="389"/>
      <c r="K38" s="223">
        <f t="shared" si="1"/>
        <v>15.25</v>
      </c>
      <c r="L38" s="218">
        <f t="shared" si="0"/>
        <v>200</v>
      </c>
      <c r="M38" s="203">
        <f t="shared" si="2"/>
        <v>3050</v>
      </c>
    </row>
    <row r="39" spans="2:13" x14ac:dyDescent="0.25">
      <c r="B39" s="414" t="s">
        <v>759</v>
      </c>
      <c r="C39" s="388" t="s">
        <v>387</v>
      </c>
      <c r="D39" s="372"/>
      <c r="E39" s="372" t="s">
        <v>84</v>
      </c>
      <c r="F39" s="389"/>
      <c r="G39" s="389">
        <v>64.150000000000006</v>
      </c>
      <c r="H39" s="389"/>
      <c r="I39" s="389"/>
      <c r="J39" s="389"/>
      <c r="K39" s="223">
        <f t="shared" si="1"/>
        <v>64.150000000000006</v>
      </c>
      <c r="L39" s="218">
        <f t="shared" si="0"/>
        <v>200</v>
      </c>
      <c r="M39" s="203">
        <f t="shared" si="2"/>
        <v>12830.000000000002</v>
      </c>
    </row>
    <row r="40" spans="2:13" ht="15.75" thickBot="1" x14ac:dyDescent="0.3">
      <c r="B40" s="414"/>
      <c r="C40" s="432" t="s">
        <v>87</v>
      </c>
      <c r="D40" s="370"/>
      <c r="E40" s="370"/>
      <c r="F40" s="430">
        <f>SUM(F4:F39)</f>
        <v>42.349999999999994</v>
      </c>
      <c r="G40" s="430">
        <f t="shared" ref="G40:J40" si="3">SUM(G4:G39)</f>
        <v>703.61999999999989</v>
      </c>
      <c r="H40" s="430">
        <f t="shared" si="3"/>
        <v>90</v>
      </c>
      <c r="I40" s="430">
        <f t="shared" si="3"/>
        <v>65.7</v>
      </c>
      <c r="J40" s="430">
        <f t="shared" si="3"/>
        <v>243.9</v>
      </c>
      <c r="K40" s="371">
        <f t="shared" si="1"/>
        <v>1145.57</v>
      </c>
    </row>
    <row r="41" spans="2:13" ht="15.75" thickTop="1" x14ac:dyDescent="0.25">
      <c r="B41" s="406"/>
      <c r="C41" s="372"/>
      <c r="D41" s="372"/>
      <c r="E41" s="372"/>
      <c r="F41" s="389"/>
      <c r="G41" s="389"/>
      <c r="H41" s="389"/>
      <c r="I41" s="389"/>
      <c r="J41" s="389"/>
    </row>
    <row r="43" spans="2:13" hidden="1" x14ac:dyDescent="0.25">
      <c r="K43" s="223">
        <f t="shared" si="1"/>
        <v>0</v>
      </c>
      <c r="L43" s="218">
        <f t="shared" si="0"/>
        <v>0</v>
      </c>
      <c r="M43" s="203">
        <f t="shared" si="2"/>
        <v>0</v>
      </c>
    </row>
    <row r="44" spans="2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2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2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2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2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640.21999999999991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640.21999999999991</v>
      </c>
      <c r="L500" s="169"/>
      <c r="M500" s="169">
        <f t="shared" ref="M500:M507" si="35">SUMPRODUCT(--($E$4:$E$498=C500),--($D$4:$D$498=""),$M$4:$M$498)</f>
        <v>128044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63.400000000000006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63.400000000000006</v>
      </c>
      <c r="L501" s="169"/>
      <c r="M501" s="169">
        <f t="shared" si="35"/>
        <v>7608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42.349999999999994</v>
      </c>
      <c r="G502" s="169">
        <f t="shared" si="30"/>
        <v>0</v>
      </c>
      <c r="H502" s="169">
        <f t="shared" si="31"/>
        <v>0</v>
      </c>
      <c r="I502" s="169">
        <f t="shared" si="32"/>
        <v>0</v>
      </c>
      <c r="J502" s="169">
        <f t="shared" si="33"/>
        <v>243.9</v>
      </c>
      <c r="K502" s="169">
        <f t="shared" si="34"/>
        <v>286.25</v>
      </c>
      <c r="L502" s="169"/>
      <c r="M502" s="169">
        <f t="shared" si="35"/>
        <v>57250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65.7</v>
      </c>
      <c r="J503" s="169">
        <f t="shared" si="33"/>
        <v>0</v>
      </c>
      <c r="K503" s="169">
        <f t="shared" si="34"/>
        <v>65.7</v>
      </c>
      <c r="L503" s="169"/>
      <c r="M503" s="169">
        <f t="shared" si="35"/>
        <v>13140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0</v>
      </c>
      <c r="H504" s="169">
        <f t="shared" si="31"/>
        <v>90</v>
      </c>
      <c r="I504" s="169">
        <f t="shared" si="32"/>
        <v>0</v>
      </c>
      <c r="J504" s="169">
        <f t="shared" si="33"/>
        <v>0</v>
      </c>
      <c r="K504" s="169">
        <f t="shared" si="34"/>
        <v>90</v>
      </c>
      <c r="L504" s="169"/>
      <c r="M504" s="169">
        <f t="shared" si="35"/>
        <v>18000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42.349999999999994</v>
      </c>
      <c r="G515" s="170">
        <f t="shared" ref="G515:K515" si="37">SUM(G500:G514)</f>
        <v>703.61999999999989</v>
      </c>
      <c r="H515" s="170">
        <f t="shared" si="37"/>
        <v>90</v>
      </c>
      <c r="I515" s="170">
        <f t="shared" si="37"/>
        <v>65.7</v>
      </c>
      <c r="J515" s="170">
        <f t="shared" si="37"/>
        <v>243.9</v>
      </c>
      <c r="K515" s="170">
        <f t="shared" si="37"/>
        <v>1145.57</v>
      </c>
      <c r="L515" s="170"/>
      <c r="M515" s="170">
        <f>SUM(M499:M514)</f>
        <v>224042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ALqPR7k3tPBLv9Qel5iA3KCpSYfmeC8MHLx5tw68dxy9yjp8rlct6uY2kbY2Fx+RfLs/+Mb2hgRIBKaAxvYmAQ==" saltValue="3PzfjnHgsKm5O5B3jKpDb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drawing r:id="rId2"/>
  <legacyDrawing r:id="rId3"/>
  <legacyDrawingHF r:id="rId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8">
    <tabColor rgb="FFF07512"/>
  </sheetPr>
  <dimension ref="A1:O124"/>
  <sheetViews>
    <sheetView showGridLines="0" showZeros="0" topLeftCell="A30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13,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Arcade (hoofdgebouw)</v>
      </c>
      <c r="C4" s="441"/>
      <c r="D4" s="441"/>
      <c r="E4" s="441"/>
      <c r="F4" s="437" t="s">
        <v>65</v>
      </c>
      <c r="G4" s="437"/>
      <c r="H4" s="69">
        <v>13</v>
      </c>
    </row>
    <row r="5" spans="1:11" ht="15" x14ac:dyDescent="0.25">
      <c r="A5" s="101" t="s">
        <v>60</v>
      </c>
      <c r="B5" s="440" t="str">
        <f>VLOOKUP(H4,verzamelblad!A5:E54,4)</f>
        <v>Octavialaan 61</v>
      </c>
      <c r="C5" s="440"/>
      <c r="D5" s="440"/>
      <c r="E5" s="440"/>
      <c r="F5" s="438" t="s">
        <v>66</v>
      </c>
      <c r="G5" s="438"/>
      <c r="H5" s="238" t="str">
        <f>CONCATENATE(H4,"a")</f>
        <v>13a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441770.43999999994</v>
      </c>
      <c r="E19" s="94"/>
      <c r="F19" s="95" t="s">
        <v>191</v>
      </c>
      <c r="G19" s="158">
        <f ca="1">D100/E9</f>
        <v>2208.8521999999998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'13a'!K503</f>
        <v>109.57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144">
        <f>'13a'!G515-'13a'!G504</f>
        <v>1706.03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144">
        <f>E36</f>
        <v>1706.03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152">
        <f>E36</f>
        <v>1706.03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'13a'!F515</f>
        <v>26.099999999999998</v>
      </c>
      <c r="F39" s="241"/>
      <c r="G39" s="251">
        <f t="shared" si="4"/>
        <v>0</v>
      </c>
      <c r="H39" s="79" t="s">
        <v>47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492.29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492.29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437.14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279.46355999999997</v>
      </c>
      <c r="F81" s="109">
        <f>VLOOKUP($H$4,verzamelblad!$A$5:$EK$54,10,0)</f>
        <v>4</v>
      </c>
      <c r="G81" s="108"/>
      <c r="H81" s="108"/>
      <c r="I81" s="261">
        <f ca="1">SUM(E81*F81)</f>
        <v>1117.8542399999999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183138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8391.6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113778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21914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114548.84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441770.43999999994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BINvPyZvZhIVavbaVrU8QwMbsuraXiEPraXgmL2UrpEH1QADhLSYAxHCp7uhVPcKqiqdHBjU0blt0+XObhSlYw==" saltValue="2bygJ/oG84SJHivpneR2Bg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3">
    <tabColor rgb="FFF07512"/>
  </sheetPr>
  <dimension ref="A1:O52"/>
  <sheetViews>
    <sheetView showGridLines="0" showZeros="0" zoomScaleNormal="100" workbookViewId="0">
      <selection activeCell="E33" sqref="E33"/>
    </sheetView>
  </sheetViews>
  <sheetFormatPr defaultColWidth="9.140625" defaultRowHeight="15" zeroHeight="1" x14ac:dyDescent="0.25"/>
  <cols>
    <col min="1" max="1" width="9.28515625" customWidth="1"/>
    <col min="2" max="2" width="18.7109375" customWidth="1"/>
    <col min="3" max="10" width="9.7109375" customWidth="1"/>
    <col min="11" max="11" width="5.7109375" customWidth="1"/>
    <col min="12" max="12" width="9.140625" customWidth="1"/>
  </cols>
  <sheetData>
    <row r="1" spans="1:15" ht="26.25" customHeight="1" x14ac:dyDescent="0.4">
      <c r="A1" s="274"/>
      <c r="B1" s="275"/>
      <c r="C1" s="343" t="s">
        <v>300</v>
      </c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 ht="23.25" x14ac:dyDescent="0.35">
      <c r="A2" s="14"/>
      <c r="B2" s="273"/>
      <c r="C2" s="273"/>
      <c r="D2" s="273"/>
      <c r="E2" s="14"/>
      <c r="F2" s="14"/>
      <c r="G2" s="14"/>
      <c r="H2" s="14"/>
      <c r="I2" s="14"/>
      <c r="J2" s="14"/>
    </row>
    <row r="3" spans="1:15" x14ac:dyDescent="0.25">
      <c r="D3" s="14"/>
    </row>
    <row r="4" spans="1:15" x14ac:dyDescent="0.25">
      <c r="B4" s="97"/>
      <c r="C4" s="94"/>
      <c r="D4" s="94"/>
      <c r="E4" s="94" t="s">
        <v>131</v>
      </c>
      <c r="F4" s="94"/>
      <c r="G4" s="94" t="s">
        <v>133</v>
      </c>
      <c r="H4" s="94"/>
      <c r="I4" s="94" t="s">
        <v>132</v>
      </c>
      <c r="J4" s="99"/>
    </row>
    <row r="5" spans="1:15" x14ac:dyDescent="0.25">
      <c r="B5" s="12" t="s">
        <v>128</v>
      </c>
      <c r="C5" s="13"/>
      <c r="D5" s="47"/>
      <c r="E5" s="48" t="s">
        <v>129</v>
      </c>
      <c r="F5" s="48" t="s">
        <v>130</v>
      </c>
      <c r="G5" s="48" t="s">
        <v>129</v>
      </c>
      <c r="H5" s="48" t="s">
        <v>130</v>
      </c>
      <c r="I5" s="48" t="s">
        <v>129</v>
      </c>
      <c r="J5" s="20" t="s">
        <v>130</v>
      </c>
    </row>
    <row r="6" spans="1:15" x14ac:dyDescent="0.25">
      <c r="B6" s="12" t="s">
        <v>152</v>
      </c>
      <c r="C6" s="13"/>
      <c r="D6" s="47"/>
      <c r="E6" s="47"/>
      <c r="F6" s="138"/>
      <c r="G6" s="48"/>
      <c r="H6" s="139"/>
      <c r="I6" s="48"/>
      <c r="J6" s="140"/>
    </row>
    <row r="7" spans="1:15" x14ac:dyDescent="0.25">
      <c r="B7" s="12" t="s">
        <v>134</v>
      </c>
      <c r="C7" s="13"/>
      <c r="D7" s="47"/>
      <c r="E7" s="47"/>
      <c r="F7" s="138"/>
      <c r="G7" s="48"/>
      <c r="H7" s="138"/>
      <c r="I7" s="48"/>
      <c r="J7" s="140"/>
    </row>
    <row r="8" spans="1:15" ht="15.75" thickBot="1" x14ac:dyDescent="0.3">
      <c r="B8" s="107" t="s">
        <v>135</v>
      </c>
      <c r="C8" s="108"/>
      <c r="D8" s="108"/>
      <c r="E8" s="108"/>
      <c r="F8" s="195">
        <f>SUM(F6:F7)</f>
        <v>0</v>
      </c>
      <c r="G8" s="108"/>
      <c r="H8" s="195">
        <f>SUM(H6:H7)</f>
        <v>0</v>
      </c>
      <c r="I8" s="108"/>
      <c r="J8" s="196">
        <f>SUM(J6:J7)</f>
        <v>0</v>
      </c>
    </row>
    <row r="9" spans="1:15" ht="15.75" thickTop="1" x14ac:dyDescent="0.25">
      <c r="B9" s="15" t="s">
        <v>136</v>
      </c>
      <c r="C9" s="16"/>
      <c r="D9" s="49"/>
      <c r="E9" s="134"/>
      <c r="F9" s="50" t="str">
        <f>IF(E9="","",E9*$F$8)</f>
        <v/>
      </c>
      <c r="G9" s="134"/>
      <c r="H9" s="50" t="str">
        <f>IF(G9="","",SUM(G9*$H$8))</f>
        <v/>
      </c>
      <c r="I9" s="134"/>
      <c r="J9" s="29" t="str">
        <f>IF(I9="","",SUM(I9*$J$8))</f>
        <v/>
      </c>
    </row>
    <row r="10" spans="1:15" x14ac:dyDescent="0.25">
      <c r="B10" s="12" t="s">
        <v>137</v>
      </c>
      <c r="C10" s="13"/>
      <c r="D10" s="47"/>
      <c r="E10" s="137"/>
      <c r="F10" s="51" t="str">
        <f>IF(E10="","",E10*$F$8)</f>
        <v/>
      </c>
      <c r="G10" s="137"/>
      <c r="H10" s="51" t="str">
        <f>IF(G10="","",SUM(G10*$H$8))</f>
        <v/>
      </c>
      <c r="I10" s="137"/>
      <c r="J10" s="30" t="str">
        <f>IF(I10="","",SUM(I10*$J$8))</f>
        <v/>
      </c>
    </row>
    <row r="11" spans="1:15" x14ac:dyDescent="0.25">
      <c r="B11" s="12" t="s">
        <v>138</v>
      </c>
      <c r="C11" s="13"/>
      <c r="D11" s="47"/>
      <c r="E11" s="137"/>
      <c r="F11" s="51" t="str">
        <f>IF(E11="","",E11*$F$8)</f>
        <v/>
      </c>
      <c r="G11" s="137"/>
      <c r="H11" s="51" t="str">
        <f>IF(G11="","",SUM(G11*$H$8))</f>
        <v/>
      </c>
      <c r="I11" s="137"/>
      <c r="J11" s="30" t="str">
        <f>IF(I11="","",SUM(I11*$J$8))</f>
        <v/>
      </c>
    </row>
    <row r="12" spans="1:15" x14ac:dyDescent="0.25">
      <c r="B12" s="12"/>
      <c r="C12" s="13"/>
      <c r="D12" s="47"/>
      <c r="E12" s="137"/>
      <c r="F12" s="51" t="str">
        <f>IF(E12="","",E12*$F$8)</f>
        <v/>
      </c>
      <c r="G12" s="137"/>
      <c r="H12" s="51" t="str">
        <f>IF(G12="","",SUM(G12*$H$8))</f>
        <v/>
      </c>
      <c r="I12" s="137"/>
      <c r="J12" s="197" t="str">
        <f>IF(I12="","",SUM(I12*$J$8))</f>
        <v/>
      </c>
    </row>
    <row r="13" spans="1:15" ht="15.75" thickBot="1" x14ac:dyDescent="0.3">
      <c r="B13" s="107" t="s">
        <v>139</v>
      </c>
      <c r="C13" s="108"/>
      <c r="D13" s="108"/>
      <c r="E13" s="108"/>
      <c r="F13" s="195">
        <f>SUM(F8:F12)</f>
        <v>0</v>
      </c>
      <c r="G13" s="202"/>
      <c r="H13" s="195">
        <f>SUM(H8:H12)</f>
        <v>0</v>
      </c>
      <c r="I13" s="108"/>
      <c r="J13" s="196">
        <f>SUM(J8:J12)</f>
        <v>0</v>
      </c>
    </row>
    <row r="14" spans="1:15" ht="15.75" thickTop="1" x14ac:dyDescent="0.25">
      <c r="B14" s="15" t="s">
        <v>140</v>
      </c>
      <c r="C14" s="16"/>
      <c r="D14" s="49"/>
      <c r="E14" s="135"/>
      <c r="F14" s="53" t="str">
        <f>IF(E14="","",SUM(E14*$F$13))</f>
        <v/>
      </c>
      <c r="G14" s="135"/>
      <c r="H14" s="53" t="str">
        <f>IF(G14="","",SUM(G14*$H$13))</f>
        <v/>
      </c>
      <c r="I14" s="135"/>
      <c r="J14" s="29" t="str">
        <f>IF(I14="","",SUM(I14*$J$13))</f>
        <v/>
      </c>
    </row>
    <row r="15" spans="1:15" x14ac:dyDescent="0.25">
      <c r="B15" s="12"/>
      <c r="C15" s="13"/>
      <c r="D15" s="47"/>
      <c r="E15" s="136"/>
      <c r="F15" s="52" t="str">
        <f>IF(E15="","",SUM(E15*$F$13))</f>
        <v/>
      </c>
      <c r="G15" s="136"/>
      <c r="H15" s="52" t="str">
        <f>IF(G15="","",SUM(G15*$H$13))</f>
        <v/>
      </c>
      <c r="I15" s="136"/>
      <c r="J15" s="30" t="str">
        <f>IF(I15="","",SUM(I15*$J$13))</f>
        <v/>
      </c>
    </row>
    <row r="16" spans="1:15" ht="15.75" thickBot="1" x14ac:dyDescent="0.3">
      <c r="B16" s="107" t="s">
        <v>139</v>
      </c>
      <c r="C16" s="108"/>
      <c r="D16" s="108"/>
      <c r="E16" s="108"/>
      <c r="F16" s="195">
        <f>SUM(F13:F15)</f>
        <v>0</v>
      </c>
      <c r="G16" s="108"/>
      <c r="H16" s="195">
        <f>SUM(H13:H15)</f>
        <v>0</v>
      </c>
      <c r="I16" s="108"/>
      <c r="J16" s="196">
        <f>SUM(J13:J15)</f>
        <v>0</v>
      </c>
    </row>
    <row r="17" spans="2:10" ht="15.75" thickTop="1" x14ac:dyDescent="0.25">
      <c r="B17" s="15" t="s">
        <v>141</v>
      </c>
      <c r="C17" s="16"/>
      <c r="D17" s="49"/>
      <c r="E17" s="134"/>
      <c r="F17" s="198" t="str">
        <f>IF(E17="","",SUM(E17*$F$16))</f>
        <v/>
      </c>
      <c r="G17" s="135"/>
      <c r="H17" s="53" t="str">
        <f>IF(G17="","",SUM(G17*$H$16))</f>
        <v/>
      </c>
      <c r="I17" s="135"/>
      <c r="J17" s="29" t="str">
        <f>IF(I17="","",SUM(I17*$J$16))</f>
        <v/>
      </c>
    </row>
    <row r="18" spans="2:10" x14ac:dyDescent="0.25">
      <c r="B18" s="12"/>
      <c r="C18" s="13"/>
      <c r="D18" s="47"/>
      <c r="E18" s="137"/>
      <c r="F18" s="52" t="str">
        <f>IF(E18="","",SUM(E18*$F$16))</f>
        <v/>
      </c>
      <c r="G18" s="136"/>
      <c r="H18" s="52" t="str">
        <f>IF(G18="","",SUM(G18*$H$16))</f>
        <v/>
      </c>
      <c r="I18" s="136"/>
      <c r="J18" s="30" t="str">
        <f>IF(I18="","",SUM(I18*$J$16))</f>
        <v/>
      </c>
    </row>
    <row r="19" spans="2:10" x14ac:dyDescent="0.25">
      <c r="B19" s="12"/>
      <c r="C19" s="13"/>
      <c r="D19" s="47"/>
      <c r="E19" s="137"/>
      <c r="F19" s="52" t="str">
        <f>IF(E19="","",SUM(E19*$F$16))</f>
        <v/>
      </c>
      <c r="G19" s="136"/>
      <c r="H19" s="52" t="str">
        <f>IF(G19="","",SUM(G19*$H$16))</f>
        <v/>
      </c>
      <c r="I19" s="136"/>
      <c r="J19" s="30" t="str">
        <f>IF(I19="","",SUM(I19*$J$16))</f>
        <v/>
      </c>
    </row>
    <row r="20" spans="2:10" ht="15.75" thickBot="1" x14ac:dyDescent="0.3">
      <c r="B20" s="107" t="s">
        <v>305</v>
      </c>
      <c r="C20" s="108"/>
      <c r="D20" s="108"/>
      <c r="E20" s="108"/>
      <c r="F20" s="195">
        <f>SUM(F16:F19)</f>
        <v>0</v>
      </c>
      <c r="G20" s="108"/>
      <c r="H20" s="195">
        <f>SUM(H16:H19)</f>
        <v>0</v>
      </c>
      <c r="I20" s="108"/>
      <c r="J20" s="196">
        <f>SUM(J16:J19)</f>
        <v>0</v>
      </c>
    </row>
    <row r="21" spans="2:10" ht="15.75" thickTop="1" x14ac:dyDescent="0.25">
      <c r="B21" s="15" t="s">
        <v>142</v>
      </c>
      <c r="C21" s="16"/>
      <c r="D21" s="49"/>
      <c r="E21" s="134"/>
      <c r="F21" s="50" t="str">
        <f t="shared" ref="F21:F26" si="0">IF(E21="","",SUM(E21*$F$20))</f>
        <v/>
      </c>
      <c r="G21" s="134"/>
      <c r="H21" s="50" t="str">
        <f t="shared" ref="H21:H26" si="1">IF(G21="","",SUM(G21*$H$20))</f>
        <v/>
      </c>
      <c r="I21" s="134"/>
      <c r="J21" s="29" t="str">
        <f t="shared" ref="J21:J26" si="2">IF(I21="","",SUM(I21*$J$20))</f>
        <v/>
      </c>
    </row>
    <row r="22" spans="2:10" x14ac:dyDescent="0.25">
      <c r="B22" s="12" t="s">
        <v>143</v>
      </c>
      <c r="C22" s="13"/>
      <c r="D22" s="47"/>
      <c r="E22" s="137"/>
      <c r="F22" s="51" t="str">
        <f t="shared" si="0"/>
        <v/>
      </c>
      <c r="G22" s="137"/>
      <c r="H22" s="51" t="str">
        <f t="shared" si="1"/>
        <v/>
      </c>
      <c r="I22" s="137"/>
      <c r="J22" s="30" t="str">
        <f t="shared" si="2"/>
        <v/>
      </c>
    </row>
    <row r="23" spans="2:10" x14ac:dyDescent="0.25">
      <c r="B23" s="12" t="s">
        <v>144</v>
      </c>
      <c r="C23" s="13"/>
      <c r="D23" s="47"/>
      <c r="E23" s="137"/>
      <c r="F23" s="51" t="str">
        <f t="shared" si="0"/>
        <v/>
      </c>
      <c r="G23" s="137"/>
      <c r="H23" s="51" t="str">
        <f t="shared" si="1"/>
        <v/>
      </c>
      <c r="I23" s="137"/>
      <c r="J23" s="30" t="str">
        <f t="shared" si="2"/>
        <v/>
      </c>
    </row>
    <row r="24" spans="2:10" x14ac:dyDescent="0.25">
      <c r="B24" s="12" t="s">
        <v>145</v>
      </c>
      <c r="C24" s="13"/>
      <c r="D24" s="47"/>
      <c r="E24" s="137"/>
      <c r="F24" s="51" t="str">
        <f t="shared" si="0"/>
        <v/>
      </c>
      <c r="G24" s="137"/>
      <c r="H24" s="51" t="str">
        <f t="shared" si="1"/>
        <v/>
      </c>
      <c r="I24" s="137"/>
      <c r="J24" s="30" t="str">
        <f t="shared" si="2"/>
        <v/>
      </c>
    </row>
    <row r="25" spans="2:10" x14ac:dyDescent="0.25">
      <c r="B25" s="12" t="s">
        <v>146</v>
      </c>
      <c r="C25" s="13"/>
      <c r="D25" s="47"/>
      <c r="E25" s="137"/>
      <c r="F25" s="51" t="str">
        <f t="shared" si="0"/>
        <v/>
      </c>
      <c r="G25" s="137"/>
      <c r="H25" s="51" t="str">
        <f t="shared" si="1"/>
        <v/>
      </c>
      <c r="I25" s="137"/>
      <c r="J25" s="30" t="str">
        <f t="shared" si="2"/>
        <v/>
      </c>
    </row>
    <row r="26" spans="2:10" x14ac:dyDescent="0.25">
      <c r="B26" s="12"/>
      <c r="C26" s="13"/>
      <c r="D26" s="47"/>
      <c r="E26" s="137"/>
      <c r="F26" s="51" t="str">
        <f t="shared" si="0"/>
        <v/>
      </c>
      <c r="G26" s="137"/>
      <c r="H26" s="51" t="str">
        <f t="shared" si="1"/>
        <v/>
      </c>
      <c r="I26" s="137"/>
      <c r="J26" s="30" t="str">
        <f t="shared" si="2"/>
        <v/>
      </c>
    </row>
    <row r="27" spans="2:10" ht="15.75" thickBot="1" x14ac:dyDescent="0.3">
      <c r="B27" s="107" t="s">
        <v>147</v>
      </c>
      <c r="C27" s="108"/>
      <c r="D27" s="108"/>
      <c r="E27" s="108"/>
      <c r="F27" s="195">
        <f>SUM(F20:F26)</f>
        <v>0</v>
      </c>
      <c r="G27" s="108"/>
      <c r="H27" s="195">
        <f>SUM(H20:H26)</f>
        <v>0</v>
      </c>
      <c r="I27" s="108"/>
      <c r="J27" s="196">
        <f>SUM(J20:J26)</f>
        <v>0</v>
      </c>
    </row>
    <row r="28" spans="2:10" ht="15.75" thickTop="1" x14ac:dyDescent="0.25">
      <c r="B28" s="15" t="s">
        <v>148</v>
      </c>
      <c r="C28" s="16"/>
      <c r="D28" s="49"/>
      <c r="E28" s="134"/>
      <c r="F28" s="50" t="str">
        <f>IF(E28="","",SUM(E28*$F$27))</f>
        <v/>
      </c>
      <c r="G28" s="134"/>
      <c r="H28" s="50" t="str">
        <f>IF(G28="","",SUM(G28*$H$27))</f>
        <v/>
      </c>
      <c r="I28" s="134"/>
      <c r="J28" s="29" t="str">
        <f>IF(I28="","",SUM(I28*$J$27))</f>
        <v/>
      </c>
    </row>
    <row r="29" spans="2:10" x14ac:dyDescent="0.25">
      <c r="B29" s="12" t="s">
        <v>149</v>
      </c>
      <c r="C29" s="13"/>
      <c r="D29" s="47"/>
      <c r="E29" s="137"/>
      <c r="F29" s="51" t="str">
        <f>IF(E29="","",SUM(E29*$F$27))</f>
        <v/>
      </c>
      <c r="G29" s="137"/>
      <c r="H29" s="51" t="str">
        <f>IF(G29="","",SUM(G29*$H$27))</f>
        <v/>
      </c>
      <c r="I29" s="137"/>
      <c r="J29" s="30" t="str">
        <f>IF(I29="","",SUM(I29*$J$27))</f>
        <v/>
      </c>
    </row>
    <row r="30" spans="2:10" x14ac:dyDescent="0.25">
      <c r="B30" s="12" t="s">
        <v>272</v>
      </c>
      <c r="C30" s="13"/>
      <c r="D30" s="47"/>
      <c r="E30" s="137"/>
      <c r="F30" s="51" t="str">
        <f>IF(E30="","",SUM(E30*$F$27))</f>
        <v/>
      </c>
      <c r="G30" s="137"/>
      <c r="H30" s="51"/>
      <c r="I30" s="137"/>
      <c r="J30" s="30"/>
    </row>
    <row r="31" spans="2:10" x14ac:dyDescent="0.25">
      <c r="B31" s="12"/>
      <c r="C31" s="13"/>
      <c r="D31" s="47"/>
      <c r="E31" s="137"/>
      <c r="F31" s="51" t="str">
        <f>IF(E31="","",SUM(E31*$F$27))</f>
        <v/>
      </c>
      <c r="G31" s="137"/>
      <c r="H31" s="51" t="str">
        <f>IF(G31="","",SUM(G31*$H$27))</f>
        <v/>
      </c>
      <c r="I31" s="137"/>
      <c r="J31" s="30" t="str">
        <f>IF(I31="","",SUM(I31*$J$27))</f>
        <v/>
      </c>
    </row>
    <row r="32" spans="2:10" ht="15.75" thickBot="1" x14ac:dyDescent="0.3">
      <c r="B32" s="107" t="s">
        <v>139</v>
      </c>
      <c r="C32" s="108"/>
      <c r="D32" s="108"/>
      <c r="E32" s="108"/>
      <c r="F32" s="195">
        <f>SUM(F27:F31)</f>
        <v>0</v>
      </c>
      <c r="G32" s="108"/>
      <c r="H32" s="195">
        <f>SUM(H27:H31)</f>
        <v>0</v>
      </c>
      <c r="I32" s="108"/>
      <c r="J32" s="196">
        <f>SUM(J27:J31)</f>
        <v>0</v>
      </c>
    </row>
    <row r="33" spans="2:10" ht="15.75" thickTop="1" x14ac:dyDescent="0.25">
      <c r="B33" s="15" t="s">
        <v>150</v>
      </c>
      <c r="C33" s="16"/>
      <c r="D33" s="49"/>
      <c r="E33" s="135"/>
      <c r="F33" s="53" t="str">
        <f>IF(E33="","",SUM(E33*$F$32))</f>
        <v/>
      </c>
      <c r="G33" s="135"/>
      <c r="H33" s="53" t="str">
        <f>IF(G33="","",SUM(G33*$H$32))</f>
        <v/>
      </c>
      <c r="I33" s="135"/>
      <c r="J33" s="29" t="str">
        <f>IF(I33="","",SUM(I33*$J$32))</f>
        <v/>
      </c>
    </row>
    <row r="34" spans="2:10" x14ac:dyDescent="0.25">
      <c r="B34" s="12"/>
      <c r="C34" s="13"/>
      <c r="D34" s="47"/>
      <c r="E34" s="136"/>
      <c r="F34" s="52" t="str">
        <f>IF(E34="","",SUM(E34*$F$32))</f>
        <v/>
      </c>
      <c r="G34" s="136"/>
      <c r="H34" s="52" t="str">
        <f>IF(G34="","",SUM(G34*$H$32))</f>
        <v/>
      </c>
      <c r="I34" s="136"/>
      <c r="J34" s="30" t="str">
        <f>IF(I34="","",SUM(I34*$J$32))</f>
        <v/>
      </c>
    </row>
    <row r="35" spans="2:10" s="46" customFormat="1" ht="15.75" thickBot="1" x14ac:dyDescent="0.3">
      <c r="B35" s="107" t="s">
        <v>151</v>
      </c>
      <c r="C35" s="108"/>
      <c r="D35" s="108"/>
      <c r="E35" s="141"/>
      <c r="F35" s="199">
        <f>SUM(F32:F34)</f>
        <v>0</v>
      </c>
      <c r="G35" s="142"/>
      <c r="H35" s="199">
        <f>SUM(H32:H34)</f>
        <v>0</v>
      </c>
      <c r="I35" s="142"/>
      <c r="J35" s="200">
        <f>SUM(J32:J34)</f>
        <v>0</v>
      </c>
    </row>
    <row r="36" spans="2:10" ht="15.75" thickTop="1" x14ac:dyDescent="0.25">
      <c r="B36" s="14"/>
      <c r="C36" s="14"/>
      <c r="D36" s="14"/>
      <c r="E36" s="14"/>
      <c r="F36" s="14"/>
      <c r="G36" s="14"/>
      <c r="H36" s="14"/>
      <c r="I36" s="14"/>
      <c r="J36" s="14"/>
    </row>
    <row r="37" spans="2:10" x14ac:dyDescent="0.25">
      <c r="B37" s="14"/>
      <c r="C37" s="14"/>
      <c r="D37" s="14"/>
      <c r="E37" s="14"/>
      <c r="F37" s="14"/>
      <c r="G37" s="14"/>
      <c r="H37" s="14"/>
      <c r="I37" s="14"/>
      <c r="J37" s="14"/>
    </row>
    <row r="38" spans="2:10" x14ac:dyDescent="0.25">
      <c r="B38" s="92"/>
      <c r="C38" s="93"/>
      <c r="D38" s="93" t="s">
        <v>164</v>
      </c>
      <c r="E38" s="93"/>
      <c r="F38" s="93"/>
      <c r="G38" s="93"/>
      <c r="H38" s="93"/>
      <c r="I38" s="93"/>
      <c r="J38" s="77"/>
    </row>
    <row r="39" spans="2:10" x14ac:dyDescent="0.25">
      <c r="B39" s="17"/>
      <c r="C39" s="22" t="s">
        <v>153</v>
      </c>
      <c r="D39" s="22" t="s">
        <v>154</v>
      </c>
      <c r="E39" s="22" t="s">
        <v>155</v>
      </c>
      <c r="F39" s="22" t="s">
        <v>156</v>
      </c>
      <c r="G39" s="22" t="s">
        <v>157</v>
      </c>
      <c r="H39" s="22" t="s">
        <v>158</v>
      </c>
      <c r="I39" s="22" t="s">
        <v>159</v>
      </c>
      <c r="J39" s="23" t="s">
        <v>160</v>
      </c>
    </row>
    <row r="40" spans="2:10" x14ac:dyDescent="0.25">
      <c r="B40" s="24" t="s">
        <v>161</v>
      </c>
      <c r="C40" s="25">
        <f>SUM($H$20*1.5)+($H$35-$H$20)</f>
        <v>0</v>
      </c>
      <c r="D40" s="25">
        <f>SUM($H$20*1.3)+($H$35-$H$20)</f>
        <v>0</v>
      </c>
      <c r="E40" s="25">
        <f>SUM($H$20*1.3)+($H$35-$H$20)</f>
        <v>0</v>
      </c>
      <c r="F40" s="25">
        <f>SUM($H$20*1.3)+($H$35-$H$20)</f>
        <v>0</v>
      </c>
      <c r="G40" s="25">
        <f>SUM($H$20*1.3)+($H$35-$H$20)</f>
        <v>0</v>
      </c>
      <c r="H40" s="25">
        <f t="shared" ref="H40:I42" si="3">SUM($H$20*1.5)+($H$35-$H$20)</f>
        <v>0</v>
      </c>
      <c r="I40" s="25">
        <f t="shared" si="3"/>
        <v>0</v>
      </c>
      <c r="J40" s="26">
        <f>SUM($H$20*1.5)+($H$35-$H$20)</f>
        <v>0</v>
      </c>
    </row>
    <row r="41" spans="2:10" x14ac:dyDescent="0.25">
      <c r="B41" s="17" t="s">
        <v>162</v>
      </c>
      <c r="C41" s="25">
        <f>SUM($H$20*1)+($H$35-$H$20)</f>
        <v>0</v>
      </c>
      <c r="D41" s="25">
        <f>SUM($H$20*1)+($H$35-$H$20)</f>
        <v>0</v>
      </c>
      <c r="E41" s="25">
        <f>SUM($H$20*1)+($H$35-$H$20)</f>
        <v>0</v>
      </c>
      <c r="F41" s="25">
        <f>SUM($H$20*1)+($H$35-$H$20)</f>
        <v>0</v>
      </c>
      <c r="G41" s="25">
        <f>SUM($H$20*1)+($H$35-$H$20)</f>
        <v>0</v>
      </c>
      <c r="H41" s="25">
        <f t="shared" si="3"/>
        <v>0</v>
      </c>
      <c r="I41" s="25">
        <f t="shared" si="3"/>
        <v>0</v>
      </c>
      <c r="J41" s="26">
        <f>SUM($H$20*1.5)+($H$35-$H$20)</f>
        <v>0</v>
      </c>
    </row>
    <row r="42" spans="2:10" x14ac:dyDescent="0.25">
      <c r="B42" s="18" t="s">
        <v>163</v>
      </c>
      <c r="C42" s="27">
        <f>SUM($H$20*1.3)+($H$35-$H$20)</f>
        <v>0</v>
      </c>
      <c r="D42" s="27">
        <f>SUM($H$20*1.3)+($H$35-$H$20)</f>
        <v>0</v>
      </c>
      <c r="E42" s="27">
        <f>SUM($H$20*1.3)+($H$35-$H$20)</f>
        <v>0</v>
      </c>
      <c r="F42" s="27">
        <f>SUM($H$20*1.3)+($H$35-$H$20)</f>
        <v>0</v>
      </c>
      <c r="G42" s="27">
        <f>SUM($H$20*1.5)+($H$35-$H$20)</f>
        <v>0</v>
      </c>
      <c r="H42" s="27">
        <f t="shared" si="3"/>
        <v>0</v>
      </c>
      <c r="I42" s="27">
        <f t="shared" si="3"/>
        <v>0</v>
      </c>
      <c r="J42" s="28">
        <f>SUM($H$20*1.5)+($H$35-$H$20)</f>
        <v>0</v>
      </c>
    </row>
    <row r="43" spans="2:10" x14ac:dyDescent="0.25">
      <c r="B43" s="14"/>
      <c r="C43" s="14"/>
      <c r="D43" s="14"/>
      <c r="E43" s="14"/>
      <c r="F43" s="14"/>
      <c r="G43" s="14"/>
      <c r="H43" s="14"/>
      <c r="I43" s="14"/>
      <c r="J43" s="14"/>
    </row>
    <row r="44" spans="2:10" x14ac:dyDescent="0.25">
      <c r="B44" s="92"/>
      <c r="C44" s="93"/>
      <c r="D44" s="93" t="s">
        <v>165</v>
      </c>
      <c r="E44" s="93"/>
      <c r="F44" s="93"/>
      <c r="G44" s="93"/>
      <c r="H44" s="93"/>
      <c r="I44" s="93"/>
      <c r="J44" s="77"/>
    </row>
    <row r="45" spans="2:10" x14ac:dyDescent="0.25">
      <c r="B45" s="17"/>
      <c r="C45" s="22" t="s">
        <v>153</v>
      </c>
      <c r="D45" s="22" t="s">
        <v>154</v>
      </c>
      <c r="E45" s="22" t="s">
        <v>155</v>
      </c>
      <c r="F45" s="22" t="s">
        <v>156</v>
      </c>
      <c r="G45" s="22" t="s">
        <v>157</v>
      </c>
      <c r="H45" s="22" t="s">
        <v>158</v>
      </c>
      <c r="I45" s="22" t="s">
        <v>159</v>
      </c>
      <c r="J45" s="23" t="s">
        <v>160</v>
      </c>
    </row>
    <row r="46" spans="2:10" x14ac:dyDescent="0.25">
      <c r="B46" s="24" t="s">
        <v>161</v>
      </c>
      <c r="C46" s="25">
        <f>SUM($J$20*1.5)+($J$35-$J$20)</f>
        <v>0</v>
      </c>
      <c r="D46" s="25">
        <f>SUM($J$20*1.3)+($J$35-$J$20)</f>
        <v>0</v>
      </c>
      <c r="E46" s="25">
        <f>SUM($J$20*1.3)+($J$35-$J$20)</f>
        <v>0</v>
      </c>
      <c r="F46" s="25">
        <f>SUM($J$20*1.3)+($J$35-$J$20)</f>
        <v>0</v>
      </c>
      <c r="G46" s="25">
        <f>SUM($J$20*1.3)+($J$35-$J$20)</f>
        <v>0</v>
      </c>
      <c r="H46" s="25">
        <f t="shared" ref="H46:I48" si="4">SUM($J$20*1.5)+($J$35-$J$20)</f>
        <v>0</v>
      </c>
      <c r="I46" s="25">
        <f t="shared" si="4"/>
        <v>0</v>
      </c>
      <c r="J46" s="26">
        <f>SUM($J$20*1.5)+($J$35-$J$20)</f>
        <v>0</v>
      </c>
    </row>
    <row r="47" spans="2:10" x14ac:dyDescent="0.25">
      <c r="B47" s="17" t="s">
        <v>162</v>
      </c>
      <c r="C47" s="25">
        <f>SUM($J$20*1)+($J$35-$J$20)</f>
        <v>0</v>
      </c>
      <c r="D47" s="25">
        <f>SUM($J$20*1)+($J$35-$J$20)</f>
        <v>0</v>
      </c>
      <c r="E47" s="25">
        <f>SUM($J$20*1)+($J$35-$J$20)</f>
        <v>0</v>
      </c>
      <c r="F47" s="25">
        <f>SUM($J$20*1)+($J$35-$J$20)</f>
        <v>0</v>
      </c>
      <c r="G47" s="25">
        <f>SUM($J$20*1)+($J$35-$J$20)</f>
        <v>0</v>
      </c>
      <c r="H47" s="25">
        <f t="shared" si="4"/>
        <v>0</v>
      </c>
      <c r="I47" s="25">
        <f t="shared" si="4"/>
        <v>0</v>
      </c>
      <c r="J47" s="26">
        <f>SUM($J$20*1.5)+($J$35-$J$20)</f>
        <v>0</v>
      </c>
    </row>
    <row r="48" spans="2:10" x14ac:dyDescent="0.25">
      <c r="B48" s="18" t="s">
        <v>163</v>
      </c>
      <c r="C48" s="27">
        <f>SUM($J$20*1.3)+($J$35-$J$20)</f>
        <v>0</v>
      </c>
      <c r="D48" s="27">
        <f>SUM($J$20*1.3)+($J$35-$J$20)</f>
        <v>0</v>
      </c>
      <c r="E48" s="27">
        <f>SUM($J$20*1.3)+($J$35-$J$20)</f>
        <v>0</v>
      </c>
      <c r="F48" s="27">
        <f>SUM($J$20*1.3)+($J$35-$J$20)</f>
        <v>0</v>
      </c>
      <c r="G48" s="27">
        <f>SUM($J$20*1.5)+($J$35-$J$20)</f>
        <v>0</v>
      </c>
      <c r="H48" s="27">
        <f t="shared" si="4"/>
        <v>0</v>
      </c>
      <c r="I48" s="27">
        <f t="shared" si="4"/>
        <v>0</v>
      </c>
      <c r="J48" s="28">
        <f>SUM($J$20*1.5)+($J$35-$J$20)</f>
        <v>0</v>
      </c>
    </row>
    <row r="49" x14ac:dyDescent="0.25"/>
    <row r="50" x14ac:dyDescent="0.25"/>
    <row r="51" x14ac:dyDescent="0.25"/>
    <row r="52" x14ac:dyDescent="0.25"/>
  </sheetData>
  <sheetProtection algorithmName="SHA-512" hashValue="B+XjGhXi+Riyuti8sY/sPZZ/43EIbF0Zr3kcNjB9Vxo3Al1Xxf4rVrg9kgg3iTNLW9awhFx/LJPU9AMH6Ezzxw==" saltValue="u668Si8a/MzfvuiO3gR81A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73" orientation="portrait" r:id="rId1"/>
  <headerFooter>
    <oddHeader xml:space="preserve">&amp;L&amp;G
</oddHeader>
  </headerFooter>
  <colBreaks count="1" manualBreakCount="1">
    <brk id="12" max="1048575" man="1"/>
  </colBreak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9">
    <tabColor rgb="FF9F9289"/>
  </sheetPr>
  <dimension ref="A1:V553"/>
  <sheetViews>
    <sheetView zoomScaleNormal="100" workbookViewId="0">
      <selection activeCell="D16" sqref="D16"/>
    </sheetView>
  </sheetViews>
  <sheetFormatPr defaultRowHeight="15" x14ac:dyDescent="0.25"/>
  <cols>
    <col min="1" max="1" width="6" style="218" customWidth="1"/>
    <col min="2" max="2" width="8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13</v>
      </c>
      <c r="B1" s="212" t="s">
        <v>61</v>
      </c>
      <c r="C1" s="213"/>
      <c r="D1" s="214" t="str">
        <f>VLOOKUP(A1,verzamelblad!A5:E54,3)</f>
        <v>OBS Arcade (hoofdgebouw)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Octavialaan 61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557</v>
      </c>
      <c r="I3" s="221" t="s">
        <v>102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397" t="s">
        <v>511</v>
      </c>
      <c r="C4" s="388" t="s">
        <v>379</v>
      </c>
      <c r="D4" s="388"/>
      <c r="E4" s="388" t="s">
        <v>85</v>
      </c>
      <c r="F4" s="389">
        <v>13.37</v>
      </c>
      <c r="G4" s="389"/>
      <c r="H4" s="389"/>
      <c r="I4" s="389"/>
      <c r="J4" s="389"/>
      <c r="K4" s="223">
        <f>SUM(F4:J4)</f>
        <v>13.37</v>
      </c>
      <c r="L4" s="218">
        <f t="shared" ref="L4:L67" si="0">IF(E4="",0,IF(E4="H",0,VLOOKUP(E4,$F$539:$G$553,2)))</f>
        <v>200</v>
      </c>
      <c r="M4" s="203">
        <f>SUM(K4*L4)</f>
        <v>2674</v>
      </c>
    </row>
    <row r="5" spans="1:13" x14ac:dyDescent="0.25">
      <c r="A5" s="218" t="s">
        <v>404</v>
      </c>
      <c r="B5" s="397" t="s">
        <v>366</v>
      </c>
      <c r="C5" s="388" t="s">
        <v>450</v>
      </c>
      <c r="D5" s="388"/>
      <c r="E5" s="388" t="s">
        <v>85</v>
      </c>
      <c r="F5" s="389"/>
      <c r="G5" s="389">
        <v>151.04</v>
      </c>
      <c r="H5" s="389"/>
      <c r="I5" s="389"/>
      <c r="J5" s="389"/>
      <c r="K5" s="223">
        <f t="shared" ref="K5:K68" si="1">SUM(F5:J5)</f>
        <v>151.04</v>
      </c>
      <c r="L5" s="218">
        <f t="shared" si="0"/>
        <v>200</v>
      </c>
      <c r="M5" s="203">
        <f t="shared" ref="M5:M68" si="2">SUM(K5*L5)</f>
        <v>30208</v>
      </c>
    </row>
    <row r="6" spans="1:13" x14ac:dyDescent="0.25">
      <c r="A6" s="218" t="s">
        <v>404</v>
      </c>
      <c r="B6" s="397" t="s">
        <v>512</v>
      </c>
      <c r="C6" s="388" t="s">
        <v>380</v>
      </c>
      <c r="D6" s="388"/>
      <c r="E6" s="388" t="s">
        <v>626</v>
      </c>
      <c r="F6" s="389"/>
      <c r="G6" s="389">
        <v>10.34</v>
      </c>
      <c r="H6" s="389"/>
      <c r="I6" s="389"/>
      <c r="J6" s="389"/>
      <c r="K6" s="223">
        <f t="shared" si="1"/>
        <v>10.34</v>
      </c>
      <c r="L6" s="218">
        <f t="shared" si="0"/>
        <v>120</v>
      </c>
      <c r="M6" s="203">
        <f t="shared" si="2"/>
        <v>1240.8</v>
      </c>
    </row>
    <row r="7" spans="1:13" x14ac:dyDescent="0.25">
      <c r="A7" s="218" t="s">
        <v>404</v>
      </c>
      <c r="B7" s="397" t="s">
        <v>513</v>
      </c>
      <c r="C7" s="388" t="s">
        <v>537</v>
      </c>
      <c r="D7" s="388"/>
      <c r="E7" s="388" t="s">
        <v>84</v>
      </c>
      <c r="F7" s="389"/>
      <c r="G7" s="389">
        <v>11.51</v>
      </c>
      <c r="H7" s="389"/>
      <c r="I7" s="389"/>
      <c r="J7" s="389"/>
      <c r="K7" s="223">
        <f t="shared" si="1"/>
        <v>11.51</v>
      </c>
      <c r="L7" s="218">
        <f t="shared" si="0"/>
        <v>200</v>
      </c>
      <c r="M7" s="203">
        <f t="shared" si="2"/>
        <v>2302</v>
      </c>
    </row>
    <row r="8" spans="1:13" x14ac:dyDescent="0.25">
      <c r="A8" s="218" t="s">
        <v>404</v>
      </c>
      <c r="B8" s="397" t="s">
        <v>514</v>
      </c>
      <c r="C8" s="388" t="s">
        <v>383</v>
      </c>
      <c r="D8" s="388"/>
      <c r="E8" s="388" t="s">
        <v>111</v>
      </c>
      <c r="F8" s="389"/>
      <c r="G8" s="389"/>
      <c r="H8" s="389"/>
      <c r="I8" s="389"/>
      <c r="J8" s="389">
        <v>4.5</v>
      </c>
      <c r="K8" s="223">
        <f t="shared" si="1"/>
        <v>4.5</v>
      </c>
      <c r="L8" s="218">
        <f t="shared" si="0"/>
        <v>200</v>
      </c>
      <c r="M8" s="203">
        <f t="shared" si="2"/>
        <v>900</v>
      </c>
    </row>
    <row r="9" spans="1:13" x14ac:dyDescent="0.25">
      <c r="A9" s="218" t="s">
        <v>404</v>
      </c>
      <c r="B9" s="397" t="s">
        <v>515</v>
      </c>
      <c r="C9" s="388" t="s">
        <v>394</v>
      </c>
      <c r="D9" s="388"/>
      <c r="E9" s="388" t="s">
        <v>111</v>
      </c>
      <c r="F9" s="389"/>
      <c r="G9" s="389"/>
      <c r="H9" s="389"/>
      <c r="I9" s="389"/>
      <c r="J9" s="389">
        <v>4.5</v>
      </c>
      <c r="K9" s="223">
        <f t="shared" si="1"/>
        <v>4.5</v>
      </c>
      <c r="L9" s="218">
        <f t="shared" si="0"/>
        <v>200</v>
      </c>
      <c r="M9" s="203">
        <f t="shared" si="2"/>
        <v>900</v>
      </c>
    </row>
    <row r="10" spans="1:13" x14ac:dyDescent="0.25">
      <c r="A10" s="218" t="s">
        <v>404</v>
      </c>
      <c r="B10" s="397" t="s">
        <v>516</v>
      </c>
      <c r="C10" s="388" t="s">
        <v>381</v>
      </c>
      <c r="D10" s="388"/>
      <c r="E10" s="388" t="s">
        <v>85</v>
      </c>
      <c r="F10" s="389"/>
      <c r="G10" s="389">
        <v>31.37</v>
      </c>
      <c r="H10" s="389"/>
      <c r="I10" s="389"/>
      <c r="J10" s="389"/>
      <c r="K10" s="223">
        <f t="shared" si="1"/>
        <v>31.37</v>
      </c>
      <c r="L10" s="218">
        <f t="shared" si="0"/>
        <v>200</v>
      </c>
      <c r="M10" s="203">
        <f t="shared" si="2"/>
        <v>6274</v>
      </c>
    </row>
    <row r="11" spans="1:13" x14ac:dyDescent="0.25">
      <c r="A11" s="218" t="s">
        <v>404</v>
      </c>
      <c r="B11" s="397" t="s">
        <v>517</v>
      </c>
      <c r="C11" s="388" t="s">
        <v>538</v>
      </c>
      <c r="D11" s="388"/>
      <c r="E11" s="388" t="s">
        <v>85</v>
      </c>
      <c r="F11" s="389"/>
      <c r="G11" s="389">
        <v>40.85</v>
      </c>
      <c r="H11" s="389"/>
      <c r="I11" s="389"/>
      <c r="J11" s="389"/>
      <c r="K11" s="223">
        <f t="shared" si="1"/>
        <v>40.85</v>
      </c>
      <c r="L11" s="218">
        <f t="shared" si="0"/>
        <v>200</v>
      </c>
      <c r="M11" s="203">
        <f t="shared" si="2"/>
        <v>8170</v>
      </c>
    </row>
    <row r="12" spans="1:13" x14ac:dyDescent="0.25">
      <c r="A12" s="218" t="s">
        <v>404</v>
      </c>
      <c r="B12" s="397" t="s">
        <v>518</v>
      </c>
      <c r="C12" s="388" t="s">
        <v>539</v>
      </c>
      <c r="D12" s="388"/>
      <c r="E12" s="388" t="s">
        <v>111</v>
      </c>
      <c r="F12" s="389"/>
      <c r="G12" s="389"/>
      <c r="H12" s="389"/>
      <c r="I12" s="389"/>
      <c r="J12" s="389">
        <v>6.29</v>
      </c>
      <c r="K12" s="223">
        <f t="shared" si="1"/>
        <v>6.29</v>
      </c>
      <c r="L12" s="218">
        <f t="shared" si="0"/>
        <v>200</v>
      </c>
      <c r="M12" s="203">
        <f t="shared" si="2"/>
        <v>1258</v>
      </c>
    </row>
    <row r="13" spans="1:13" x14ac:dyDescent="0.25">
      <c r="A13" s="218" t="s">
        <v>404</v>
      </c>
      <c r="B13" s="397" t="s">
        <v>519</v>
      </c>
      <c r="C13" s="388" t="s">
        <v>540</v>
      </c>
      <c r="D13" s="388"/>
      <c r="E13" s="388" t="s">
        <v>84</v>
      </c>
      <c r="F13" s="389"/>
      <c r="G13" s="389">
        <v>66.25</v>
      </c>
      <c r="H13" s="389"/>
      <c r="I13" s="389"/>
      <c r="J13" s="389"/>
      <c r="K13" s="223">
        <f t="shared" si="1"/>
        <v>66.25</v>
      </c>
      <c r="L13" s="218">
        <f t="shared" si="0"/>
        <v>200</v>
      </c>
      <c r="M13" s="203">
        <f t="shared" si="2"/>
        <v>13250</v>
      </c>
    </row>
    <row r="14" spans="1:13" x14ac:dyDescent="0.25">
      <c r="A14" s="218" t="s">
        <v>404</v>
      </c>
      <c r="B14" s="397" t="s">
        <v>520</v>
      </c>
      <c r="C14" s="388" t="s">
        <v>541</v>
      </c>
      <c r="D14" s="388"/>
      <c r="E14" s="388" t="s">
        <v>84</v>
      </c>
      <c r="F14" s="389"/>
      <c r="G14" s="389">
        <v>7.99</v>
      </c>
      <c r="H14" s="389"/>
      <c r="I14" s="389"/>
      <c r="J14" s="389"/>
      <c r="K14" s="223">
        <f t="shared" si="1"/>
        <v>7.99</v>
      </c>
      <c r="L14" s="218">
        <f t="shared" si="0"/>
        <v>200</v>
      </c>
      <c r="M14" s="203">
        <f t="shared" si="2"/>
        <v>1598</v>
      </c>
    </row>
    <row r="15" spans="1:13" x14ac:dyDescent="0.25">
      <c r="A15" s="218" t="s">
        <v>404</v>
      </c>
      <c r="B15" s="397" t="s">
        <v>521</v>
      </c>
      <c r="C15" s="388" t="s">
        <v>541</v>
      </c>
      <c r="D15" s="388"/>
      <c r="E15" s="388" t="s">
        <v>84</v>
      </c>
      <c r="F15" s="389"/>
      <c r="G15" s="389">
        <v>10.68</v>
      </c>
      <c r="H15" s="389"/>
      <c r="I15" s="389"/>
      <c r="J15" s="389"/>
      <c r="K15" s="223">
        <f t="shared" si="1"/>
        <v>10.68</v>
      </c>
      <c r="L15" s="218">
        <f t="shared" si="0"/>
        <v>200</v>
      </c>
      <c r="M15" s="203">
        <f t="shared" si="2"/>
        <v>2136</v>
      </c>
    </row>
    <row r="16" spans="1:13" x14ac:dyDescent="0.25">
      <c r="A16" s="218" t="s">
        <v>404</v>
      </c>
      <c r="B16" s="397" t="s">
        <v>522</v>
      </c>
      <c r="C16" s="388" t="s">
        <v>541</v>
      </c>
      <c r="D16" s="388"/>
      <c r="E16" s="388" t="s">
        <v>84</v>
      </c>
      <c r="F16" s="389"/>
      <c r="G16" s="389">
        <v>10.72</v>
      </c>
      <c r="H16" s="389"/>
      <c r="I16" s="389"/>
      <c r="J16" s="389"/>
      <c r="K16" s="223">
        <f t="shared" si="1"/>
        <v>10.72</v>
      </c>
      <c r="L16" s="218">
        <f t="shared" si="0"/>
        <v>200</v>
      </c>
      <c r="M16" s="203">
        <f t="shared" si="2"/>
        <v>2144</v>
      </c>
    </row>
    <row r="17" spans="1:13" x14ac:dyDescent="0.25">
      <c r="A17" s="218" t="s">
        <v>404</v>
      </c>
      <c r="B17" s="397" t="s">
        <v>523</v>
      </c>
      <c r="C17" s="388" t="s">
        <v>541</v>
      </c>
      <c r="D17" s="388"/>
      <c r="E17" s="388" t="s">
        <v>84</v>
      </c>
      <c r="F17" s="389"/>
      <c r="G17" s="389">
        <v>8.08</v>
      </c>
      <c r="H17" s="389"/>
      <c r="I17" s="389"/>
      <c r="J17" s="389"/>
      <c r="K17" s="223">
        <f t="shared" si="1"/>
        <v>8.08</v>
      </c>
      <c r="L17" s="218">
        <f t="shared" si="0"/>
        <v>200</v>
      </c>
      <c r="M17" s="203">
        <f t="shared" si="2"/>
        <v>1616</v>
      </c>
    </row>
    <row r="18" spans="1:13" x14ac:dyDescent="0.25">
      <c r="A18" s="218" t="s">
        <v>404</v>
      </c>
      <c r="B18" s="397" t="s">
        <v>524</v>
      </c>
      <c r="C18" s="388" t="s">
        <v>540</v>
      </c>
      <c r="D18" s="388"/>
      <c r="E18" s="388" t="s">
        <v>84</v>
      </c>
      <c r="F18" s="389"/>
      <c r="G18" s="389">
        <v>55.49</v>
      </c>
      <c r="H18" s="389"/>
      <c r="I18" s="389"/>
      <c r="J18" s="389"/>
      <c r="K18" s="223">
        <f t="shared" si="1"/>
        <v>55.49</v>
      </c>
      <c r="L18" s="218">
        <f t="shared" si="0"/>
        <v>200</v>
      </c>
      <c r="M18" s="203">
        <f t="shared" si="2"/>
        <v>11098</v>
      </c>
    </row>
    <row r="19" spans="1:13" x14ac:dyDescent="0.25">
      <c r="A19" s="218" t="s">
        <v>404</v>
      </c>
      <c r="B19" s="397" t="s">
        <v>525</v>
      </c>
      <c r="C19" s="388" t="s">
        <v>540</v>
      </c>
      <c r="D19" s="388"/>
      <c r="E19" s="388" t="s">
        <v>84</v>
      </c>
      <c r="F19" s="389"/>
      <c r="G19" s="389">
        <v>85.38</v>
      </c>
      <c r="H19" s="389"/>
      <c r="I19" s="389"/>
      <c r="J19" s="389"/>
      <c r="K19" s="223">
        <f t="shared" si="1"/>
        <v>85.38</v>
      </c>
      <c r="L19" s="218">
        <f t="shared" si="0"/>
        <v>200</v>
      </c>
      <c r="M19" s="203">
        <f t="shared" si="2"/>
        <v>17076</v>
      </c>
    </row>
    <row r="20" spans="1:13" x14ac:dyDescent="0.25">
      <c r="A20" s="218" t="s">
        <v>404</v>
      </c>
      <c r="B20" s="397" t="s">
        <v>526</v>
      </c>
      <c r="C20" s="388" t="s">
        <v>542</v>
      </c>
      <c r="D20" s="388"/>
      <c r="E20" s="388" t="s">
        <v>626</v>
      </c>
      <c r="F20" s="389"/>
      <c r="G20" s="389">
        <v>14.05</v>
      </c>
      <c r="H20" s="389"/>
      <c r="I20" s="389"/>
      <c r="J20" s="389"/>
      <c r="K20" s="223">
        <f t="shared" si="1"/>
        <v>14.05</v>
      </c>
      <c r="L20" s="218">
        <f t="shared" si="0"/>
        <v>120</v>
      </c>
      <c r="M20" s="203">
        <f t="shared" si="2"/>
        <v>1686</v>
      </c>
    </row>
    <row r="21" spans="1:13" x14ac:dyDescent="0.25">
      <c r="A21" s="218" t="s">
        <v>404</v>
      </c>
      <c r="B21" s="397"/>
      <c r="C21" s="388" t="s">
        <v>543</v>
      </c>
      <c r="D21" s="388"/>
      <c r="E21" s="388" t="s">
        <v>179</v>
      </c>
      <c r="F21" s="389"/>
      <c r="G21" s="389">
        <v>5.72</v>
      </c>
      <c r="H21" s="389"/>
      <c r="I21" s="389"/>
      <c r="J21" s="389"/>
      <c r="K21" s="223">
        <f t="shared" si="1"/>
        <v>5.72</v>
      </c>
      <c r="L21" s="218">
        <f t="shared" si="0"/>
        <v>0</v>
      </c>
      <c r="M21" s="203">
        <f t="shared" si="2"/>
        <v>0</v>
      </c>
    </row>
    <row r="22" spans="1:13" x14ac:dyDescent="0.25">
      <c r="A22" s="218" t="s">
        <v>404</v>
      </c>
      <c r="B22" s="397" t="s">
        <v>527</v>
      </c>
      <c r="C22" s="388" t="s">
        <v>544</v>
      </c>
      <c r="D22" s="388"/>
      <c r="E22" s="388" t="s">
        <v>111</v>
      </c>
      <c r="F22" s="389"/>
      <c r="G22" s="389"/>
      <c r="H22" s="389"/>
      <c r="I22" s="389"/>
      <c r="J22" s="389">
        <v>1.79</v>
      </c>
      <c r="K22" s="223">
        <f t="shared" si="1"/>
        <v>1.79</v>
      </c>
      <c r="L22" s="218">
        <f t="shared" si="0"/>
        <v>200</v>
      </c>
      <c r="M22" s="203">
        <f t="shared" si="2"/>
        <v>358</v>
      </c>
    </row>
    <row r="23" spans="1:13" x14ac:dyDescent="0.25">
      <c r="A23" s="218" t="s">
        <v>404</v>
      </c>
      <c r="B23" s="397" t="s">
        <v>528</v>
      </c>
      <c r="C23" s="388" t="s">
        <v>545</v>
      </c>
      <c r="D23" s="388"/>
      <c r="E23" s="388" t="s">
        <v>179</v>
      </c>
      <c r="F23" s="389"/>
      <c r="G23" s="389"/>
      <c r="H23" s="389"/>
      <c r="I23" s="389"/>
      <c r="J23" s="389">
        <v>2.08</v>
      </c>
      <c r="K23" s="223">
        <f t="shared" si="1"/>
        <v>2.08</v>
      </c>
      <c r="L23" s="218">
        <f t="shared" si="0"/>
        <v>0</v>
      </c>
      <c r="M23" s="203">
        <f t="shared" si="2"/>
        <v>0</v>
      </c>
    </row>
    <row r="24" spans="1:13" x14ac:dyDescent="0.25">
      <c r="A24" s="218" t="s">
        <v>404</v>
      </c>
      <c r="B24" s="397" t="s">
        <v>529</v>
      </c>
      <c r="C24" s="388" t="s">
        <v>381</v>
      </c>
      <c r="D24" s="388"/>
      <c r="E24" s="388" t="s">
        <v>85</v>
      </c>
      <c r="F24" s="389"/>
      <c r="G24" s="389">
        <v>14.8</v>
      </c>
      <c r="H24" s="389"/>
      <c r="I24" s="389"/>
      <c r="J24" s="389"/>
      <c r="K24" s="223">
        <f t="shared" si="1"/>
        <v>14.8</v>
      </c>
      <c r="L24" s="218">
        <f t="shared" si="0"/>
        <v>200</v>
      </c>
      <c r="M24" s="203">
        <f t="shared" si="2"/>
        <v>2960</v>
      </c>
    </row>
    <row r="25" spans="1:13" x14ac:dyDescent="0.25">
      <c r="A25" s="218" t="s">
        <v>404</v>
      </c>
      <c r="B25" s="397" t="s">
        <v>530</v>
      </c>
      <c r="C25" s="388" t="s">
        <v>381</v>
      </c>
      <c r="D25" s="388"/>
      <c r="E25" s="388" t="s">
        <v>85</v>
      </c>
      <c r="F25" s="389"/>
      <c r="G25" s="389">
        <v>14.01</v>
      </c>
      <c r="H25" s="389"/>
      <c r="I25" s="389"/>
      <c r="J25" s="389"/>
      <c r="K25" s="223">
        <f t="shared" si="1"/>
        <v>14.01</v>
      </c>
      <c r="L25" s="218">
        <f t="shared" si="0"/>
        <v>200</v>
      </c>
      <c r="M25" s="203">
        <f t="shared" si="2"/>
        <v>2802</v>
      </c>
    </row>
    <row r="26" spans="1:13" x14ac:dyDescent="0.25">
      <c r="A26" s="218" t="s">
        <v>404</v>
      </c>
      <c r="B26" s="397" t="s">
        <v>371</v>
      </c>
      <c r="C26" s="388" t="s">
        <v>546</v>
      </c>
      <c r="D26" s="388"/>
      <c r="E26" s="388" t="s">
        <v>179</v>
      </c>
      <c r="F26" s="389"/>
      <c r="G26" s="389">
        <v>9.6199999999999992</v>
      </c>
      <c r="H26" s="389"/>
      <c r="I26" s="389"/>
      <c r="J26" s="389"/>
      <c r="K26" s="223">
        <f t="shared" si="1"/>
        <v>9.6199999999999992</v>
      </c>
      <c r="L26" s="218">
        <f t="shared" si="0"/>
        <v>0</v>
      </c>
      <c r="M26" s="203">
        <f t="shared" si="2"/>
        <v>0</v>
      </c>
    </row>
    <row r="27" spans="1:13" x14ac:dyDescent="0.25">
      <c r="A27" s="218" t="s">
        <v>404</v>
      </c>
      <c r="B27" s="397" t="s">
        <v>375</v>
      </c>
      <c r="C27" s="388" t="s">
        <v>546</v>
      </c>
      <c r="D27" s="388"/>
      <c r="E27" s="388" t="s">
        <v>179</v>
      </c>
      <c r="F27" s="389"/>
      <c r="G27" s="389">
        <v>8.51</v>
      </c>
      <c r="H27" s="389"/>
      <c r="I27" s="389"/>
      <c r="J27" s="389"/>
      <c r="K27" s="223">
        <f t="shared" si="1"/>
        <v>8.51</v>
      </c>
      <c r="L27" s="218">
        <f t="shared" si="0"/>
        <v>0</v>
      </c>
      <c r="M27" s="203">
        <f t="shared" si="2"/>
        <v>0</v>
      </c>
    </row>
    <row r="28" spans="1:13" x14ac:dyDescent="0.25">
      <c r="A28" s="218" t="s">
        <v>404</v>
      </c>
      <c r="B28" s="397" t="s">
        <v>376</v>
      </c>
      <c r="C28" s="388" t="s">
        <v>547</v>
      </c>
      <c r="D28" s="388"/>
      <c r="E28" s="388" t="s">
        <v>179</v>
      </c>
      <c r="F28" s="389" t="s">
        <v>555</v>
      </c>
      <c r="G28" s="389">
        <v>7.31</v>
      </c>
      <c r="H28" s="389"/>
      <c r="I28" s="389"/>
      <c r="J28" s="389"/>
      <c r="K28" s="223">
        <f t="shared" si="1"/>
        <v>7.31</v>
      </c>
      <c r="L28" s="218">
        <f t="shared" si="0"/>
        <v>0</v>
      </c>
      <c r="M28" s="203">
        <f t="shared" si="2"/>
        <v>0</v>
      </c>
    </row>
    <row r="29" spans="1:13" x14ac:dyDescent="0.25">
      <c r="A29" s="218" t="s">
        <v>404</v>
      </c>
      <c r="B29" s="397" t="s">
        <v>350</v>
      </c>
      <c r="C29" s="388" t="s">
        <v>452</v>
      </c>
      <c r="D29" s="390"/>
      <c r="E29" s="388" t="s">
        <v>179</v>
      </c>
      <c r="F29" s="431"/>
      <c r="G29" s="431">
        <v>1.24</v>
      </c>
      <c r="H29" s="390"/>
      <c r="I29" s="390"/>
      <c r="J29" s="389" t="s">
        <v>556</v>
      </c>
      <c r="K29" s="223">
        <f t="shared" si="1"/>
        <v>1.24</v>
      </c>
      <c r="L29" s="218">
        <f t="shared" si="0"/>
        <v>0</v>
      </c>
      <c r="M29" s="203">
        <f t="shared" si="2"/>
        <v>0</v>
      </c>
    </row>
    <row r="30" spans="1:13" x14ac:dyDescent="0.25">
      <c r="A30" s="218" t="s">
        <v>404</v>
      </c>
      <c r="B30" s="397" t="s">
        <v>531</v>
      </c>
      <c r="C30" s="388" t="s">
        <v>381</v>
      </c>
      <c r="D30" s="390"/>
      <c r="E30" s="388" t="s">
        <v>85</v>
      </c>
      <c r="F30" s="389"/>
      <c r="G30" s="389">
        <v>21.49</v>
      </c>
      <c r="H30" s="390"/>
      <c r="I30" s="390"/>
      <c r="J30" s="390"/>
      <c r="K30" s="223">
        <f t="shared" si="1"/>
        <v>21.49</v>
      </c>
      <c r="L30" s="218">
        <f t="shared" si="0"/>
        <v>200</v>
      </c>
      <c r="M30" s="203">
        <f t="shared" si="2"/>
        <v>4298</v>
      </c>
    </row>
    <row r="31" spans="1:13" x14ac:dyDescent="0.25">
      <c r="A31" s="218" t="s">
        <v>404</v>
      </c>
      <c r="B31" s="397" t="s">
        <v>374</v>
      </c>
      <c r="C31" s="388" t="s">
        <v>548</v>
      </c>
      <c r="D31" s="390"/>
      <c r="E31" s="388" t="s">
        <v>84</v>
      </c>
      <c r="F31" s="389"/>
      <c r="G31" s="389">
        <v>34.409999999999997</v>
      </c>
      <c r="H31" s="390"/>
      <c r="I31" s="390"/>
      <c r="J31" s="390"/>
      <c r="K31" s="223">
        <f t="shared" si="1"/>
        <v>34.409999999999997</v>
      </c>
      <c r="L31" s="218">
        <f t="shared" si="0"/>
        <v>200</v>
      </c>
      <c r="M31" s="203">
        <f t="shared" si="2"/>
        <v>6881.9999999999991</v>
      </c>
    </row>
    <row r="32" spans="1:13" x14ac:dyDescent="0.25">
      <c r="A32" s="218" t="s">
        <v>404</v>
      </c>
      <c r="B32" s="397" t="s">
        <v>373</v>
      </c>
      <c r="C32" s="388" t="s">
        <v>540</v>
      </c>
      <c r="D32" s="390"/>
      <c r="E32" s="388" t="s">
        <v>84</v>
      </c>
      <c r="F32" s="389"/>
      <c r="G32" s="389">
        <v>49.32</v>
      </c>
      <c r="H32" s="390"/>
      <c r="I32" s="390"/>
      <c r="J32" s="390"/>
      <c r="K32" s="223">
        <f t="shared" si="1"/>
        <v>49.32</v>
      </c>
      <c r="L32" s="218">
        <f t="shared" si="0"/>
        <v>200</v>
      </c>
      <c r="M32" s="203">
        <f t="shared" si="2"/>
        <v>9864</v>
      </c>
    </row>
    <row r="33" spans="1:13" x14ac:dyDescent="0.25">
      <c r="A33" s="218" t="s">
        <v>404</v>
      </c>
      <c r="B33" s="397" t="s">
        <v>532</v>
      </c>
      <c r="C33" s="388" t="s">
        <v>544</v>
      </c>
      <c r="D33" s="390"/>
      <c r="E33" s="388" t="s">
        <v>111</v>
      </c>
      <c r="F33" s="431"/>
      <c r="G33" s="431"/>
      <c r="H33" s="390"/>
      <c r="I33" s="390"/>
      <c r="J33" s="389">
        <v>7</v>
      </c>
      <c r="K33" s="223">
        <f t="shared" si="1"/>
        <v>7</v>
      </c>
      <c r="L33" s="218">
        <f t="shared" si="0"/>
        <v>200</v>
      </c>
      <c r="M33" s="203">
        <f t="shared" si="2"/>
        <v>1400</v>
      </c>
    </row>
    <row r="34" spans="1:13" x14ac:dyDescent="0.25">
      <c r="A34" s="218" t="s">
        <v>404</v>
      </c>
      <c r="B34" s="397" t="s">
        <v>372</v>
      </c>
      <c r="C34" s="388" t="s">
        <v>387</v>
      </c>
      <c r="D34" s="390"/>
      <c r="E34" s="388" t="s">
        <v>84</v>
      </c>
      <c r="F34" s="431"/>
      <c r="G34" s="431">
        <v>44.83</v>
      </c>
      <c r="H34" s="389"/>
      <c r="I34" s="390"/>
      <c r="J34" s="390"/>
      <c r="K34" s="223">
        <f t="shared" si="1"/>
        <v>44.83</v>
      </c>
      <c r="L34" s="218">
        <f t="shared" si="0"/>
        <v>200</v>
      </c>
      <c r="M34" s="203">
        <f t="shared" si="2"/>
        <v>8966</v>
      </c>
    </row>
    <row r="35" spans="1:13" x14ac:dyDescent="0.25">
      <c r="A35" s="218" t="s">
        <v>404</v>
      </c>
      <c r="B35" s="397" t="s">
        <v>533</v>
      </c>
      <c r="C35" s="388" t="s">
        <v>549</v>
      </c>
      <c r="D35" s="390"/>
      <c r="E35" s="388" t="s">
        <v>179</v>
      </c>
      <c r="F35" s="431"/>
      <c r="G35" s="431">
        <v>8.65</v>
      </c>
      <c r="H35" s="389"/>
      <c r="I35" s="390"/>
      <c r="J35" s="390"/>
      <c r="K35" s="223">
        <f t="shared" si="1"/>
        <v>8.65</v>
      </c>
      <c r="L35" s="218">
        <f t="shared" si="0"/>
        <v>0</v>
      </c>
      <c r="M35" s="203">
        <f t="shared" si="2"/>
        <v>0</v>
      </c>
    </row>
    <row r="36" spans="1:13" x14ac:dyDescent="0.25">
      <c r="A36" s="218" t="s">
        <v>404</v>
      </c>
      <c r="B36" s="397" t="s">
        <v>370</v>
      </c>
      <c r="C36" s="388" t="s">
        <v>550</v>
      </c>
      <c r="D36" s="390"/>
      <c r="E36" s="388" t="s">
        <v>86</v>
      </c>
      <c r="F36" s="389"/>
      <c r="G36" s="431">
        <v>84.23</v>
      </c>
      <c r="H36" s="390"/>
      <c r="I36" s="390"/>
      <c r="J36" s="390"/>
      <c r="K36" s="223">
        <f t="shared" si="1"/>
        <v>84.23</v>
      </c>
      <c r="L36" s="218">
        <f t="shared" si="0"/>
        <v>200</v>
      </c>
      <c r="M36" s="203">
        <f t="shared" si="2"/>
        <v>16846</v>
      </c>
    </row>
    <row r="37" spans="1:13" x14ac:dyDescent="0.25">
      <c r="A37" s="218" t="s">
        <v>404</v>
      </c>
      <c r="B37" s="397" t="s">
        <v>534</v>
      </c>
      <c r="C37" s="388" t="s">
        <v>456</v>
      </c>
      <c r="D37" s="390"/>
      <c r="E37" s="388" t="s">
        <v>85</v>
      </c>
      <c r="F37" s="431"/>
      <c r="G37" s="431">
        <v>1.5</v>
      </c>
      <c r="H37" s="390"/>
      <c r="I37" s="390"/>
      <c r="J37" s="389"/>
      <c r="K37" s="223">
        <f t="shared" si="1"/>
        <v>1.5</v>
      </c>
      <c r="L37" s="218">
        <f t="shared" si="0"/>
        <v>200</v>
      </c>
      <c r="M37" s="203">
        <f t="shared" si="2"/>
        <v>300</v>
      </c>
    </row>
    <row r="38" spans="1:13" x14ac:dyDescent="0.25">
      <c r="A38" s="218" t="s">
        <v>404</v>
      </c>
      <c r="B38" s="397" t="s">
        <v>461</v>
      </c>
      <c r="C38" s="388" t="s">
        <v>551</v>
      </c>
      <c r="D38" s="390"/>
      <c r="E38" s="388" t="s">
        <v>86</v>
      </c>
      <c r="F38" s="431"/>
      <c r="G38" s="389">
        <v>8.07</v>
      </c>
      <c r="H38" s="390"/>
      <c r="I38" s="390"/>
      <c r="J38" s="390"/>
      <c r="K38" s="223">
        <f t="shared" si="1"/>
        <v>8.07</v>
      </c>
      <c r="L38" s="218">
        <v>12</v>
      </c>
      <c r="M38" s="203">
        <f t="shared" si="2"/>
        <v>96.84</v>
      </c>
    </row>
    <row r="39" spans="1:13" x14ac:dyDescent="0.25">
      <c r="A39" s="218" t="s">
        <v>404</v>
      </c>
      <c r="B39" s="397" t="s">
        <v>368</v>
      </c>
      <c r="C39" s="388" t="s">
        <v>552</v>
      </c>
      <c r="D39" s="390"/>
      <c r="E39" s="388" t="s">
        <v>85</v>
      </c>
      <c r="F39" s="431"/>
      <c r="G39" s="431">
        <v>72.099999999999994</v>
      </c>
      <c r="H39" s="431"/>
      <c r="I39" s="431"/>
      <c r="J39" s="431"/>
      <c r="K39" s="223">
        <f t="shared" si="1"/>
        <v>72.099999999999994</v>
      </c>
      <c r="L39" s="218">
        <f t="shared" si="0"/>
        <v>200</v>
      </c>
      <c r="M39" s="203">
        <f t="shared" si="2"/>
        <v>14419.999999999998</v>
      </c>
    </row>
    <row r="40" spans="1:13" x14ac:dyDescent="0.25">
      <c r="A40" s="218" t="s">
        <v>404</v>
      </c>
      <c r="B40" s="397" t="s">
        <v>367</v>
      </c>
      <c r="C40" s="388" t="s">
        <v>452</v>
      </c>
      <c r="D40" s="390"/>
      <c r="E40" s="388" t="s">
        <v>111</v>
      </c>
      <c r="F40" s="389"/>
      <c r="G40" s="431"/>
      <c r="H40" s="390"/>
      <c r="I40" s="390"/>
      <c r="J40" s="390">
        <v>5.72</v>
      </c>
      <c r="K40" s="223">
        <f t="shared" si="1"/>
        <v>5.72</v>
      </c>
      <c r="L40" s="218">
        <f t="shared" si="0"/>
        <v>200</v>
      </c>
      <c r="M40" s="203">
        <f t="shared" si="2"/>
        <v>1144</v>
      </c>
    </row>
    <row r="41" spans="1:13" x14ac:dyDescent="0.25">
      <c r="A41" s="218" t="s">
        <v>404</v>
      </c>
      <c r="B41" s="397" t="s">
        <v>365</v>
      </c>
      <c r="C41" s="388" t="s">
        <v>387</v>
      </c>
      <c r="D41" s="390"/>
      <c r="E41" s="388" t="s">
        <v>84</v>
      </c>
      <c r="F41" s="431"/>
      <c r="G41" s="431">
        <v>50.21</v>
      </c>
      <c r="H41" s="390"/>
      <c r="I41" s="390"/>
      <c r="J41" s="389"/>
      <c r="K41" s="223">
        <f t="shared" si="1"/>
        <v>50.21</v>
      </c>
      <c r="L41" s="218">
        <f t="shared" si="0"/>
        <v>200</v>
      </c>
      <c r="M41" s="203">
        <f t="shared" si="2"/>
        <v>10042</v>
      </c>
    </row>
    <row r="42" spans="1:13" x14ac:dyDescent="0.25">
      <c r="A42" s="218" t="s">
        <v>404</v>
      </c>
      <c r="B42" s="397" t="s">
        <v>364</v>
      </c>
      <c r="C42" s="388" t="s">
        <v>387</v>
      </c>
      <c r="D42" s="388"/>
      <c r="E42" s="388" t="s">
        <v>84</v>
      </c>
      <c r="F42" s="389"/>
      <c r="G42" s="389">
        <v>52.25</v>
      </c>
      <c r="H42" s="389"/>
      <c r="I42" s="389"/>
      <c r="J42" s="389"/>
      <c r="K42" s="223">
        <f t="shared" si="1"/>
        <v>52.25</v>
      </c>
      <c r="L42" s="218">
        <f t="shared" si="0"/>
        <v>200</v>
      </c>
      <c r="M42" s="203">
        <f t="shared" si="2"/>
        <v>10450</v>
      </c>
    </row>
    <row r="43" spans="1:13" x14ac:dyDescent="0.25">
      <c r="A43" s="218" t="s">
        <v>404</v>
      </c>
      <c r="B43" s="397" t="s">
        <v>377</v>
      </c>
      <c r="C43" s="388" t="s">
        <v>553</v>
      </c>
      <c r="D43" s="388"/>
      <c r="E43" s="388" t="s">
        <v>111</v>
      </c>
      <c r="F43" s="389"/>
      <c r="G43" s="389"/>
      <c r="H43" s="389"/>
      <c r="I43" s="389"/>
      <c r="J43" s="389">
        <v>7.76</v>
      </c>
      <c r="K43" s="223">
        <f t="shared" si="1"/>
        <v>7.76</v>
      </c>
      <c r="L43" s="218">
        <f t="shared" si="0"/>
        <v>200</v>
      </c>
      <c r="M43" s="203">
        <f t="shared" si="2"/>
        <v>1552</v>
      </c>
    </row>
    <row r="44" spans="1:13" x14ac:dyDescent="0.25">
      <c r="A44" s="218" t="s">
        <v>404</v>
      </c>
      <c r="B44" s="397" t="s">
        <v>378</v>
      </c>
      <c r="C44" s="388" t="s">
        <v>387</v>
      </c>
      <c r="D44" s="388"/>
      <c r="E44" s="388" t="s">
        <v>84</v>
      </c>
      <c r="F44" s="389"/>
      <c r="G44" s="389">
        <v>50.37</v>
      </c>
      <c r="H44" s="389"/>
      <c r="I44" s="389"/>
      <c r="J44" s="389"/>
      <c r="K44" s="223">
        <f t="shared" si="1"/>
        <v>50.37</v>
      </c>
      <c r="L44" s="218">
        <f t="shared" si="0"/>
        <v>200</v>
      </c>
      <c r="M44" s="203">
        <f t="shared" si="2"/>
        <v>10074</v>
      </c>
    </row>
    <row r="45" spans="1:13" x14ac:dyDescent="0.25">
      <c r="A45" s="218" t="s">
        <v>404</v>
      </c>
      <c r="B45" s="397" t="s">
        <v>352</v>
      </c>
      <c r="C45" s="388" t="s">
        <v>452</v>
      </c>
      <c r="D45" s="388"/>
      <c r="E45" s="388" t="s">
        <v>111</v>
      </c>
      <c r="F45" s="389"/>
      <c r="G45" s="389"/>
      <c r="H45" s="389"/>
      <c r="I45" s="389"/>
      <c r="J45" s="389">
        <v>2.44</v>
      </c>
      <c r="K45" s="223">
        <f t="shared" si="1"/>
        <v>2.44</v>
      </c>
      <c r="L45" s="218">
        <f t="shared" si="0"/>
        <v>200</v>
      </c>
      <c r="M45" s="203">
        <f t="shared" si="2"/>
        <v>488</v>
      </c>
    </row>
    <row r="46" spans="1:13" x14ac:dyDescent="0.25">
      <c r="A46" s="218" t="s">
        <v>404</v>
      </c>
      <c r="B46" s="397" t="s">
        <v>354</v>
      </c>
      <c r="C46" s="388" t="s">
        <v>379</v>
      </c>
      <c r="D46" s="388"/>
      <c r="E46" s="388" t="s">
        <v>85</v>
      </c>
      <c r="F46" s="389">
        <v>3.69</v>
      </c>
      <c r="G46" s="389"/>
      <c r="H46" s="389"/>
      <c r="I46" s="389"/>
      <c r="J46" s="389"/>
      <c r="K46" s="223">
        <f t="shared" si="1"/>
        <v>3.69</v>
      </c>
      <c r="L46" s="218">
        <f t="shared" si="0"/>
        <v>200</v>
      </c>
      <c r="M46" s="203">
        <f t="shared" si="2"/>
        <v>738</v>
      </c>
    </row>
    <row r="47" spans="1:13" x14ac:dyDescent="0.25">
      <c r="A47" s="218" t="s">
        <v>404</v>
      </c>
      <c r="B47" s="397" t="s">
        <v>535</v>
      </c>
      <c r="C47" s="388" t="s">
        <v>381</v>
      </c>
      <c r="D47" s="388"/>
      <c r="E47" s="388" t="s">
        <v>85</v>
      </c>
      <c r="F47" s="389"/>
      <c r="G47" s="389">
        <v>45.34</v>
      </c>
      <c r="H47" s="389"/>
      <c r="I47" s="389"/>
      <c r="J47" s="389"/>
      <c r="K47" s="223">
        <f t="shared" si="1"/>
        <v>45.34</v>
      </c>
      <c r="L47" s="218">
        <f t="shared" si="0"/>
        <v>200</v>
      </c>
      <c r="M47" s="203">
        <f t="shared" si="2"/>
        <v>9068</v>
      </c>
    </row>
    <row r="48" spans="1:13" x14ac:dyDescent="0.25">
      <c r="A48" s="218" t="s">
        <v>404</v>
      </c>
      <c r="B48" s="397" t="s">
        <v>363</v>
      </c>
      <c r="C48" s="388" t="s">
        <v>387</v>
      </c>
      <c r="D48" s="388"/>
      <c r="E48" s="388" t="s">
        <v>84</v>
      </c>
      <c r="F48" s="389"/>
      <c r="G48" s="389">
        <v>52.88</v>
      </c>
      <c r="H48" s="389"/>
      <c r="I48" s="389"/>
      <c r="J48" s="389"/>
      <c r="K48" s="223">
        <f t="shared" si="1"/>
        <v>52.88</v>
      </c>
      <c r="L48" s="218">
        <f t="shared" si="0"/>
        <v>200</v>
      </c>
      <c r="M48" s="203">
        <f t="shared" si="2"/>
        <v>10576</v>
      </c>
    </row>
    <row r="49" spans="1:22" x14ac:dyDescent="0.25">
      <c r="A49" s="218" t="s">
        <v>404</v>
      </c>
      <c r="B49" s="397" t="s">
        <v>357</v>
      </c>
      <c r="C49" s="388" t="s">
        <v>553</v>
      </c>
      <c r="D49" s="388"/>
      <c r="E49" s="388" t="s">
        <v>111</v>
      </c>
      <c r="F49" s="389"/>
      <c r="G49" s="389"/>
      <c r="H49" s="389"/>
      <c r="I49" s="389"/>
      <c r="J49" s="389">
        <v>7.76</v>
      </c>
      <c r="K49" s="223">
        <f t="shared" si="1"/>
        <v>7.76</v>
      </c>
      <c r="L49" s="218">
        <f t="shared" si="0"/>
        <v>200</v>
      </c>
      <c r="M49" s="203">
        <f t="shared" si="2"/>
        <v>1552</v>
      </c>
    </row>
    <row r="50" spans="1:22" x14ac:dyDescent="0.25">
      <c r="A50" s="218" t="s">
        <v>404</v>
      </c>
      <c r="B50" s="397" t="s">
        <v>362</v>
      </c>
      <c r="C50" s="388" t="s">
        <v>387</v>
      </c>
      <c r="D50" s="388"/>
      <c r="E50" s="388" t="s">
        <v>84</v>
      </c>
      <c r="F50" s="389"/>
      <c r="G50" s="389">
        <v>49.97</v>
      </c>
      <c r="H50" s="389"/>
      <c r="I50" s="389"/>
      <c r="J50" s="389"/>
      <c r="K50" s="223">
        <f t="shared" si="1"/>
        <v>49.97</v>
      </c>
      <c r="L50" s="218">
        <f t="shared" si="0"/>
        <v>200</v>
      </c>
      <c r="M50" s="203">
        <f t="shared" si="2"/>
        <v>9994</v>
      </c>
    </row>
    <row r="51" spans="1:22" x14ac:dyDescent="0.25">
      <c r="A51" s="218" t="s">
        <v>404</v>
      </c>
      <c r="B51" s="397" t="s">
        <v>361</v>
      </c>
      <c r="C51" s="388" t="s">
        <v>391</v>
      </c>
      <c r="D51" s="388"/>
      <c r="E51" s="388" t="s">
        <v>626</v>
      </c>
      <c r="F51" s="389"/>
      <c r="G51" s="389">
        <v>17.43</v>
      </c>
      <c r="H51" s="389"/>
      <c r="I51" s="389"/>
      <c r="J51" s="389"/>
      <c r="K51" s="223">
        <f t="shared" si="1"/>
        <v>17.43</v>
      </c>
      <c r="L51" s="218">
        <f t="shared" si="0"/>
        <v>120</v>
      </c>
      <c r="M51" s="203">
        <f t="shared" si="2"/>
        <v>2091.6</v>
      </c>
    </row>
    <row r="52" spans="1:22" x14ac:dyDescent="0.25">
      <c r="A52" s="218" t="s">
        <v>404</v>
      </c>
      <c r="B52" s="397" t="s">
        <v>358</v>
      </c>
      <c r="C52" s="388" t="s">
        <v>391</v>
      </c>
      <c r="D52" s="388"/>
      <c r="E52" s="388" t="s">
        <v>626</v>
      </c>
      <c r="F52" s="389"/>
      <c r="G52" s="389">
        <v>17.43</v>
      </c>
      <c r="H52" s="389"/>
      <c r="I52" s="389"/>
      <c r="J52" s="389"/>
      <c r="K52" s="223">
        <f t="shared" si="1"/>
        <v>17.43</v>
      </c>
      <c r="L52" s="218">
        <f t="shared" si="0"/>
        <v>120</v>
      </c>
      <c r="M52" s="203">
        <f t="shared" si="2"/>
        <v>2091.6</v>
      </c>
    </row>
    <row r="53" spans="1:22" x14ac:dyDescent="0.25">
      <c r="A53" s="218" t="s">
        <v>404</v>
      </c>
      <c r="B53" s="397" t="s">
        <v>359</v>
      </c>
      <c r="C53" s="388" t="s">
        <v>554</v>
      </c>
      <c r="D53" s="388"/>
      <c r="E53" s="388" t="s">
        <v>626</v>
      </c>
      <c r="F53" s="389"/>
      <c r="G53" s="389">
        <v>10.68</v>
      </c>
      <c r="H53" s="389"/>
      <c r="I53" s="389"/>
      <c r="J53" s="389"/>
      <c r="K53" s="223">
        <f t="shared" si="1"/>
        <v>10.68</v>
      </c>
      <c r="L53" s="218">
        <f t="shared" si="0"/>
        <v>120</v>
      </c>
      <c r="M53" s="203">
        <f t="shared" si="2"/>
        <v>1281.5999999999999</v>
      </c>
    </row>
    <row r="54" spans="1:22" x14ac:dyDescent="0.25">
      <c r="A54" s="218" t="s">
        <v>404</v>
      </c>
      <c r="B54" s="397" t="s">
        <v>536</v>
      </c>
      <c r="C54" s="388" t="s">
        <v>392</v>
      </c>
      <c r="D54" s="388"/>
      <c r="E54" s="388" t="s">
        <v>85</v>
      </c>
      <c r="F54" s="389"/>
      <c r="G54" s="389"/>
      <c r="H54" s="389"/>
      <c r="I54" s="389">
        <v>6.3</v>
      </c>
      <c r="J54" s="389"/>
      <c r="K54" s="223">
        <f t="shared" si="1"/>
        <v>6.3</v>
      </c>
      <c r="L54" s="218">
        <f t="shared" si="0"/>
        <v>200</v>
      </c>
      <c r="M54" s="203">
        <f t="shared" si="2"/>
        <v>1260</v>
      </c>
    </row>
    <row r="55" spans="1:22" x14ac:dyDescent="0.25">
      <c r="A55" s="218" t="s">
        <v>396</v>
      </c>
      <c r="B55" s="372" t="s">
        <v>398</v>
      </c>
      <c r="C55" s="372" t="s">
        <v>381</v>
      </c>
      <c r="D55" s="372"/>
      <c r="E55" s="388" t="s">
        <v>85</v>
      </c>
      <c r="F55" s="409"/>
      <c r="G55" s="409">
        <v>25.18</v>
      </c>
      <c r="H55" s="354"/>
      <c r="I55" s="354"/>
      <c r="J55" s="354"/>
      <c r="K55" s="223">
        <f t="shared" si="1"/>
        <v>25.18</v>
      </c>
      <c r="L55" s="218">
        <f t="shared" si="0"/>
        <v>200</v>
      </c>
      <c r="M55" s="203">
        <f t="shared" si="2"/>
        <v>5036</v>
      </c>
    </row>
    <row r="56" spans="1:22" x14ac:dyDescent="0.25">
      <c r="A56" s="218" t="s">
        <v>396</v>
      </c>
      <c r="B56" s="372" t="s">
        <v>402</v>
      </c>
      <c r="C56" s="372" t="s">
        <v>452</v>
      </c>
      <c r="D56" s="372"/>
      <c r="E56" s="388" t="s">
        <v>111</v>
      </c>
      <c r="F56" s="409"/>
      <c r="G56" s="409"/>
      <c r="H56" s="354"/>
      <c r="I56" s="354"/>
      <c r="J56" s="354">
        <v>4.1500000000000004</v>
      </c>
      <c r="K56" s="223">
        <f t="shared" si="1"/>
        <v>4.1500000000000004</v>
      </c>
      <c r="L56" s="218">
        <f t="shared" si="0"/>
        <v>200</v>
      </c>
      <c r="M56" s="203">
        <f t="shared" si="2"/>
        <v>830.00000000000011</v>
      </c>
    </row>
    <row r="57" spans="1:22" x14ac:dyDescent="0.25">
      <c r="A57" s="218" t="s">
        <v>396</v>
      </c>
      <c r="B57" s="372" t="s">
        <v>579</v>
      </c>
      <c r="C57" s="372" t="s">
        <v>558</v>
      </c>
      <c r="D57" s="372"/>
      <c r="E57" s="388" t="s">
        <v>111</v>
      </c>
      <c r="F57" s="409"/>
      <c r="G57" s="409"/>
      <c r="H57" s="354"/>
      <c r="I57" s="354"/>
      <c r="J57" s="354">
        <v>21.58</v>
      </c>
      <c r="K57" s="223">
        <f t="shared" si="1"/>
        <v>21.58</v>
      </c>
      <c r="L57" s="218">
        <f t="shared" si="0"/>
        <v>200</v>
      </c>
      <c r="M57" s="203">
        <f t="shared" si="2"/>
        <v>4316</v>
      </c>
    </row>
    <row r="58" spans="1:22" x14ac:dyDescent="0.25">
      <c r="A58" s="218" t="s">
        <v>396</v>
      </c>
      <c r="B58" s="372" t="s">
        <v>580</v>
      </c>
      <c r="C58" s="372" t="s">
        <v>559</v>
      </c>
      <c r="D58" s="372"/>
      <c r="E58" s="388" t="s">
        <v>86</v>
      </c>
      <c r="F58" s="409"/>
      <c r="G58" s="409"/>
      <c r="H58" s="354"/>
      <c r="I58" s="354"/>
      <c r="J58" s="354">
        <v>15.44</v>
      </c>
      <c r="K58" s="223">
        <f t="shared" si="1"/>
        <v>15.44</v>
      </c>
      <c r="L58" s="218">
        <f t="shared" si="0"/>
        <v>200</v>
      </c>
      <c r="M58" s="203">
        <f t="shared" si="2"/>
        <v>3088</v>
      </c>
    </row>
    <row r="59" spans="1:22" x14ac:dyDescent="0.25">
      <c r="A59" s="218" t="s">
        <v>396</v>
      </c>
      <c r="B59" s="372" t="s">
        <v>399</v>
      </c>
      <c r="C59" s="372" t="s">
        <v>452</v>
      </c>
      <c r="D59" s="372"/>
      <c r="E59" s="388" t="s">
        <v>111</v>
      </c>
      <c r="F59" s="409"/>
      <c r="G59" s="409"/>
      <c r="H59" s="354"/>
      <c r="I59" s="354"/>
      <c r="J59" s="354">
        <v>1.1200000000000001</v>
      </c>
      <c r="K59" s="223">
        <f t="shared" si="1"/>
        <v>1.1200000000000001</v>
      </c>
      <c r="L59" s="218">
        <f t="shared" si="0"/>
        <v>200</v>
      </c>
      <c r="M59" s="203">
        <f t="shared" si="2"/>
        <v>224.00000000000003</v>
      </c>
    </row>
    <row r="60" spans="1:22" x14ac:dyDescent="0.25">
      <c r="A60" s="218" t="s">
        <v>396</v>
      </c>
      <c r="B60" s="372" t="s">
        <v>581</v>
      </c>
      <c r="C60" s="372" t="s">
        <v>560</v>
      </c>
      <c r="D60" s="372"/>
      <c r="E60" s="388" t="s">
        <v>85</v>
      </c>
      <c r="F60" s="409">
        <v>5.2</v>
      </c>
      <c r="G60" s="409"/>
      <c r="H60" s="354">
        <v>7.88</v>
      </c>
      <c r="I60" s="354"/>
      <c r="J60" s="354"/>
      <c r="K60" s="223">
        <f t="shared" si="1"/>
        <v>13.08</v>
      </c>
      <c r="L60" s="218">
        <f t="shared" si="0"/>
        <v>200</v>
      </c>
      <c r="M60" s="203">
        <f t="shared" si="2"/>
        <v>2616</v>
      </c>
    </row>
    <row r="61" spans="1:22" ht="15.75" thickBot="1" x14ac:dyDescent="0.3">
      <c r="A61" s="218" t="s">
        <v>396</v>
      </c>
      <c r="B61" s="372" t="s">
        <v>583</v>
      </c>
      <c r="C61" s="372" t="s">
        <v>381</v>
      </c>
      <c r="D61" s="372"/>
      <c r="E61" s="388" t="s">
        <v>85</v>
      </c>
      <c r="F61" s="409"/>
      <c r="G61" s="409">
        <v>32.909999999999997</v>
      </c>
      <c r="H61" s="354"/>
      <c r="I61" s="354"/>
      <c r="J61" s="354"/>
      <c r="K61" s="223">
        <f t="shared" si="1"/>
        <v>32.909999999999997</v>
      </c>
      <c r="L61" s="218">
        <f t="shared" si="0"/>
        <v>200</v>
      </c>
      <c r="M61" s="203">
        <f t="shared" si="2"/>
        <v>6581.9999999999991</v>
      </c>
      <c r="O61" s="405"/>
      <c r="P61" s="405"/>
      <c r="Q61" s="377"/>
      <c r="R61" s="377"/>
      <c r="S61" s="377"/>
      <c r="T61" s="405"/>
      <c r="U61" s="410"/>
      <c r="V61" s="410"/>
    </row>
    <row r="62" spans="1:22" x14ac:dyDescent="0.25">
      <c r="A62" s="218" t="s">
        <v>396</v>
      </c>
      <c r="B62" s="372" t="s">
        <v>582</v>
      </c>
      <c r="C62" s="372" t="s">
        <v>561</v>
      </c>
      <c r="D62" s="372"/>
      <c r="E62" s="388" t="s">
        <v>86</v>
      </c>
      <c r="F62" s="409"/>
      <c r="G62" s="409"/>
      <c r="H62" s="411">
        <v>448</v>
      </c>
      <c r="I62" s="354"/>
      <c r="J62" s="354"/>
      <c r="K62" s="223">
        <f t="shared" si="1"/>
        <v>448</v>
      </c>
      <c r="L62" s="218">
        <f t="shared" si="0"/>
        <v>200</v>
      </c>
      <c r="M62" s="203">
        <f t="shared" si="2"/>
        <v>89600</v>
      </c>
      <c r="O62" s="405"/>
      <c r="P62" s="405"/>
      <c r="Q62" s="405"/>
      <c r="R62" s="405"/>
      <c r="S62" s="405"/>
      <c r="T62" s="405"/>
      <c r="U62" s="405"/>
      <c r="V62" s="405"/>
    </row>
    <row r="63" spans="1:22" x14ac:dyDescent="0.25">
      <c r="A63" s="218" t="s">
        <v>396</v>
      </c>
      <c r="B63" s="372" t="s">
        <v>584</v>
      </c>
      <c r="C63" s="372" t="s">
        <v>551</v>
      </c>
      <c r="D63" s="372"/>
      <c r="E63" s="388" t="s">
        <v>86</v>
      </c>
      <c r="F63" s="409"/>
      <c r="G63" s="409"/>
      <c r="H63" s="412">
        <v>38.15</v>
      </c>
      <c r="I63" s="354"/>
      <c r="J63" s="354"/>
      <c r="K63" s="223">
        <f t="shared" si="1"/>
        <v>38.15</v>
      </c>
      <c r="L63" s="218">
        <v>12</v>
      </c>
      <c r="M63" s="203">
        <f t="shared" si="2"/>
        <v>457.79999999999995</v>
      </c>
      <c r="O63" s="405"/>
      <c r="P63" s="405"/>
      <c r="Q63" s="405"/>
      <c r="R63" s="405"/>
      <c r="S63" s="405"/>
      <c r="T63" s="405"/>
      <c r="U63" s="405"/>
      <c r="V63" s="405"/>
    </row>
    <row r="64" spans="1:22" x14ac:dyDescent="0.25">
      <c r="A64" s="218" t="s">
        <v>396</v>
      </c>
      <c r="B64" s="372" t="s">
        <v>585</v>
      </c>
      <c r="C64" s="372" t="s">
        <v>562</v>
      </c>
      <c r="D64" s="372"/>
      <c r="E64" s="372" t="s">
        <v>179</v>
      </c>
      <c r="F64" s="409"/>
      <c r="G64" s="409"/>
      <c r="H64" s="412">
        <v>172.1</v>
      </c>
      <c r="I64" s="354"/>
      <c r="J64" s="354"/>
      <c r="K64" s="223">
        <f t="shared" si="1"/>
        <v>172.1</v>
      </c>
      <c r="L64" s="218">
        <f t="shared" si="0"/>
        <v>0</v>
      </c>
      <c r="M64" s="203">
        <f t="shared" si="2"/>
        <v>0</v>
      </c>
      <c r="O64" s="405"/>
      <c r="P64" s="405"/>
      <c r="Q64" s="405"/>
      <c r="R64" s="405"/>
      <c r="S64" s="405"/>
      <c r="T64" s="405"/>
      <c r="U64" s="405"/>
      <c r="V64" s="405"/>
    </row>
    <row r="65" spans="1:22" ht="15.75" thickBot="1" x14ac:dyDescent="0.3">
      <c r="A65" s="218" t="s">
        <v>396</v>
      </c>
      <c r="B65" s="372" t="s">
        <v>586</v>
      </c>
      <c r="C65" s="372" t="s">
        <v>563</v>
      </c>
      <c r="D65" s="372"/>
      <c r="E65" s="388" t="s">
        <v>86</v>
      </c>
      <c r="F65" s="409"/>
      <c r="G65" s="409"/>
      <c r="H65" s="413">
        <v>4.3499999999999996</v>
      </c>
      <c r="I65" s="354"/>
      <c r="J65" s="354"/>
      <c r="K65" s="223">
        <f t="shared" si="1"/>
        <v>4.3499999999999996</v>
      </c>
      <c r="L65" s="218">
        <v>12</v>
      </c>
      <c r="M65" s="203">
        <f t="shared" si="2"/>
        <v>52.199999999999996</v>
      </c>
      <c r="O65" s="405"/>
      <c r="P65" s="405"/>
      <c r="Q65" s="405"/>
      <c r="R65" s="405"/>
      <c r="S65" s="405"/>
      <c r="T65" s="405"/>
      <c r="U65" s="405"/>
      <c r="V65" s="405"/>
    </row>
    <row r="66" spans="1:22" x14ac:dyDescent="0.25">
      <c r="A66" s="218" t="s">
        <v>396</v>
      </c>
      <c r="B66" s="372" t="s">
        <v>587</v>
      </c>
      <c r="C66" s="372" t="s">
        <v>381</v>
      </c>
      <c r="D66" s="372"/>
      <c r="E66" s="388" t="s">
        <v>85</v>
      </c>
      <c r="F66" s="409"/>
      <c r="G66" s="409">
        <v>10.11</v>
      </c>
      <c r="H66" s="354"/>
      <c r="I66" s="354"/>
      <c r="J66" s="354"/>
      <c r="K66" s="223">
        <f t="shared" si="1"/>
        <v>10.11</v>
      </c>
      <c r="L66" s="218">
        <f t="shared" si="0"/>
        <v>200</v>
      </c>
      <c r="M66" s="203">
        <f t="shared" si="2"/>
        <v>2022</v>
      </c>
    </row>
    <row r="67" spans="1:22" x14ac:dyDescent="0.25">
      <c r="A67" s="218" t="s">
        <v>396</v>
      </c>
      <c r="B67" s="372" t="s">
        <v>588</v>
      </c>
      <c r="C67" s="372" t="s">
        <v>564</v>
      </c>
      <c r="D67" s="372"/>
      <c r="E67" s="388" t="s">
        <v>86</v>
      </c>
      <c r="F67" s="409"/>
      <c r="G67" s="409"/>
      <c r="H67" s="354"/>
      <c r="I67" s="354"/>
      <c r="J67" s="354">
        <v>19.41</v>
      </c>
      <c r="K67" s="223">
        <f t="shared" si="1"/>
        <v>19.41</v>
      </c>
      <c r="L67" s="218">
        <f t="shared" si="0"/>
        <v>200</v>
      </c>
      <c r="M67" s="203">
        <f t="shared" si="2"/>
        <v>3882</v>
      </c>
    </row>
    <row r="68" spans="1:22" x14ac:dyDescent="0.25">
      <c r="A68" s="218" t="s">
        <v>396</v>
      </c>
      <c r="B68" s="372" t="s">
        <v>589</v>
      </c>
      <c r="C68" s="372" t="s">
        <v>565</v>
      </c>
      <c r="D68" s="372"/>
      <c r="E68" s="388" t="s">
        <v>111</v>
      </c>
      <c r="F68" s="409"/>
      <c r="G68" s="409"/>
      <c r="H68" s="354"/>
      <c r="I68" s="354"/>
      <c r="J68" s="354">
        <v>15.71</v>
      </c>
      <c r="K68" s="223">
        <f t="shared" si="1"/>
        <v>15.71</v>
      </c>
      <c r="L68" s="218">
        <f t="shared" ref="L68:L131" si="3">IF(E68="",0,IF(E68="H",0,VLOOKUP(E68,$F$539:$G$553,2)))</f>
        <v>200</v>
      </c>
      <c r="M68" s="203">
        <f t="shared" si="2"/>
        <v>3142</v>
      </c>
    </row>
    <row r="69" spans="1:22" x14ac:dyDescent="0.25">
      <c r="A69" s="218" t="s">
        <v>396</v>
      </c>
      <c r="B69" s="372" t="s">
        <v>590</v>
      </c>
      <c r="C69" s="372" t="s">
        <v>452</v>
      </c>
      <c r="D69" s="372"/>
      <c r="E69" s="388" t="s">
        <v>111</v>
      </c>
      <c r="F69" s="409"/>
      <c r="G69" s="409"/>
      <c r="H69" s="354"/>
      <c r="I69" s="354"/>
      <c r="J69" s="354">
        <v>1.1200000000000001</v>
      </c>
      <c r="K69" s="223">
        <f t="shared" ref="K69:K132" si="4">SUM(F69:J69)</f>
        <v>1.1200000000000001</v>
      </c>
      <c r="L69" s="218">
        <f t="shared" si="3"/>
        <v>200</v>
      </c>
      <c r="M69" s="203">
        <f t="shared" ref="M69:M132" si="5">SUM(K69*L69)</f>
        <v>224.00000000000003</v>
      </c>
    </row>
    <row r="70" spans="1:22" x14ac:dyDescent="0.25">
      <c r="A70" s="218" t="s">
        <v>396</v>
      </c>
      <c r="B70" s="372" t="s">
        <v>591</v>
      </c>
      <c r="C70" s="372" t="s">
        <v>566</v>
      </c>
      <c r="D70" s="372"/>
      <c r="E70" s="372" t="s">
        <v>179</v>
      </c>
      <c r="F70" s="409"/>
      <c r="G70" s="409">
        <v>40.22</v>
      </c>
      <c r="H70" s="354"/>
      <c r="I70" s="354"/>
      <c r="J70" s="354"/>
      <c r="K70" s="223">
        <f t="shared" si="4"/>
        <v>40.22</v>
      </c>
      <c r="L70" s="218">
        <f t="shared" si="3"/>
        <v>0</v>
      </c>
      <c r="M70" s="203">
        <f t="shared" si="5"/>
        <v>0</v>
      </c>
    </row>
    <row r="71" spans="1:22" x14ac:dyDescent="0.25">
      <c r="A71" s="218" t="s">
        <v>396</v>
      </c>
      <c r="B71" s="372" t="s">
        <v>592</v>
      </c>
      <c r="C71" s="372" t="s">
        <v>567</v>
      </c>
      <c r="D71" s="372"/>
      <c r="E71" s="372" t="s">
        <v>179</v>
      </c>
      <c r="F71" s="409"/>
      <c r="G71" s="409"/>
      <c r="H71" s="354">
        <v>7.88</v>
      </c>
      <c r="I71" s="354"/>
      <c r="J71" s="354"/>
      <c r="K71" s="223">
        <f t="shared" si="4"/>
        <v>7.88</v>
      </c>
      <c r="L71" s="218">
        <f t="shared" si="3"/>
        <v>0</v>
      </c>
      <c r="M71" s="203">
        <f t="shared" si="5"/>
        <v>0</v>
      </c>
    </row>
    <row r="72" spans="1:22" x14ac:dyDescent="0.25">
      <c r="A72" s="218" t="s">
        <v>396</v>
      </c>
      <c r="B72" s="372" t="s">
        <v>593</v>
      </c>
      <c r="C72" s="372" t="s">
        <v>568</v>
      </c>
      <c r="D72" s="372"/>
      <c r="E72" s="372" t="s">
        <v>179</v>
      </c>
      <c r="F72" s="409"/>
      <c r="G72" s="409">
        <v>87.87</v>
      </c>
      <c r="H72" s="354"/>
      <c r="I72" s="354"/>
      <c r="J72" s="354"/>
      <c r="K72" s="223">
        <f t="shared" si="4"/>
        <v>87.87</v>
      </c>
      <c r="L72" s="218">
        <f t="shared" si="3"/>
        <v>0</v>
      </c>
      <c r="M72" s="203">
        <f t="shared" si="5"/>
        <v>0</v>
      </c>
    </row>
    <row r="73" spans="1:22" x14ac:dyDescent="0.25">
      <c r="A73" s="218" t="s">
        <v>396</v>
      </c>
      <c r="B73" s="372" t="s">
        <v>594</v>
      </c>
      <c r="C73" s="372" t="s">
        <v>569</v>
      </c>
      <c r="D73" s="372"/>
      <c r="E73" s="372" t="s">
        <v>179</v>
      </c>
      <c r="F73" s="409"/>
      <c r="G73" s="409">
        <v>10.35</v>
      </c>
      <c r="H73" s="354"/>
      <c r="I73" s="354"/>
      <c r="J73" s="354"/>
      <c r="K73" s="223">
        <f t="shared" si="4"/>
        <v>10.35</v>
      </c>
      <c r="L73" s="218">
        <f t="shared" si="3"/>
        <v>0</v>
      </c>
      <c r="M73" s="203">
        <f t="shared" si="5"/>
        <v>0</v>
      </c>
    </row>
    <row r="74" spans="1:22" x14ac:dyDescent="0.25">
      <c r="A74" s="218" t="s">
        <v>396</v>
      </c>
      <c r="B74" s="372" t="s">
        <v>595</v>
      </c>
      <c r="C74" s="372" t="s">
        <v>570</v>
      </c>
      <c r="D74" s="372"/>
      <c r="E74" s="372" t="s">
        <v>179</v>
      </c>
      <c r="F74" s="409"/>
      <c r="G74" s="409"/>
      <c r="H74" s="354"/>
      <c r="I74" s="354"/>
      <c r="J74" s="354">
        <v>15.44</v>
      </c>
      <c r="K74" s="223">
        <f t="shared" si="4"/>
        <v>15.44</v>
      </c>
      <c r="L74" s="218">
        <f t="shared" si="3"/>
        <v>0</v>
      </c>
      <c r="M74" s="203">
        <f t="shared" si="5"/>
        <v>0</v>
      </c>
    </row>
    <row r="75" spans="1:22" x14ac:dyDescent="0.25">
      <c r="A75" s="218" t="s">
        <v>396</v>
      </c>
      <c r="B75" s="372" t="s">
        <v>596</v>
      </c>
      <c r="C75" s="372" t="s">
        <v>571</v>
      </c>
      <c r="D75" s="372"/>
      <c r="E75" s="372" t="s">
        <v>179</v>
      </c>
      <c r="F75" s="409"/>
      <c r="G75" s="409"/>
      <c r="H75" s="354"/>
      <c r="I75" s="354"/>
      <c r="J75" s="354">
        <v>1.08</v>
      </c>
      <c r="K75" s="223">
        <f t="shared" si="4"/>
        <v>1.08</v>
      </c>
      <c r="L75" s="218">
        <f t="shared" si="3"/>
        <v>0</v>
      </c>
      <c r="M75" s="203">
        <f t="shared" si="5"/>
        <v>0</v>
      </c>
    </row>
    <row r="76" spans="1:22" x14ac:dyDescent="0.25">
      <c r="A76" s="218" t="s">
        <v>396</v>
      </c>
      <c r="B76" s="372" t="s">
        <v>597</v>
      </c>
      <c r="C76" s="372" t="s">
        <v>572</v>
      </c>
      <c r="D76" s="372"/>
      <c r="E76" s="372" t="s">
        <v>179</v>
      </c>
      <c r="F76" s="409"/>
      <c r="G76" s="409"/>
      <c r="H76" s="354"/>
      <c r="I76" s="354"/>
      <c r="J76" s="354">
        <v>10.23</v>
      </c>
      <c r="K76" s="223">
        <f t="shared" si="4"/>
        <v>10.23</v>
      </c>
      <c r="L76" s="218">
        <f t="shared" si="3"/>
        <v>0</v>
      </c>
      <c r="M76" s="203">
        <f t="shared" si="5"/>
        <v>0</v>
      </c>
    </row>
    <row r="77" spans="1:22" x14ac:dyDescent="0.25">
      <c r="A77" s="218" t="s">
        <v>396</v>
      </c>
      <c r="B77" s="372" t="s">
        <v>598</v>
      </c>
      <c r="C77" s="372" t="s">
        <v>570</v>
      </c>
      <c r="D77" s="372"/>
      <c r="E77" s="372" t="s">
        <v>179</v>
      </c>
      <c r="F77" s="409"/>
      <c r="G77" s="409"/>
      <c r="H77" s="354"/>
      <c r="I77" s="354"/>
      <c r="J77" s="354">
        <v>15.46</v>
      </c>
      <c r="K77" s="223">
        <f t="shared" si="4"/>
        <v>15.46</v>
      </c>
      <c r="L77" s="218">
        <f t="shared" si="3"/>
        <v>0</v>
      </c>
      <c r="M77" s="203">
        <f t="shared" si="5"/>
        <v>0</v>
      </c>
    </row>
    <row r="78" spans="1:22" x14ac:dyDescent="0.25">
      <c r="A78" s="218" t="s">
        <v>396</v>
      </c>
      <c r="B78" s="372" t="s">
        <v>599</v>
      </c>
      <c r="C78" s="372" t="s">
        <v>571</v>
      </c>
      <c r="D78" s="372"/>
      <c r="E78" s="372" t="s">
        <v>179</v>
      </c>
      <c r="F78" s="409"/>
      <c r="G78" s="409"/>
      <c r="H78" s="354"/>
      <c r="I78" s="354"/>
      <c r="J78" s="354">
        <v>1.08</v>
      </c>
      <c r="K78" s="223">
        <f t="shared" si="4"/>
        <v>1.08</v>
      </c>
      <c r="L78" s="218">
        <f t="shared" si="3"/>
        <v>0</v>
      </c>
      <c r="M78" s="203">
        <f t="shared" si="5"/>
        <v>0</v>
      </c>
    </row>
    <row r="79" spans="1:22" x14ac:dyDescent="0.25">
      <c r="A79" s="218" t="s">
        <v>396</v>
      </c>
      <c r="B79" s="372" t="s">
        <v>600</v>
      </c>
      <c r="C79" s="372" t="s">
        <v>573</v>
      </c>
      <c r="D79" s="372"/>
      <c r="E79" s="372" t="s">
        <v>179</v>
      </c>
      <c r="F79" s="409"/>
      <c r="G79" s="409"/>
      <c r="H79" s="354"/>
      <c r="I79" s="354"/>
      <c r="J79" s="354">
        <v>10.45</v>
      </c>
      <c r="K79" s="223">
        <f t="shared" si="4"/>
        <v>10.45</v>
      </c>
      <c r="L79" s="218">
        <f t="shared" si="3"/>
        <v>0</v>
      </c>
      <c r="M79" s="203">
        <f t="shared" si="5"/>
        <v>0</v>
      </c>
    </row>
    <row r="80" spans="1:22" x14ac:dyDescent="0.25">
      <c r="A80" s="218" t="s">
        <v>396</v>
      </c>
      <c r="B80" s="372" t="s">
        <v>601</v>
      </c>
      <c r="C80" s="372" t="s">
        <v>569</v>
      </c>
      <c r="D80" s="372"/>
      <c r="E80" s="372" t="s">
        <v>179</v>
      </c>
      <c r="F80" s="409"/>
      <c r="G80" s="409">
        <v>9.9700000000000006</v>
      </c>
      <c r="H80" s="354"/>
      <c r="I80" s="354"/>
      <c r="J80" s="354"/>
      <c r="K80" s="223">
        <f t="shared" si="4"/>
        <v>9.9700000000000006</v>
      </c>
      <c r="L80" s="218">
        <f t="shared" si="3"/>
        <v>0</v>
      </c>
      <c r="M80" s="203">
        <f t="shared" si="5"/>
        <v>0</v>
      </c>
    </row>
    <row r="81" spans="1:13" x14ac:dyDescent="0.25">
      <c r="A81" s="218" t="s">
        <v>396</v>
      </c>
      <c r="B81" s="372" t="s">
        <v>602</v>
      </c>
      <c r="C81" s="372" t="s">
        <v>574</v>
      </c>
      <c r="D81" s="372"/>
      <c r="E81" s="372" t="s">
        <v>179</v>
      </c>
      <c r="F81" s="409"/>
      <c r="G81" s="409">
        <v>10.220000000000001</v>
      </c>
      <c r="H81" s="354"/>
      <c r="I81" s="354"/>
      <c r="J81" s="354"/>
      <c r="K81" s="223">
        <f t="shared" si="4"/>
        <v>10.220000000000001</v>
      </c>
      <c r="L81" s="218">
        <f t="shared" si="3"/>
        <v>0</v>
      </c>
      <c r="M81" s="203">
        <f t="shared" si="5"/>
        <v>0</v>
      </c>
    </row>
    <row r="82" spans="1:13" x14ac:dyDescent="0.25">
      <c r="A82" s="218" t="s">
        <v>396</v>
      </c>
      <c r="B82" s="372" t="s">
        <v>603</v>
      </c>
      <c r="C82" s="372" t="s">
        <v>575</v>
      </c>
      <c r="D82" s="372"/>
      <c r="E82" s="377" t="s">
        <v>86</v>
      </c>
      <c r="F82" s="409"/>
      <c r="G82" s="409">
        <v>2.63</v>
      </c>
      <c r="H82" s="354"/>
      <c r="I82" s="354"/>
      <c r="J82" s="354"/>
      <c r="K82" s="223">
        <f t="shared" si="4"/>
        <v>2.63</v>
      </c>
      <c r="L82" s="218">
        <f t="shared" si="3"/>
        <v>200</v>
      </c>
      <c r="M82" s="203">
        <f t="shared" si="5"/>
        <v>526</v>
      </c>
    </row>
    <row r="83" spans="1:13" x14ac:dyDescent="0.25">
      <c r="A83" s="218" t="s">
        <v>396</v>
      </c>
      <c r="B83" s="372" t="s">
        <v>604</v>
      </c>
      <c r="C83" s="372" t="s">
        <v>576</v>
      </c>
      <c r="D83" s="372"/>
      <c r="E83" s="377" t="s">
        <v>111</v>
      </c>
      <c r="F83" s="409"/>
      <c r="G83" s="409"/>
      <c r="H83" s="354"/>
      <c r="I83" s="354"/>
      <c r="J83" s="354">
        <v>2.63</v>
      </c>
      <c r="K83" s="223">
        <f t="shared" si="4"/>
        <v>2.63</v>
      </c>
      <c r="L83" s="218">
        <f t="shared" si="3"/>
        <v>200</v>
      </c>
      <c r="M83" s="203">
        <f t="shared" si="5"/>
        <v>526</v>
      </c>
    </row>
    <row r="84" spans="1:13" x14ac:dyDescent="0.25">
      <c r="A84" s="218" t="s">
        <v>396</v>
      </c>
      <c r="B84" s="372" t="s">
        <v>448</v>
      </c>
      <c r="C84" s="372" t="s">
        <v>508</v>
      </c>
      <c r="D84" s="372"/>
      <c r="E84" s="377" t="s">
        <v>84</v>
      </c>
      <c r="F84" s="409"/>
      <c r="G84" s="409">
        <v>37.049999999999997</v>
      </c>
      <c r="H84" s="354"/>
      <c r="I84" s="354"/>
      <c r="J84" s="354"/>
      <c r="K84" s="223">
        <f t="shared" si="4"/>
        <v>37.049999999999997</v>
      </c>
      <c r="L84" s="218">
        <f t="shared" si="3"/>
        <v>200</v>
      </c>
      <c r="M84" s="203">
        <f t="shared" si="5"/>
        <v>7409.9999999999991</v>
      </c>
    </row>
    <row r="85" spans="1:13" x14ac:dyDescent="0.25">
      <c r="A85" s="218" t="s">
        <v>396</v>
      </c>
      <c r="B85" s="372" t="s">
        <v>447</v>
      </c>
      <c r="C85" s="372" t="s">
        <v>387</v>
      </c>
      <c r="D85" s="372"/>
      <c r="E85" s="377" t="s">
        <v>84</v>
      </c>
      <c r="F85" s="409"/>
      <c r="G85" s="409">
        <v>53.4</v>
      </c>
      <c r="H85" s="354"/>
      <c r="I85" s="354"/>
      <c r="J85" s="354"/>
      <c r="K85" s="223">
        <f t="shared" si="4"/>
        <v>53.4</v>
      </c>
      <c r="L85" s="218">
        <f t="shared" si="3"/>
        <v>200</v>
      </c>
      <c r="M85" s="203">
        <f t="shared" si="5"/>
        <v>10680</v>
      </c>
    </row>
    <row r="86" spans="1:13" x14ac:dyDescent="0.25">
      <c r="A86" s="218" t="s">
        <v>396</v>
      </c>
      <c r="B86" s="372" t="s">
        <v>446</v>
      </c>
      <c r="C86" s="372" t="s">
        <v>553</v>
      </c>
      <c r="D86" s="372"/>
      <c r="E86" s="377" t="s">
        <v>111</v>
      </c>
      <c r="F86" s="409"/>
      <c r="G86" s="409"/>
      <c r="H86" s="354"/>
      <c r="I86" s="354"/>
      <c r="J86" s="354">
        <v>7.75</v>
      </c>
      <c r="K86" s="223">
        <f t="shared" si="4"/>
        <v>7.75</v>
      </c>
      <c r="L86" s="218">
        <f t="shared" si="3"/>
        <v>200</v>
      </c>
      <c r="M86" s="203">
        <f t="shared" si="5"/>
        <v>1550</v>
      </c>
    </row>
    <row r="87" spans="1:13" x14ac:dyDescent="0.25">
      <c r="A87" s="218" t="s">
        <v>396</v>
      </c>
      <c r="B87" s="372" t="s">
        <v>605</v>
      </c>
      <c r="C87" s="372" t="s">
        <v>387</v>
      </c>
      <c r="D87" s="372"/>
      <c r="E87" s="377" t="s">
        <v>84</v>
      </c>
      <c r="F87" s="409"/>
      <c r="G87" s="409">
        <v>54.09</v>
      </c>
      <c r="H87" s="354"/>
      <c r="I87" s="354"/>
      <c r="J87" s="354"/>
      <c r="K87" s="223">
        <f t="shared" si="4"/>
        <v>54.09</v>
      </c>
      <c r="L87" s="218">
        <f t="shared" si="3"/>
        <v>200</v>
      </c>
      <c r="M87" s="203">
        <f t="shared" si="5"/>
        <v>10818</v>
      </c>
    </row>
    <row r="88" spans="1:13" x14ac:dyDescent="0.25">
      <c r="A88" s="218" t="s">
        <v>396</v>
      </c>
      <c r="B88" s="372" t="s">
        <v>449</v>
      </c>
      <c r="C88" s="372" t="s">
        <v>381</v>
      </c>
      <c r="D88" s="372"/>
      <c r="E88" s="377" t="s">
        <v>85</v>
      </c>
      <c r="F88" s="409"/>
      <c r="G88" s="409">
        <v>60.03</v>
      </c>
      <c r="H88" s="354"/>
      <c r="I88" s="354"/>
      <c r="J88" s="354"/>
      <c r="K88" s="223">
        <f t="shared" si="4"/>
        <v>60.03</v>
      </c>
      <c r="L88" s="218">
        <f t="shared" si="3"/>
        <v>200</v>
      </c>
      <c r="M88" s="203">
        <f t="shared" si="5"/>
        <v>12006</v>
      </c>
    </row>
    <row r="89" spans="1:13" x14ac:dyDescent="0.25">
      <c r="A89" s="218" t="s">
        <v>396</v>
      </c>
      <c r="B89" s="372" t="s">
        <v>606</v>
      </c>
      <c r="C89" s="372" t="s">
        <v>577</v>
      </c>
      <c r="D89" s="372"/>
      <c r="E89" s="377" t="s">
        <v>85</v>
      </c>
      <c r="F89" s="409">
        <v>3.84</v>
      </c>
      <c r="G89" s="409"/>
      <c r="H89" s="354">
        <v>7.88</v>
      </c>
      <c r="I89" s="354"/>
      <c r="J89" s="354"/>
      <c r="K89" s="223">
        <f t="shared" si="4"/>
        <v>11.719999999999999</v>
      </c>
      <c r="L89" s="218">
        <f t="shared" si="3"/>
        <v>200</v>
      </c>
      <c r="M89" s="203">
        <f t="shared" si="5"/>
        <v>2344</v>
      </c>
    </row>
    <row r="90" spans="1:13" x14ac:dyDescent="0.25">
      <c r="A90" s="218" t="s">
        <v>396</v>
      </c>
      <c r="B90" s="372" t="s">
        <v>607</v>
      </c>
      <c r="C90" s="372" t="s">
        <v>387</v>
      </c>
      <c r="D90" s="372"/>
      <c r="E90" s="377" t="s">
        <v>84</v>
      </c>
      <c r="F90" s="409"/>
      <c r="G90" s="409">
        <v>52.88</v>
      </c>
      <c r="H90" s="354"/>
      <c r="I90" s="354"/>
      <c r="J90" s="354"/>
      <c r="K90" s="223">
        <f t="shared" si="4"/>
        <v>52.88</v>
      </c>
      <c r="L90" s="218">
        <f t="shared" si="3"/>
        <v>200</v>
      </c>
      <c r="M90" s="203">
        <f t="shared" si="5"/>
        <v>10576</v>
      </c>
    </row>
    <row r="91" spans="1:13" x14ac:dyDescent="0.25">
      <c r="A91" s="218" t="s">
        <v>396</v>
      </c>
      <c r="B91" s="372" t="s">
        <v>608</v>
      </c>
      <c r="C91" s="372" t="s">
        <v>553</v>
      </c>
      <c r="D91" s="372"/>
      <c r="E91" s="377" t="s">
        <v>111</v>
      </c>
      <c r="F91" s="409"/>
      <c r="G91" s="409"/>
      <c r="H91" s="354"/>
      <c r="I91" s="354"/>
      <c r="J91" s="354">
        <v>7.75</v>
      </c>
      <c r="K91" s="223">
        <f t="shared" si="4"/>
        <v>7.75</v>
      </c>
      <c r="L91" s="218">
        <f t="shared" si="3"/>
        <v>200</v>
      </c>
      <c r="M91" s="203">
        <f t="shared" si="5"/>
        <v>1550</v>
      </c>
    </row>
    <row r="92" spans="1:13" x14ac:dyDescent="0.25">
      <c r="A92" s="218" t="s">
        <v>396</v>
      </c>
      <c r="B92" s="372" t="s">
        <v>609</v>
      </c>
      <c r="C92" s="372" t="s">
        <v>387</v>
      </c>
      <c r="D92" s="372"/>
      <c r="E92" s="377" t="s">
        <v>84</v>
      </c>
      <c r="F92" s="409"/>
      <c r="G92" s="409">
        <v>49.76</v>
      </c>
      <c r="H92" s="354"/>
      <c r="I92" s="354"/>
      <c r="J92" s="354"/>
      <c r="K92" s="223">
        <f t="shared" si="4"/>
        <v>49.76</v>
      </c>
      <c r="L92" s="218">
        <f t="shared" si="3"/>
        <v>200</v>
      </c>
      <c r="M92" s="203">
        <f t="shared" si="5"/>
        <v>9952</v>
      </c>
    </row>
    <row r="93" spans="1:13" x14ac:dyDescent="0.25">
      <c r="A93" s="218" t="s">
        <v>396</v>
      </c>
      <c r="B93" s="372" t="s">
        <v>400</v>
      </c>
      <c r="C93" s="372" t="s">
        <v>578</v>
      </c>
      <c r="D93" s="372"/>
      <c r="E93" s="377" t="s">
        <v>84</v>
      </c>
      <c r="F93" s="409"/>
      <c r="G93" s="409">
        <v>28.17</v>
      </c>
      <c r="H93" s="354"/>
      <c r="I93" s="354"/>
      <c r="J93" s="354"/>
      <c r="K93" s="223">
        <f t="shared" si="4"/>
        <v>28.17</v>
      </c>
      <c r="L93" s="218">
        <f t="shared" si="3"/>
        <v>200</v>
      </c>
      <c r="M93" s="203">
        <f t="shared" si="5"/>
        <v>5634</v>
      </c>
    </row>
    <row r="94" spans="1:13" ht="15.75" thickBot="1" x14ac:dyDescent="0.3">
      <c r="C94" s="370" t="s">
        <v>87</v>
      </c>
      <c r="D94" s="370"/>
      <c r="E94" s="370"/>
      <c r="F94" s="371">
        <f>SUM(F4:F93)</f>
        <v>26.099999999999998</v>
      </c>
      <c r="G94" s="371">
        <f t="shared" ref="G94:K94" si="6">SUM(G4:G93)</f>
        <v>1800.9600000000005</v>
      </c>
      <c r="H94" s="371">
        <f t="shared" si="6"/>
        <v>686.24</v>
      </c>
      <c r="I94" s="371">
        <f t="shared" si="6"/>
        <v>6.3</v>
      </c>
      <c r="J94" s="371">
        <f t="shared" si="6"/>
        <v>200.24</v>
      </c>
      <c r="K94" s="371">
        <f t="shared" si="6"/>
        <v>2719.8400000000006</v>
      </c>
    </row>
    <row r="95" spans="1:13" ht="15.75" thickTop="1" x14ac:dyDescent="0.25"/>
    <row r="97" spans="11:13" hidden="1" x14ac:dyDescent="0.25">
      <c r="K97" s="223">
        <f t="shared" si="4"/>
        <v>0</v>
      </c>
      <c r="L97" s="218">
        <f t="shared" si="3"/>
        <v>0</v>
      </c>
      <c r="M97" s="203">
        <f t="shared" si="5"/>
        <v>0</v>
      </c>
    </row>
    <row r="98" spans="11:13" hidden="1" x14ac:dyDescent="0.25">
      <c r="K98" s="223">
        <f t="shared" si="4"/>
        <v>0</v>
      </c>
      <c r="L98" s="218">
        <f t="shared" si="3"/>
        <v>0</v>
      </c>
      <c r="M98" s="203">
        <f t="shared" si="5"/>
        <v>0</v>
      </c>
    </row>
    <row r="99" spans="11:13" hidden="1" x14ac:dyDescent="0.25">
      <c r="K99" s="223">
        <f t="shared" si="4"/>
        <v>0</v>
      </c>
      <c r="L99" s="218">
        <f t="shared" si="3"/>
        <v>0</v>
      </c>
      <c r="M99" s="203">
        <f t="shared" si="5"/>
        <v>0</v>
      </c>
    </row>
    <row r="100" spans="11:13" hidden="1" x14ac:dyDescent="0.25">
      <c r="K100" s="223">
        <f t="shared" si="4"/>
        <v>0</v>
      </c>
      <c r="L100" s="218">
        <f t="shared" si="3"/>
        <v>0</v>
      </c>
      <c r="M100" s="203">
        <f t="shared" si="5"/>
        <v>0</v>
      </c>
    </row>
    <row r="101" spans="11:13" hidden="1" x14ac:dyDescent="0.25">
      <c r="K101" s="223">
        <f t="shared" si="4"/>
        <v>0</v>
      </c>
      <c r="L101" s="218">
        <f t="shared" si="3"/>
        <v>0</v>
      </c>
      <c r="M101" s="203">
        <f t="shared" si="5"/>
        <v>0</v>
      </c>
    </row>
    <row r="102" spans="11:13" hidden="1" x14ac:dyDescent="0.25">
      <c r="K102" s="223">
        <f t="shared" si="4"/>
        <v>0</v>
      </c>
      <c r="L102" s="218">
        <f t="shared" si="3"/>
        <v>0</v>
      </c>
      <c r="M102" s="203">
        <f t="shared" si="5"/>
        <v>0</v>
      </c>
    </row>
    <row r="103" spans="11:13" hidden="1" x14ac:dyDescent="0.25">
      <c r="K103" s="223">
        <f t="shared" si="4"/>
        <v>0</v>
      </c>
      <c r="L103" s="218">
        <f t="shared" si="3"/>
        <v>0</v>
      </c>
      <c r="M103" s="203">
        <f t="shared" si="5"/>
        <v>0</v>
      </c>
    </row>
    <row r="104" spans="11:13" hidden="1" x14ac:dyDescent="0.25">
      <c r="K104" s="223">
        <f t="shared" si="4"/>
        <v>0</v>
      </c>
      <c r="L104" s="218">
        <f t="shared" si="3"/>
        <v>0</v>
      </c>
      <c r="M104" s="203">
        <f t="shared" si="5"/>
        <v>0</v>
      </c>
    </row>
    <row r="105" spans="11:13" hidden="1" x14ac:dyDescent="0.25">
      <c r="K105" s="223">
        <f t="shared" si="4"/>
        <v>0</v>
      </c>
      <c r="L105" s="218">
        <f t="shared" si="3"/>
        <v>0</v>
      </c>
      <c r="M105" s="203">
        <f t="shared" si="5"/>
        <v>0</v>
      </c>
    </row>
    <row r="106" spans="11:13" hidden="1" x14ac:dyDescent="0.25">
      <c r="K106" s="223">
        <f t="shared" si="4"/>
        <v>0</v>
      </c>
      <c r="L106" s="218">
        <f t="shared" si="3"/>
        <v>0</v>
      </c>
      <c r="M106" s="203">
        <f t="shared" si="5"/>
        <v>0</v>
      </c>
    </row>
    <row r="107" spans="11:13" hidden="1" x14ac:dyDescent="0.25">
      <c r="K107" s="223">
        <f t="shared" si="4"/>
        <v>0</v>
      </c>
      <c r="L107" s="218">
        <f t="shared" si="3"/>
        <v>0</v>
      </c>
      <c r="M107" s="203">
        <f t="shared" si="5"/>
        <v>0</v>
      </c>
    </row>
    <row r="108" spans="11:13" hidden="1" x14ac:dyDescent="0.25">
      <c r="K108" s="223">
        <f t="shared" si="4"/>
        <v>0</v>
      </c>
      <c r="L108" s="218">
        <f t="shared" si="3"/>
        <v>0</v>
      </c>
      <c r="M108" s="203">
        <f t="shared" si="5"/>
        <v>0</v>
      </c>
    </row>
    <row r="109" spans="11:13" hidden="1" x14ac:dyDescent="0.25">
      <c r="K109" s="223">
        <f t="shared" si="4"/>
        <v>0</v>
      </c>
      <c r="L109" s="218">
        <f t="shared" si="3"/>
        <v>0</v>
      </c>
      <c r="M109" s="203">
        <f t="shared" si="5"/>
        <v>0</v>
      </c>
    </row>
    <row r="110" spans="11:13" hidden="1" x14ac:dyDescent="0.25">
      <c r="K110" s="223">
        <f t="shared" si="4"/>
        <v>0</v>
      </c>
      <c r="L110" s="218">
        <f t="shared" si="3"/>
        <v>0</v>
      </c>
      <c r="M110" s="203">
        <f t="shared" si="5"/>
        <v>0</v>
      </c>
    </row>
    <row r="111" spans="11:13" hidden="1" x14ac:dyDescent="0.25">
      <c r="K111" s="223">
        <f t="shared" si="4"/>
        <v>0</v>
      </c>
      <c r="L111" s="218">
        <f t="shared" si="3"/>
        <v>0</v>
      </c>
      <c r="M111" s="203">
        <f t="shared" si="5"/>
        <v>0</v>
      </c>
    </row>
    <row r="112" spans="11:13" hidden="1" x14ac:dyDescent="0.25">
      <c r="K112" s="223">
        <f t="shared" si="4"/>
        <v>0</v>
      </c>
      <c r="L112" s="218">
        <f t="shared" si="3"/>
        <v>0</v>
      </c>
      <c r="M112" s="203">
        <f t="shared" si="5"/>
        <v>0</v>
      </c>
    </row>
    <row r="113" spans="11:13" hidden="1" x14ac:dyDescent="0.25">
      <c r="K113" s="223">
        <f t="shared" si="4"/>
        <v>0</v>
      </c>
      <c r="L113" s="218">
        <f t="shared" si="3"/>
        <v>0</v>
      </c>
      <c r="M113" s="203">
        <f t="shared" si="5"/>
        <v>0</v>
      </c>
    </row>
    <row r="114" spans="11:13" hidden="1" x14ac:dyDescent="0.25">
      <c r="K114" s="223">
        <f t="shared" si="4"/>
        <v>0</v>
      </c>
      <c r="L114" s="218">
        <f t="shared" si="3"/>
        <v>0</v>
      </c>
      <c r="M114" s="203">
        <f t="shared" si="5"/>
        <v>0</v>
      </c>
    </row>
    <row r="115" spans="11:13" hidden="1" x14ac:dyDescent="0.25">
      <c r="K115" s="223">
        <f t="shared" si="4"/>
        <v>0</v>
      </c>
      <c r="L115" s="218">
        <f t="shared" si="3"/>
        <v>0</v>
      </c>
      <c r="M115" s="203">
        <f t="shared" si="5"/>
        <v>0</v>
      </c>
    </row>
    <row r="116" spans="11:13" hidden="1" x14ac:dyDescent="0.25">
      <c r="K116" s="223">
        <f t="shared" si="4"/>
        <v>0</v>
      </c>
      <c r="L116" s="218">
        <f t="shared" si="3"/>
        <v>0</v>
      </c>
      <c r="M116" s="203">
        <f t="shared" si="5"/>
        <v>0</v>
      </c>
    </row>
    <row r="117" spans="11:13" hidden="1" x14ac:dyDescent="0.25">
      <c r="K117" s="223">
        <f t="shared" si="4"/>
        <v>0</v>
      </c>
      <c r="L117" s="218">
        <f t="shared" si="3"/>
        <v>0</v>
      </c>
      <c r="M117" s="203">
        <f t="shared" si="5"/>
        <v>0</v>
      </c>
    </row>
    <row r="118" spans="11:13" hidden="1" x14ac:dyDescent="0.25">
      <c r="K118" s="223">
        <f t="shared" si="4"/>
        <v>0</v>
      </c>
      <c r="L118" s="218">
        <f t="shared" si="3"/>
        <v>0</v>
      </c>
      <c r="M118" s="203">
        <f t="shared" si="5"/>
        <v>0</v>
      </c>
    </row>
    <row r="119" spans="11:13" hidden="1" x14ac:dyDescent="0.25">
      <c r="K119" s="223">
        <f t="shared" si="4"/>
        <v>0</v>
      </c>
      <c r="L119" s="218">
        <f t="shared" si="3"/>
        <v>0</v>
      </c>
      <c r="M119" s="203">
        <f t="shared" si="5"/>
        <v>0</v>
      </c>
    </row>
    <row r="120" spans="11:13" hidden="1" x14ac:dyDescent="0.25">
      <c r="K120" s="223">
        <f t="shared" si="4"/>
        <v>0</v>
      </c>
      <c r="L120" s="218">
        <f t="shared" si="3"/>
        <v>0</v>
      </c>
      <c r="M120" s="203">
        <f t="shared" si="5"/>
        <v>0</v>
      </c>
    </row>
    <row r="121" spans="11:13" hidden="1" x14ac:dyDescent="0.25">
      <c r="K121" s="223">
        <f t="shared" si="4"/>
        <v>0</v>
      </c>
      <c r="L121" s="218">
        <f t="shared" si="3"/>
        <v>0</v>
      </c>
      <c r="M121" s="203">
        <f t="shared" si="5"/>
        <v>0</v>
      </c>
    </row>
    <row r="122" spans="11:13" hidden="1" x14ac:dyDescent="0.25">
      <c r="K122" s="223">
        <f t="shared" si="4"/>
        <v>0</v>
      </c>
      <c r="L122" s="218">
        <f t="shared" si="3"/>
        <v>0</v>
      </c>
      <c r="M122" s="203">
        <f t="shared" si="5"/>
        <v>0</v>
      </c>
    </row>
    <row r="123" spans="11:13" hidden="1" x14ac:dyDescent="0.25">
      <c r="K123" s="223">
        <f t="shared" si="4"/>
        <v>0</v>
      </c>
      <c r="L123" s="218">
        <f t="shared" si="3"/>
        <v>0</v>
      </c>
      <c r="M123" s="203">
        <f t="shared" si="5"/>
        <v>0</v>
      </c>
    </row>
    <row r="124" spans="11:13" hidden="1" x14ac:dyDescent="0.25">
      <c r="K124" s="223">
        <f t="shared" si="4"/>
        <v>0</v>
      </c>
      <c r="L124" s="218">
        <f t="shared" si="3"/>
        <v>0</v>
      </c>
      <c r="M124" s="203">
        <f t="shared" si="5"/>
        <v>0</v>
      </c>
    </row>
    <row r="125" spans="11:13" hidden="1" x14ac:dyDescent="0.25">
      <c r="K125" s="223">
        <f t="shared" si="4"/>
        <v>0</v>
      </c>
      <c r="L125" s="218">
        <f t="shared" si="3"/>
        <v>0</v>
      </c>
      <c r="M125" s="203">
        <f t="shared" si="5"/>
        <v>0</v>
      </c>
    </row>
    <row r="126" spans="11:13" hidden="1" x14ac:dyDescent="0.25">
      <c r="K126" s="223">
        <f t="shared" si="4"/>
        <v>0</v>
      </c>
      <c r="L126" s="218">
        <f t="shared" si="3"/>
        <v>0</v>
      </c>
      <c r="M126" s="203">
        <f t="shared" si="5"/>
        <v>0</v>
      </c>
    </row>
    <row r="127" spans="11:13" hidden="1" x14ac:dyDescent="0.25">
      <c r="K127" s="223">
        <f t="shared" si="4"/>
        <v>0</v>
      </c>
      <c r="L127" s="218">
        <f t="shared" si="3"/>
        <v>0</v>
      </c>
      <c r="M127" s="203">
        <f t="shared" si="5"/>
        <v>0</v>
      </c>
    </row>
    <row r="128" spans="11:13" hidden="1" x14ac:dyDescent="0.25">
      <c r="K128" s="223">
        <f t="shared" si="4"/>
        <v>0</v>
      </c>
      <c r="L128" s="218">
        <f t="shared" si="3"/>
        <v>0</v>
      </c>
      <c r="M128" s="203">
        <f t="shared" si="5"/>
        <v>0</v>
      </c>
    </row>
    <row r="129" spans="11:13" hidden="1" x14ac:dyDescent="0.25">
      <c r="K129" s="223">
        <f t="shared" si="4"/>
        <v>0</v>
      </c>
      <c r="L129" s="218">
        <f t="shared" si="3"/>
        <v>0</v>
      </c>
      <c r="M129" s="203">
        <f t="shared" si="5"/>
        <v>0</v>
      </c>
    </row>
    <row r="130" spans="11:13" hidden="1" x14ac:dyDescent="0.25">
      <c r="K130" s="223">
        <f t="shared" si="4"/>
        <v>0</v>
      </c>
      <c r="L130" s="218">
        <f t="shared" si="3"/>
        <v>0</v>
      </c>
      <c r="M130" s="203">
        <f t="shared" si="5"/>
        <v>0</v>
      </c>
    </row>
    <row r="131" spans="11:13" hidden="1" x14ac:dyDescent="0.25">
      <c r="K131" s="223">
        <f t="shared" si="4"/>
        <v>0</v>
      </c>
      <c r="L131" s="218">
        <f t="shared" si="3"/>
        <v>0</v>
      </c>
      <c r="M131" s="203">
        <f t="shared" si="5"/>
        <v>0</v>
      </c>
    </row>
    <row r="132" spans="11:13" hidden="1" x14ac:dyDescent="0.25">
      <c r="K132" s="223">
        <f t="shared" si="4"/>
        <v>0</v>
      </c>
      <c r="L132" s="218">
        <f t="shared" ref="L132:L195" si="7">IF(E132="",0,IF(E132="H",0,VLOOKUP(E132,$F$539:$G$553,2)))</f>
        <v>0</v>
      </c>
      <c r="M132" s="203">
        <f t="shared" si="5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915.68999999999983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915.68999999999983</v>
      </c>
      <c r="L500" s="169"/>
      <c r="M500" s="169">
        <f t="shared" ref="M500:M507" si="35">SUMPRODUCT(--($E$4:$E$498=C500),--($D$4:$D$498=""),$M$4:$M$498)</f>
        <v>183138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69.930000000000007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69.930000000000007</v>
      </c>
      <c r="L501" s="169"/>
      <c r="M501" s="169">
        <f t="shared" si="35"/>
        <v>8391.6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26.099999999999998</v>
      </c>
      <c r="G502" s="169">
        <f t="shared" si="30"/>
        <v>520.73</v>
      </c>
      <c r="H502" s="169">
        <f t="shared" si="31"/>
        <v>15.76</v>
      </c>
      <c r="I502" s="169">
        <f t="shared" si="32"/>
        <v>6.3</v>
      </c>
      <c r="J502" s="169">
        <f t="shared" si="33"/>
        <v>0</v>
      </c>
      <c r="K502" s="169">
        <f t="shared" si="34"/>
        <v>568.89</v>
      </c>
      <c r="L502" s="169"/>
      <c r="M502" s="169">
        <f t="shared" si="35"/>
        <v>113778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109.57</v>
      </c>
      <c r="K503" s="169">
        <f t="shared" si="34"/>
        <v>109.57</v>
      </c>
      <c r="L503" s="169"/>
      <c r="M503" s="169">
        <f t="shared" si="35"/>
        <v>21914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94.93</v>
      </c>
      <c r="H504" s="169">
        <f t="shared" si="31"/>
        <v>490.5</v>
      </c>
      <c r="I504" s="169">
        <f t="shared" si="32"/>
        <v>0</v>
      </c>
      <c r="J504" s="169">
        <f t="shared" si="33"/>
        <v>34.85</v>
      </c>
      <c r="K504" s="169">
        <f t="shared" si="34"/>
        <v>620.28000000000009</v>
      </c>
      <c r="L504" s="169"/>
      <c r="M504" s="169">
        <f t="shared" si="35"/>
        <v>114548.84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199.67999999999998</v>
      </c>
      <c r="H508" s="169">
        <f t="shared" si="31"/>
        <v>179.98</v>
      </c>
      <c r="I508" s="169">
        <f t="shared" si="32"/>
        <v>0</v>
      </c>
      <c r="J508" s="169">
        <f t="shared" si="33"/>
        <v>55.820000000000007</v>
      </c>
      <c r="K508" s="169">
        <f t="shared" si="34"/>
        <v>435.47999999999996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26.099999999999998</v>
      </c>
      <c r="G515" s="170">
        <f t="shared" ref="G515:K515" si="37">SUM(G500:G514)</f>
        <v>1800.96</v>
      </c>
      <c r="H515" s="170">
        <f t="shared" si="37"/>
        <v>686.24</v>
      </c>
      <c r="I515" s="170">
        <f t="shared" si="37"/>
        <v>6.3</v>
      </c>
      <c r="J515" s="170">
        <f t="shared" si="37"/>
        <v>200.24</v>
      </c>
      <c r="K515" s="170">
        <f t="shared" si="37"/>
        <v>2719.8399999999997</v>
      </c>
      <c r="L515" s="170"/>
      <c r="M515" s="170">
        <f>SUM(M499:M514)</f>
        <v>441770.43999999994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199.67999999999998</v>
      </c>
      <c r="H517" s="170">
        <f>SUMPRODUCT(--($E$4:$E$498="H"),H4:H498)</f>
        <v>179.98</v>
      </c>
      <c r="I517" s="170">
        <f>SUMPRODUCT(--($E$4:$E$498="H"),I4:I498)</f>
        <v>0</v>
      </c>
      <c r="J517" s="170">
        <f>SUMPRODUCT(--($E$4:$E$498="H"),J4:J498)</f>
        <v>55.820000000000007</v>
      </c>
      <c r="K517" s="170">
        <f>SUM(F517:J517)</f>
        <v>435.47999999999996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zmY8fRT1H2h0m2gGOcXkk9NgMQyUxMDrjxHF7Fd0MTrqLV78CR9AXZequ5izQrwyeoq0c/RmBifjyctSfiDufQ==" saltValue="qkTzIM1liejtDqsF2rfkn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0">
    <tabColor rgb="FFF07512"/>
  </sheetPr>
  <dimension ref="A1:O124"/>
  <sheetViews>
    <sheetView showGridLines="0" showZeros="0" topLeftCell="A25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14,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Arcade (schoolwoningen)</v>
      </c>
      <c r="C4" s="441"/>
      <c r="D4" s="441"/>
      <c r="E4" s="441"/>
      <c r="F4" s="437" t="s">
        <v>65</v>
      </c>
      <c r="G4" s="437"/>
      <c r="H4" s="69">
        <v>14</v>
      </c>
    </row>
    <row r="5" spans="1:11" ht="15" x14ac:dyDescent="0.25">
      <c r="A5" s="101" t="s">
        <v>60</v>
      </c>
      <c r="B5" s="440" t="str">
        <f>VLOOKUP(H4,verzamelblad!A5:E54,4)</f>
        <v>Octavialaan 59</v>
      </c>
      <c r="C5" s="440"/>
      <c r="D5" s="440"/>
      <c r="E5" s="440"/>
      <c r="F5" s="438" t="s">
        <v>66</v>
      </c>
      <c r="G5" s="438"/>
      <c r="H5" s="238" t="str">
        <f>CONCATENATE(H4,"a")</f>
        <v>14a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106840.4</v>
      </c>
      <c r="E19" s="94"/>
      <c r="F19" s="95" t="s">
        <v>191</v>
      </c>
      <c r="G19" s="158">
        <f ca="1">D100/E9</f>
        <v>534.202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'14a'!K503</f>
        <v>26.1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'14a'!G515-'14a'!G504</f>
        <v>508.49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508.49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508.49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'14a'!F515</f>
        <v>5.8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190.34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190.34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32.9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85</v>
      </c>
      <c r="F81" s="109">
        <f>VLOOKUP($H$4,verzamelblad!$A$5:$EK$54,10,0)</f>
        <v>4</v>
      </c>
      <c r="G81" s="108"/>
      <c r="H81" s="108"/>
      <c r="I81" s="261">
        <f ca="1">SUM(E81*F81)</f>
        <v>340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67958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6434.4000000000005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27228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5220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106840.4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cSSwfFdSwzO4dPP2nDp17/EhHcCau0xtMTlwO/BUygceAGvOBJbF+gz0CQFEo7D1nLGGRx+5za5/FeEYLq926g==" saltValue="6dGwZ3rHrsxVao3L4xnqZA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">
    <tabColor rgb="FF9F9289"/>
  </sheetPr>
  <dimension ref="A1:M553"/>
  <sheetViews>
    <sheetView zoomScaleNormal="100" workbookViewId="0">
      <selection activeCell="F9" sqref="F9"/>
    </sheetView>
  </sheetViews>
  <sheetFormatPr defaultRowHeight="15" x14ac:dyDescent="0.25"/>
  <cols>
    <col min="1" max="1" width="6" style="218" customWidth="1"/>
    <col min="2" max="2" width="6.85546875" style="218" customWidth="1"/>
    <col min="3" max="3" width="23.2851562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9" width="8.7109375" style="203" customWidth="1"/>
    <col min="10" max="10" width="9.4257812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14</v>
      </c>
      <c r="B1" s="212" t="s">
        <v>61</v>
      </c>
      <c r="C1" s="213"/>
      <c r="D1" s="214" t="str">
        <f>VLOOKUP(A1,verzamelblad!A5:E54,3)</f>
        <v>OBS Arcade (schoolwoningen)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Octavialaan 59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454</v>
      </c>
      <c r="I3" s="221" t="s">
        <v>102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B4" s="397" t="s">
        <v>430</v>
      </c>
      <c r="C4" s="388" t="s">
        <v>379</v>
      </c>
      <c r="D4" s="372"/>
      <c r="E4" s="372" t="s">
        <v>85</v>
      </c>
      <c r="F4" s="389">
        <v>5.8</v>
      </c>
      <c r="G4" s="389"/>
      <c r="H4" s="389"/>
      <c r="I4" s="389"/>
      <c r="J4" s="389"/>
      <c r="K4" s="223">
        <f>SUM(F4:J4)</f>
        <v>5.8</v>
      </c>
      <c r="L4" s="218">
        <f t="shared" ref="L4:L67" si="0">IF(E4="",0,IF(E4="H",0,VLOOKUP(E4,$F$539:$G$553,2)))</f>
        <v>200</v>
      </c>
      <c r="M4" s="203">
        <f>SUM(K4*L4)</f>
        <v>1160</v>
      </c>
    </row>
    <row r="5" spans="1:13" x14ac:dyDescent="0.25">
      <c r="B5" s="397" t="s">
        <v>431</v>
      </c>
      <c r="C5" s="388" t="s">
        <v>450</v>
      </c>
      <c r="D5" s="372"/>
      <c r="E5" s="372" t="s">
        <v>85</v>
      </c>
      <c r="F5" s="389"/>
      <c r="G5" s="389">
        <v>18.04</v>
      </c>
      <c r="H5" s="389"/>
      <c r="I5" s="389"/>
      <c r="J5" s="389"/>
      <c r="K5" s="223">
        <f t="shared" ref="K5:K68" si="1">SUM(F5:J5)</f>
        <v>18.04</v>
      </c>
      <c r="L5" s="218">
        <f t="shared" si="0"/>
        <v>200</v>
      </c>
      <c r="M5" s="203">
        <f t="shared" ref="M5:M68" si="2">SUM(K5*L5)</f>
        <v>3608</v>
      </c>
    </row>
    <row r="6" spans="1:13" x14ac:dyDescent="0.25">
      <c r="B6" s="397" t="s">
        <v>432</v>
      </c>
      <c r="C6" s="388" t="s">
        <v>380</v>
      </c>
      <c r="D6" s="372"/>
      <c r="E6" s="372" t="s">
        <v>626</v>
      </c>
      <c r="F6" s="389"/>
      <c r="G6" s="389">
        <v>12.04</v>
      </c>
      <c r="H6" s="389"/>
      <c r="I6" s="389"/>
      <c r="J6" s="389"/>
      <c r="K6" s="223">
        <f t="shared" si="1"/>
        <v>12.04</v>
      </c>
      <c r="L6" s="218">
        <f t="shared" si="0"/>
        <v>120</v>
      </c>
      <c r="M6" s="203">
        <f t="shared" si="2"/>
        <v>1444.8</v>
      </c>
    </row>
    <row r="7" spans="1:13" x14ac:dyDescent="0.25">
      <c r="B7" s="397" t="s">
        <v>433</v>
      </c>
      <c r="C7" s="388" t="s">
        <v>387</v>
      </c>
      <c r="D7" s="372"/>
      <c r="E7" s="372" t="s">
        <v>84</v>
      </c>
      <c r="F7" s="389"/>
      <c r="G7" s="389">
        <v>75.040000000000006</v>
      </c>
      <c r="H7" s="389">
        <v>7.5</v>
      </c>
      <c r="I7" s="389"/>
      <c r="J7" s="389"/>
      <c r="K7" s="223">
        <f t="shared" si="1"/>
        <v>82.54</v>
      </c>
      <c r="L7" s="218">
        <f t="shared" si="0"/>
        <v>200</v>
      </c>
      <c r="M7" s="203">
        <f t="shared" si="2"/>
        <v>16508</v>
      </c>
    </row>
    <row r="8" spans="1:13" x14ac:dyDescent="0.25">
      <c r="B8" s="397" t="s">
        <v>434</v>
      </c>
      <c r="C8" s="388" t="s">
        <v>427</v>
      </c>
      <c r="D8" s="372"/>
      <c r="E8" s="372" t="s">
        <v>179</v>
      </c>
      <c r="F8" s="389"/>
      <c r="G8" s="389">
        <v>4</v>
      </c>
      <c r="H8" s="389"/>
      <c r="I8" s="389"/>
      <c r="J8" s="389"/>
      <c r="K8" s="223">
        <f t="shared" si="1"/>
        <v>4</v>
      </c>
      <c r="L8" s="218">
        <f t="shared" si="0"/>
        <v>0</v>
      </c>
      <c r="M8" s="203">
        <f t="shared" si="2"/>
        <v>0</v>
      </c>
    </row>
    <row r="9" spans="1:13" x14ac:dyDescent="0.25">
      <c r="B9" s="397" t="s">
        <v>435</v>
      </c>
      <c r="C9" s="388" t="s">
        <v>807</v>
      </c>
      <c r="D9" s="372"/>
      <c r="E9" s="372" t="s">
        <v>84</v>
      </c>
      <c r="F9" s="389"/>
      <c r="G9" s="389">
        <v>37.1</v>
      </c>
      <c r="H9" s="389"/>
      <c r="I9" s="389"/>
      <c r="J9" s="389"/>
      <c r="K9" s="223">
        <f t="shared" si="1"/>
        <v>37.1</v>
      </c>
      <c r="L9" s="218">
        <f t="shared" si="0"/>
        <v>200</v>
      </c>
      <c r="M9" s="203">
        <f t="shared" si="2"/>
        <v>7420</v>
      </c>
    </row>
    <row r="10" spans="1:13" x14ac:dyDescent="0.25">
      <c r="B10" s="397" t="s">
        <v>436</v>
      </c>
      <c r="C10" s="388" t="s">
        <v>392</v>
      </c>
      <c r="D10" s="372"/>
      <c r="E10" s="372" t="s">
        <v>85</v>
      </c>
      <c r="F10" s="389"/>
      <c r="G10" s="389"/>
      <c r="H10" s="389"/>
      <c r="I10" s="389">
        <v>7.88</v>
      </c>
      <c r="J10" s="389"/>
      <c r="K10" s="223">
        <f t="shared" si="1"/>
        <v>7.88</v>
      </c>
      <c r="L10" s="218">
        <f t="shared" si="0"/>
        <v>200</v>
      </c>
      <c r="M10" s="203">
        <f t="shared" si="2"/>
        <v>1576</v>
      </c>
    </row>
    <row r="11" spans="1:13" x14ac:dyDescent="0.25">
      <c r="B11" s="397" t="s">
        <v>437</v>
      </c>
      <c r="C11" s="388" t="s">
        <v>387</v>
      </c>
      <c r="D11" s="372"/>
      <c r="E11" s="372" t="s">
        <v>84</v>
      </c>
      <c r="F11" s="389"/>
      <c r="G11" s="389">
        <v>62.8</v>
      </c>
      <c r="H11" s="389"/>
      <c r="I11" s="389"/>
      <c r="J11" s="389"/>
      <c r="K11" s="223">
        <f t="shared" si="1"/>
        <v>62.8</v>
      </c>
      <c r="L11" s="218">
        <f t="shared" si="0"/>
        <v>200</v>
      </c>
      <c r="M11" s="203">
        <f t="shared" si="2"/>
        <v>12560</v>
      </c>
    </row>
    <row r="12" spans="1:13" x14ac:dyDescent="0.25">
      <c r="B12" s="397" t="s">
        <v>377</v>
      </c>
      <c r="C12" s="388" t="s">
        <v>451</v>
      </c>
      <c r="D12" s="372"/>
      <c r="E12" s="372" t="s">
        <v>85</v>
      </c>
      <c r="F12" s="389"/>
      <c r="G12" s="389">
        <v>37.090000000000003</v>
      </c>
      <c r="H12" s="389"/>
      <c r="I12" s="389"/>
      <c r="J12" s="389"/>
      <c r="K12" s="223">
        <f t="shared" si="1"/>
        <v>37.090000000000003</v>
      </c>
      <c r="L12" s="218">
        <f t="shared" si="0"/>
        <v>200</v>
      </c>
      <c r="M12" s="203">
        <f t="shared" si="2"/>
        <v>7418.0000000000009</v>
      </c>
    </row>
    <row r="13" spans="1:13" x14ac:dyDescent="0.25">
      <c r="B13" s="397" t="s">
        <v>438</v>
      </c>
      <c r="C13" s="388" t="s">
        <v>392</v>
      </c>
      <c r="D13" s="372"/>
      <c r="E13" s="372" t="s">
        <v>85</v>
      </c>
      <c r="F13" s="389"/>
      <c r="G13" s="389"/>
      <c r="H13" s="389"/>
      <c r="I13" s="389">
        <v>7.88</v>
      </c>
      <c r="J13" s="389"/>
      <c r="K13" s="223">
        <f t="shared" si="1"/>
        <v>7.88</v>
      </c>
      <c r="L13" s="218">
        <f t="shared" si="0"/>
        <v>200</v>
      </c>
      <c r="M13" s="203">
        <f t="shared" si="2"/>
        <v>1576</v>
      </c>
    </row>
    <row r="14" spans="1:13" x14ac:dyDescent="0.25">
      <c r="B14" s="397" t="s">
        <v>439</v>
      </c>
      <c r="C14" s="388" t="s">
        <v>427</v>
      </c>
      <c r="D14" s="372"/>
      <c r="E14" s="372" t="s">
        <v>179</v>
      </c>
      <c r="F14" s="389"/>
      <c r="G14" s="389">
        <v>4</v>
      </c>
      <c r="H14" s="389"/>
      <c r="I14" s="389"/>
      <c r="J14" s="389"/>
      <c r="K14" s="223">
        <f t="shared" si="1"/>
        <v>4</v>
      </c>
      <c r="L14" s="218">
        <f t="shared" si="0"/>
        <v>0</v>
      </c>
      <c r="M14" s="203">
        <f t="shared" si="2"/>
        <v>0</v>
      </c>
    </row>
    <row r="15" spans="1:13" x14ac:dyDescent="0.25">
      <c r="B15" s="397" t="s">
        <v>365</v>
      </c>
      <c r="C15" s="388" t="s">
        <v>387</v>
      </c>
      <c r="D15" s="372"/>
      <c r="E15" s="372" t="s">
        <v>84</v>
      </c>
      <c r="F15" s="389"/>
      <c r="G15" s="389" t="s">
        <v>453</v>
      </c>
      <c r="H15" s="389"/>
      <c r="I15" s="389"/>
      <c r="J15" s="389"/>
      <c r="K15" s="223">
        <f t="shared" si="1"/>
        <v>0</v>
      </c>
      <c r="L15" s="218">
        <f t="shared" si="0"/>
        <v>200</v>
      </c>
      <c r="M15" s="203">
        <f t="shared" si="2"/>
        <v>0</v>
      </c>
    </row>
    <row r="16" spans="1:13" x14ac:dyDescent="0.25">
      <c r="B16" s="397" t="s">
        <v>440</v>
      </c>
      <c r="C16" s="388" t="s">
        <v>452</v>
      </c>
      <c r="D16" s="372"/>
      <c r="E16" s="372" t="s">
        <v>111</v>
      </c>
      <c r="F16" s="389"/>
      <c r="G16" s="389"/>
      <c r="H16" s="389"/>
      <c r="I16" s="389"/>
      <c r="J16" s="389">
        <v>6.3</v>
      </c>
      <c r="K16" s="223">
        <f t="shared" si="1"/>
        <v>6.3</v>
      </c>
      <c r="L16" s="218">
        <f t="shared" si="0"/>
        <v>200</v>
      </c>
      <c r="M16" s="203">
        <f t="shared" si="2"/>
        <v>1260</v>
      </c>
    </row>
    <row r="17" spans="2:13" x14ac:dyDescent="0.25">
      <c r="B17" s="397" t="s">
        <v>354</v>
      </c>
      <c r="C17" s="388" t="s">
        <v>452</v>
      </c>
      <c r="D17" s="372"/>
      <c r="E17" s="372" t="s">
        <v>111</v>
      </c>
      <c r="F17" s="389"/>
      <c r="G17" s="389"/>
      <c r="H17" s="389"/>
      <c r="I17" s="389"/>
      <c r="J17" s="389">
        <v>6.3</v>
      </c>
      <c r="K17" s="223">
        <f t="shared" si="1"/>
        <v>6.3</v>
      </c>
      <c r="L17" s="218">
        <f t="shared" si="0"/>
        <v>200</v>
      </c>
      <c r="M17" s="203">
        <f t="shared" si="2"/>
        <v>1260</v>
      </c>
    </row>
    <row r="18" spans="2:13" x14ac:dyDescent="0.25">
      <c r="B18" s="397" t="s">
        <v>397</v>
      </c>
      <c r="C18" s="388" t="s">
        <v>381</v>
      </c>
      <c r="D18" s="372"/>
      <c r="E18" s="372" t="s">
        <v>85</v>
      </c>
      <c r="F18" s="389"/>
      <c r="G18" s="389">
        <v>21.6</v>
      </c>
      <c r="H18" s="389"/>
      <c r="I18" s="389"/>
      <c r="J18" s="389"/>
      <c r="K18" s="223">
        <f t="shared" si="1"/>
        <v>21.6</v>
      </c>
      <c r="L18" s="218">
        <f t="shared" si="0"/>
        <v>200</v>
      </c>
      <c r="M18" s="203">
        <f t="shared" si="2"/>
        <v>4320</v>
      </c>
    </row>
    <row r="19" spans="2:13" x14ac:dyDescent="0.25">
      <c r="B19" s="397" t="s">
        <v>441</v>
      </c>
      <c r="C19" s="388" t="s">
        <v>387</v>
      </c>
      <c r="D19" s="372"/>
      <c r="E19" s="372" t="s">
        <v>84</v>
      </c>
      <c r="F19" s="389"/>
      <c r="G19" s="389">
        <v>52.45</v>
      </c>
      <c r="H19" s="389"/>
      <c r="I19" s="389"/>
      <c r="J19" s="389"/>
      <c r="K19" s="223">
        <f t="shared" si="1"/>
        <v>52.45</v>
      </c>
      <c r="L19" s="218">
        <f t="shared" si="0"/>
        <v>200</v>
      </c>
      <c r="M19" s="203">
        <f t="shared" si="2"/>
        <v>10490</v>
      </c>
    </row>
    <row r="20" spans="2:13" x14ac:dyDescent="0.25">
      <c r="B20" s="397" t="s">
        <v>442</v>
      </c>
      <c r="C20" s="388" t="s">
        <v>452</v>
      </c>
      <c r="D20" s="372"/>
      <c r="E20" s="372" t="s">
        <v>111</v>
      </c>
      <c r="F20" s="389"/>
      <c r="G20" s="389"/>
      <c r="H20" s="389"/>
      <c r="I20" s="389"/>
      <c r="J20" s="389">
        <v>4.5</v>
      </c>
      <c r="K20" s="223">
        <f t="shared" si="1"/>
        <v>4.5</v>
      </c>
      <c r="L20" s="218">
        <f t="shared" si="0"/>
        <v>200</v>
      </c>
      <c r="M20" s="203">
        <f t="shared" si="2"/>
        <v>900</v>
      </c>
    </row>
    <row r="21" spans="2:13" x14ac:dyDescent="0.25">
      <c r="B21" s="397" t="s">
        <v>443</v>
      </c>
      <c r="C21" s="388" t="s">
        <v>381</v>
      </c>
      <c r="D21" s="372"/>
      <c r="E21" s="372" t="s">
        <v>85</v>
      </c>
      <c r="F21" s="389"/>
      <c r="G21" s="389">
        <v>37.85</v>
      </c>
      <c r="H21" s="389"/>
      <c r="I21" s="389"/>
      <c r="J21" s="389"/>
      <c r="K21" s="223">
        <f t="shared" si="1"/>
        <v>37.85</v>
      </c>
      <c r="L21" s="218">
        <f t="shared" si="0"/>
        <v>200</v>
      </c>
      <c r="M21" s="203">
        <f t="shared" si="2"/>
        <v>7570</v>
      </c>
    </row>
    <row r="22" spans="2:13" x14ac:dyDescent="0.25">
      <c r="B22" s="397" t="s">
        <v>444</v>
      </c>
      <c r="C22" s="388" t="s">
        <v>387</v>
      </c>
      <c r="D22" s="372"/>
      <c r="E22" s="372" t="s">
        <v>84</v>
      </c>
      <c r="F22" s="389"/>
      <c r="G22" s="389">
        <v>52.45</v>
      </c>
      <c r="H22" s="389"/>
      <c r="I22" s="389"/>
      <c r="J22" s="389"/>
      <c r="K22" s="223">
        <f t="shared" si="1"/>
        <v>52.45</v>
      </c>
      <c r="L22" s="218">
        <f t="shared" si="0"/>
        <v>200</v>
      </c>
      <c r="M22" s="203">
        <f t="shared" si="2"/>
        <v>10490</v>
      </c>
    </row>
    <row r="23" spans="2:13" x14ac:dyDescent="0.25">
      <c r="B23" s="397" t="s">
        <v>445</v>
      </c>
      <c r="C23" s="388" t="s">
        <v>452</v>
      </c>
      <c r="D23" s="372"/>
      <c r="E23" s="372" t="s">
        <v>111</v>
      </c>
      <c r="F23" s="389"/>
      <c r="G23" s="389"/>
      <c r="H23" s="389"/>
      <c r="I23" s="389"/>
      <c r="J23" s="389">
        <v>4.5</v>
      </c>
      <c r="K23" s="223">
        <f t="shared" si="1"/>
        <v>4.5</v>
      </c>
      <c r="L23" s="218">
        <f t="shared" si="0"/>
        <v>200</v>
      </c>
      <c r="M23" s="203">
        <f t="shared" si="2"/>
        <v>900</v>
      </c>
    </row>
    <row r="24" spans="2:13" x14ac:dyDescent="0.25">
      <c r="B24" s="397" t="s">
        <v>446</v>
      </c>
      <c r="C24" s="388" t="s">
        <v>387</v>
      </c>
      <c r="D24" s="372"/>
      <c r="E24" s="372" t="s">
        <v>84</v>
      </c>
      <c r="F24" s="389"/>
      <c r="G24" s="389">
        <v>52.45</v>
      </c>
      <c r="H24" s="389"/>
      <c r="I24" s="389"/>
      <c r="J24" s="389"/>
      <c r="K24" s="223">
        <f t="shared" si="1"/>
        <v>52.45</v>
      </c>
      <c r="L24" s="218">
        <f t="shared" si="0"/>
        <v>200</v>
      </c>
      <c r="M24" s="203">
        <f t="shared" si="2"/>
        <v>10490</v>
      </c>
    </row>
    <row r="25" spans="2:13" x14ac:dyDescent="0.25">
      <c r="B25" s="397" t="s">
        <v>447</v>
      </c>
      <c r="C25" s="388" t="s">
        <v>452</v>
      </c>
      <c r="D25" s="372"/>
      <c r="E25" s="372" t="s">
        <v>111</v>
      </c>
      <c r="F25" s="389"/>
      <c r="G25" s="389"/>
      <c r="H25" s="389"/>
      <c r="I25" s="389"/>
      <c r="J25" s="389">
        <v>4.5</v>
      </c>
      <c r="K25" s="223">
        <f t="shared" si="1"/>
        <v>4.5</v>
      </c>
      <c r="L25" s="218">
        <f t="shared" si="0"/>
        <v>200</v>
      </c>
      <c r="M25" s="203">
        <f t="shared" si="2"/>
        <v>900</v>
      </c>
    </row>
    <row r="26" spans="2:13" x14ac:dyDescent="0.25">
      <c r="B26" s="397" t="s">
        <v>448</v>
      </c>
      <c r="C26" s="388" t="s">
        <v>391</v>
      </c>
      <c r="D26" s="372"/>
      <c r="E26" s="372" t="s">
        <v>626</v>
      </c>
      <c r="F26" s="389"/>
      <c r="G26" s="390">
        <v>13.09</v>
      </c>
      <c r="H26" s="390"/>
      <c r="I26" s="390"/>
      <c r="J26" s="389"/>
      <c r="K26" s="223">
        <f t="shared" si="1"/>
        <v>13.09</v>
      </c>
      <c r="L26" s="218">
        <f t="shared" si="0"/>
        <v>120</v>
      </c>
      <c r="M26" s="203">
        <f t="shared" si="2"/>
        <v>1570.8</v>
      </c>
    </row>
    <row r="27" spans="2:13" x14ac:dyDescent="0.25">
      <c r="B27" s="397" t="s">
        <v>449</v>
      </c>
      <c r="C27" s="388" t="s">
        <v>391</v>
      </c>
      <c r="D27" s="372"/>
      <c r="E27" s="372" t="s">
        <v>626</v>
      </c>
      <c r="F27" s="390"/>
      <c r="G27" s="389">
        <v>15.4</v>
      </c>
      <c r="H27" s="390"/>
      <c r="I27" s="390"/>
      <c r="J27" s="390"/>
      <c r="K27" s="223">
        <f t="shared" si="1"/>
        <v>15.4</v>
      </c>
      <c r="L27" s="218">
        <f t="shared" si="0"/>
        <v>120</v>
      </c>
      <c r="M27" s="203">
        <f t="shared" si="2"/>
        <v>1848</v>
      </c>
    </row>
    <row r="28" spans="2:13" x14ac:dyDescent="0.25">
      <c r="B28" s="397" t="s">
        <v>399</v>
      </c>
      <c r="C28" s="388" t="s">
        <v>391</v>
      </c>
      <c r="D28" s="372"/>
      <c r="E28" s="372" t="s">
        <v>626</v>
      </c>
      <c r="F28" s="389"/>
      <c r="G28" s="389">
        <v>13.09</v>
      </c>
      <c r="H28" s="390"/>
      <c r="I28" s="390"/>
      <c r="J28" s="390"/>
      <c r="K28" s="223">
        <f t="shared" si="1"/>
        <v>13.09</v>
      </c>
      <c r="L28" s="218">
        <f t="shared" si="0"/>
        <v>120</v>
      </c>
      <c r="M28" s="203">
        <f t="shared" si="2"/>
        <v>1570.8</v>
      </c>
    </row>
    <row r="29" spans="2:13" ht="15.75" thickBot="1" x14ac:dyDescent="0.3">
      <c r="B29" s="397"/>
      <c r="C29" s="370" t="s">
        <v>87</v>
      </c>
      <c r="D29" s="370"/>
      <c r="E29" s="370"/>
      <c r="F29" s="430">
        <f>SUM(F4:F28)</f>
        <v>5.8</v>
      </c>
      <c r="G29" s="430">
        <f t="shared" ref="G29:J29" si="3">SUM(G4:G28)</f>
        <v>508.4899999999999</v>
      </c>
      <c r="H29" s="430">
        <f t="shared" si="3"/>
        <v>7.5</v>
      </c>
      <c r="I29" s="430">
        <f t="shared" si="3"/>
        <v>15.76</v>
      </c>
      <c r="J29" s="430">
        <f t="shared" si="3"/>
        <v>26.1</v>
      </c>
      <c r="K29" s="371">
        <f t="shared" si="1"/>
        <v>563.64999999999986</v>
      </c>
    </row>
    <row r="30" spans="2:13" ht="15.75" thickTop="1" x14ac:dyDescent="0.25"/>
    <row r="32" spans="2:13" hidden="1" x14ac:dyDescent="0.25">
      <c r="K32" s="223">
        <f t="shared" si="1"/>
        <v>0</v>
      </c>
      <c r="L32" s="218">
        <f t="shared" si="0"/>
        <v>0</v>
      </c>
      <c r="M32" s="203">
        <f t="shared" si="2"/>
        <v>0</v>
      </c>
    </row>
    <row r="33" spans="11:13" hidden="1" x14ac:dyDescent="0.25">
      <c r="K33" s="223">
        <f t="shared" si="1"/>
        <v>0</v>
      </c>
      <c r="L33" s="218">
        <f t="shared" si="0"/>
        <v>0</v>
      </c>
      <c r="M33" s="203">
        <f t="shared" si="2"/>
        <v>0</v>
      </c>
    </row>
    <row r="34" spans="11:13" hidden="1" x14ac:dyDescent="0.25">
      <c r="K34" s="223">
        <f t="shared" si="1"/>
        <v>0</v>
      </c>
      <c r="L34" s="218">
        <f t="shared" si="0"/>
        <v>0</v>
      </c>
      <c r="M34" s="203">
        <f t="shared" si="2"/>
        <v>0</v>
      </c>
    </row>
    <row r="35" spans="11:13" hidden="1" x14ac:dyDescent="0.25">
      <c r="K35" s="223">
        <f t="shared" si="1"/>
        <v>0</v>
      </c>
      <c r="L35" s="218">
        <f t="shared" si="0"/>
        <v>0</v>
      </c>
      <c r="M35" s="203">
        <f t="shared" si="2"/>
        <v>0</v>
      </c>
    </row>
    <row r="36" spans="11:13" hidden="1" x14ac:dyDescent="0.25">
      <c r="K36" s="223">
        <f t="shared" si="1"/>
        <v>0</v>
      </c>
      <c r="L36" s="218">
        <f t="shared" si="0"/>
        <v>0</v>
      </c>
      <c r="M36" s="203">
        <f t="shared" si="2"/>
        <v>0</v>
      </c>
    </row>
    <row r="37" spans="11:13" hidden="1" x14ac:dyDescent="0.25">
      <c r="K37" s="223">
        <f t="shared" si="1"/>
        <v>0</v>
      </c>
      <c r="L37" s="218">
        <f t="shared" si="0"/>
        <v>0</v>
      </c>
      <c r="M37" s="203">
        <f t="shared" si="2"/>
        <v>0</v>
      </c>
    </row>
    <row r="38" spans="11:13" hidden="1" x14ac:dyDescent="0.25">
      <c r="K38" s="223">
        <f t="shared" si="1"/>
        <v>0</v>
      </c>
      <c r="L38" s="218">
        <f t="shared" si="0"/>
        <v>0</v>
      </c>
      <c r="M38" s="203">
        <f t="shared" si="2"/>
        <v>0</v>
      </c>
    </row>
    <row r="39" spans="11:13" hidden="1" x14ac:dyDescent="0.25">
      <c r="K39" s="223">
        <f t="shared" si="1"/>
        <v>0</v>
      </c>
      <c r="L39" s="218">
        <f t="shared" si="0"/>
        <v>0</v>
      </c>
      <c r="M39" s="203">
        <f t="shared" si="2"/>
        <v>0</v>
      </c>
    </row>
    <row r="40" spans="11:13" hidden="1" x14ac:dyDescent="0.25">
      <c r="K40" s="223">
        <f t="shared" si="1"/>
        <v>0</v>
      </c>
      <c r="L40" s="218">
        <f t="shared" si="0"/>
        <v>0</v>
      </c>
      <c r="M40" s="203">
        <f t="shared" si="2"/>
        <v>0</v>
      </c>
    </row>
    <row r="41" spans="11:13" hidden="1" x14ac:dyDescent="0.25">
      <c r="K41" s="223">
        <f t="shared" si="1"/>
        <v>0</v>
      </c>
      <c r="L41" s="218">
        <f t="shared" si="0"/>
        <v>0</v>
      </c>
      <c r="M41" s="203">
        <f t="shared" si="2"/>
        <v>0</v>
      </c>
    </row>
    <row r="42" spans="11:13" hidden="1" x14ac:dyDescent="0.25">
      <c r="K42" s="223">
        <f t="shared" si="1"/>
        <v>0</v>
      </c>
      <c r="L42" s="218">
        <f t="shared" si="0"/>
        <v>0</v>
      </c>
      <c r="M42" s="203">
        <f t="shared" si="2"/>
        <v>0</v>
      </c>
    </row>
    <row r="43" spans="11:13" hidden="1" x14ac:dyDescent="0.25">
      <c r="K43" s="223">
        <f t="shared" si="1"/>
        <v>0</v>
      </c>
      <c r="L43" s="218">
        <f t="shared" si="0"/>
        <v>0</v>
      </c>
      <c r="M43" s="203">
        <f t="shared" si="2"/>
        <v>0</v>
      </c>
    </row>
    <row r="44" spans="11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11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11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11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11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332.28999999999996</v>
      </c>
      <c r="H500" s="169">
        <f t="shared" ref="H500:H514" si="31">SUMPRODUCT(--($E$4:$E$498=C500),--($D$4:$D$498=""),$H$4:$H$498)</f>
        <v>7.5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339.78999999999996</v>
      </c>
      <c r="L500" s="169"/>
      <c r="M500" s="169">
        <f t="shared" ref="M500:M507" si="35">SUMPRODUCT(--($E$4:$E$498=C500),--($D$4:$D$498=""),$M$4:$M$498)</f>
        <v>67958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53.620000000000005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53.620000000000005</v>
      </c>
      <c r="L501" s="169"/>
      <c r="M501" s="169">
        <f t="shared" si="35"/>
        <v>6434.4000000000005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5.8</v>
      </c>
      <c r="G502" s="169">
        <f t="shared" si="30"/>
        <v>114.58000000000001</v>
      </c>
      <c r="H502" s="169">
        <f t="shared" si="31"/>
        <v>0</v>
      </c>
      <c r="I502" s="169">
        <f t="shared" si="32"/>
        <v>15.76</v>
      </c>
      <c r="J502" s="169">
        <f t="shared" si="33"/>
        <v>0</v>
      </c>
      <c r="K502" s="169">
        <f t="shared" si="34"/>
        <v>136.14000000000001</v>
      </c>
      <c r="L502" s="169"/>
      <c r="M502" s="169">
        <f t="shared" si="35"/>
        <v>27228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26.1</v>
      </c>
      <c r="K503" s="169">
        <f t="shared" si="34"/>
        <v>26.1</v>
      </c>
      <c r="L503" s="169"/>
      <c r="M503" s="169">
        <f t="shared" si="35"/>
        <v>5220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0</v>
      </c>
      <c r="H504" s="169">
        <f t="shared" si="31"/>
        <v>0</v>
      </c>
      <c r="I504" s="169">
        <f t="shared" si="32"/>
        <v>0</v>
      </c>
      <c r="J504" s="169">
        <f t="shared" si="33"/>
        <v>0</v>
      </c>
      <c r="K504" s="169">
        <f t="shared" si="34"/>
        <v>0</v>
      </c>
      <c r="L504" s="169"/>
      <c r="M504" s="169">
        <f t="shared" si="35"/>
        <v>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8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8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5.8</v>
      </c>
      <c r="G515" s="170">
        <f t="shared" ref="G515:K515" si="37">SUM(G500:G514)</f>
        <v>508.49</v>
      </c>
      <c r="H515" s="170">
        <f t="shared" si="37"/>
        <v>7.5</v>
      </c>
      <c r="I515" s="170">
        <f t="shared" si="37"/>
        <v>15.76</v>
      </c>
      <c r="J515" s="170">
        <f t="shared" si="37"/>
        <v>26.1</v>
      </c>
      <c r="K515" s="170">
        <f t="shared" si="37"/>
        <v>563.65</v>
      </c>
      <c r="L515" s="170"/>
      <c r="M515" s="170">
        <f>SUM(M499:M514)</f>
        <v>106840.4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8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8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nRT4ub0DABNxlYa79Znkj5WuFdifmwzWhpZEJ5veAJraZ3KNuwO7Of91MMCpqIcUouIch+c0mKSDNC89kNjiSw==" saltValue="mKi0YTQHYMveUiXEENTisw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2">
    <tabColor rgb="FFF07512"/>
  </sheetPr>
  <dimension ref="A1:O124"/>
  <sheetViews>
    <sheetView showGridLines="0" showZeros="0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15,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voor S.O. (P.I.) De brug</v>
      </c>
      <c r="C4" s="441"/>
      <c r="D4" s="441"/>
      <c r="E4" s="441"/>
      <c r="F4" s="437" t="s">
        <v>65</v>
      </c>
      <c r="G4" s="437"/>
      <c r="H4" s="69">
        <v>15</v>
      </c>
    </row>
    <row r="5" spans="1:11" ht="15" x14ac:dyDescent="0.25">
      <c r="A5" s="101" t="s">
        <v>60</v>
      </c>
      <c r="B5" s="440" t="str">
        <f>VLOOKUP(H4,verzamelblad!A5:E54,4)</f>
        <v>Wassenaarseweg 499</v>
      </c>
      <c r="C5" s="440"/>
      <c r="D5" s="440"/>
      <c r="E5" s="440"/>
      <c r="F5" s="438" t="s">
        <v>66</v>
      </c>
      <c r="G5" s="438"/>
      <c r="H5" s="238" t="str">
        <f>CONCATENATE(H4,"a")</f>
        <v>15a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364584</v>
      </c>
      <c r="E19" s="94"/>
      <c r="F19" s="95" t="s">
        <v>191</v>
      </c>
      <c r="G19" s="158">
        <f ca="1">D100/E9</f>
        <v>1822.92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'15a'!K503</f>
        <v>59.78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'15a'!G515-'15a'!G504</f>
        <v>1468.9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1468.9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1468.9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'15a'!F515</f>
        <v>36.700000000000003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350.85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350.85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198.04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197.37041999999997</v>
      </c>
      <c r="F81" s="109">
        <f>VLOOKUP($H$4,verzamelblad!$A$5:$EK$54,10,0)</f>
        <v>4</v>
      </c>
      <c r="G81" s="108"/>
      <c r="H81" s="108"/>
      <c r="I81" s="261">
        <f ca="1">SUM(E81*F81)</f>
        <v>789.48167999999987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145100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22338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124490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11956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60700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364584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OQleJiyq/MwdB4+zZgBRqp6Ih08TPuT1NAO+HljjfNGN61YF6xj7bv+dxL/CYZOeIa0EGzDr2zCKJbnkCnNAMA==" saltValue="NBQyBNUEErX+pAmxOSsJIg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33">
    <tabColor rgb="FF9F9289"/>
  </sheetPr>
  <dimension ref="A1:M553"/>
  <sheetViews>
    <sheetView topLeftCell="A46" zoomScaleNormal="100" workbookViewId="0">
      <selection activeCell="G67" sqref="G67"/>
    </sheetView>
  </sheetViews>
  <sheetFormatPr defaultRowHeight="15" x14ac:dyDescent="0.25"/>
  <cols>
    <col min="1" max="1" width="6" style="218" customWidth="1"/>
    <col min="2" max="2" width="5.710937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15</v>
      </c>
      <c r="B1" s="212" t="s">
        <v>61</v>
      </c>
      <c r="C1" s="213"/>
      <c r="D1" s="214" t="str">
        <f>VLOOKUP(A1,verzamelblad!A5:E54,3)</f>
        <v>OBS voor S.O. (P.I.) De brug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Wassenaarseweg 499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102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404" t="s">
        <v>362</v>
      </c>
      <c r="C4" s="429" t="s">
        <v>379</v>
      </c>
      <c r="D4" s="372"/>
      <c r="E4" s="372" t="s">
        <v>85</v>
      </c>
      <c r="F4" s="425">
        <v>15.5</v>
      </c>
      <c r="G4" s="425"/>
      <c r="H4" s="425"/>
      <c r="I4" s="425"/>
      <c r="J4" s="425"/>
      <c r="K4" s="223">
        <f>SUM(F4:J4)</f>
        <v>15.5</v>
      </c>
      <c r="L4" s="218">
        <f t="shared" ref="L4:L67" si="0">IF(E4="",0,IF(E4="H",0,VLOOKUP(E4,$F$539:$G$553,2)))</f>
        <v>200</v>
      </c>
      <c r="M4" s="203">
        <f>SUM(K4*L4)</f>
        <v>3100</v>
      </c>
    </row>
    <row r="5" spans="1:13" x14ac:dyDescent="0.25">
      <c r="A5" s="218" t="s">
        <v>404</v>
      </c>
      <c r="B5" s="404" t="s">
        <v>664</v>
      </c>
      <c r="C5" s="429" t="s">
        <v>384</v>
      </c>
      <c r="D5" s="372"/>
      <c r="E5" s="372" t="s">
        <v>85</v>
      </c>
      <c r="F5" s="425">
        <v>5.85</v>
      </c>
      <c r="G5" s="425">
        <v>25</v>
      </c>
      <c r="H5" s="425"/>
      <c r="I5" s="425"/>
      <c r="J5" s="425"/>
      <c r="K5" s="223">
        <f t="shared" ref="K5:K68" si="1">SUM(F5:J5)</f>
        <v>30.85</v>
      </c>
      <c r="L5" s="218">
        <f t="shared" si="0"/>
        <v>200</v>
      </c>
      <c r="M5" s="203">
        <f t="shared" ref="M5:M68" si="2">SUM(K5*L5)</f>
        <v>6170</v>
      </c>
    </row>
    <row r="6" spans="1:13" x14ac:dyDescent="0.25">
      <c r="A6" s="218" t="s">
        <v>404</v>
      </c>
      <c r="B6" s="404" t="s">
        <v>377</v>
      </c>
      <c r="C6" s="429" t="s">
        <v>381</v>
      </c>
      <c r="D6" s="372"/>
      <c r="E6" s="372" t="s">
        <v>85</v>
      </c>
      <c r="F6" s="425"/>
      <c r="G6" s="425">
        <v>216.7</v>
      </c>
      <c r="H6" s="425"/>
      <c r="I6" s="425"/>
      <c r="J6" s="425"/>
      <c r="K6" s="223">
        <f t="shared" si="1"/>
        <v>216.7</v>
      </c>
      <c r="L6" s="218">
        <f t="shared" si="0"/>
        <v>200</v>
      </c>
      <c r="M6" s="203">
        <f t="shared" si="2"/>
        <v>43340</v>
      </c>
    </row>
    <row r="7" spans="1:13" x14ac:dyDescent="0.25">
      <c r="A7" s="218" t="s">
        <v>404</v>
      </c>
      <c r="B7" s="404" t="s">
        <v>378</v>
      </c>
      <c r="C7" s="429" t="s">
        <v>394</v>
      </c>
      <c r="D7" s="372"/>
      <c r="E7" s="372" t="s">
        <v>111</v>
      </c>
      <c r="F7" s="425"/>
      <c r="G7" s="425"/>
      <c r="H7" s="425"/>
      <c r="I7" s="425"/>
      <c r="J7" s="425">
        <v>4.08</v>
      </c>
      <c r="K7" s="223">
        <f t="shared" si="1"/>
        <v>4.08</v>
      </c>
      <c r="L7" s="218">
        <f t="shared" si="0"/>
        <v>200</v>
      </c>
      <c r="M7" s="203">
        <f t="shared" si="2"/>
        <v>816</v>
      </c>
    </row>
    <row r="8" spans="1:13" x14ac:dyDescent="0.25">
      <c r="A8" s="218" t="s">
        <v>404</v>
      </c>
      <c r="B8" s="404" t="s">
        <v>352</v>
      </c>
      <c r="C8" s="429" t="s">
        <v>452</v>
      </c>
      <c r="D8" s="372"/>
      <c r="E8" s="372" t="s">
        <v>111</v>
      </c>
      <c r="F8" s="425"/>
      <c r="G8" s="425"/>
      <c r="H8" s="425"/>
      <c r="I8" s="425"/>
      <c r="J8" s="425">
        <v>3</v>
      </c>
      <c r="K8" s="223">
        <f t="shared" si="1"/>
        <v>3</v>
      </c>
      <c r="L8" s="218">
        <f t="shared" si="0"/>
        <v>200</v>
      </c>
      <c r="M8" s="203">
        <f t="shared" si="2"/>
        <v>600</v>
      </c>
    </row>
    <row r="9" spans="1:13" x14ac:dyDescent="0.25">
      <c r="A9" s="218" t="s">
        <v>404</v>
      </c>
      <c r="B9" s="404" t="s">
        <v>354</v>
      </c>
      <c r="C9" s="429" t="s">
        <v>537</v>
      </c>
      <c r="D9" s="372"/>
      <c r="E9" s="372" t="s">
        <v>84</v>
      </c>
      <c r="F9" s="425"/>
      <c r="G9" s="425"/>
      <c r="H9" s="425"/>
      <c r="I9" s="425"/>
      <c r="J9" s="425">
        <v>7.25</v>
      </c>
      <c r="K9" s="223">
        <f t="shared" si="1"/>
        <v>7.25</v>
      </c>
      <c r="L9" s="218">
        <f t="shared" si="0"/>
        <v>200</v>
      </c>
      <c r="M9" s="203">
        <f t="shared" si="2"/>
        <v>1450</v>
      </c>
    </row>
    <row r="10" spans="1:13" x14ac:dyDescent="0.25">
      <c r="A10" s="218" t="s">
        <v>404</v>
      </c>
      <c r="B10" s="404" t="s">
        <v>363</v>
      </c>
      <c r="C10" s="429" t="s">
        <v>613</v>
      </c>
      <c r="D10" s="372"/>
      <c r="E10" s="372" t="s">
        <v>85</v>
      </c>
      <c r="F10" s="425"/>
      <c r="G10" s="425">
        <v>93.2</v>
      </c>
      <c r="H10" s="425"/>
      <c r="I10" s="425"/>
      <c r="J10" s="425"/>
      <c r="K10" s="223">
        <f t="shared" si="1"/>
        <v>93.2</v>
      </c>
      <c r="L10" s="218">
        <f t="shared" si="0"/>
        <v>200</v>
      </c>
      <c r="M10" s="203">
        <f t="shared" si="2"/>
        <v>18640</v>
      </c>
    </row>
    <row r="11" spans="1:13" x14ac:dyDescent="0.25">
      <c r="A11" s="218" t="s">
        <v>404</v>
      </c>
      <c r="B11" s="404" t="s">
        <v>437</v>
      </c>
      <c r="C11" s="429" t="s">
        <v>389</v>
      </c>
      <c r="D11" s="372"/>
      <c r="E11" s="372" t="s">
        <v>84</v>
      </c>
      <c r="F11" s="425"/>
      <c r="G11" s="425">
        <v>26.6</v>
      </c>
      <c r="H11" s="425"/>
      <c r="I11" s="425"/>
      <c r="J11" s="425"/>
      <c r="K11" s="223">
        <f t="shared" si="1"/>
        <v>26.6</v>
      </c>
      <c r="L11" s="218">
        <f t="shared" si="0"/>
        <v>200</v>
      </c>
      <c r="M11" s="203">
        <f t="shared" si="2"/>
        <v>5320</v>
      </c>
    </row>
    <row r="12" spans="1:13" x14ac:dyDescent="0.25">
      <c r="A12" s="218" t="s">
        <v>404</v>
      </c>
      <c r="B12" s="404" t="s">
        <v>356</v>
      </c>
      <c r="C12" s="429" t="s">
        <v>387</v>
      </c>
      <c r="D12" s="372"/>
      <c r="E12" s="372" t="s">
        <v>84</v>
      </c>
      <c r="F12" s="425"/>
      <c r="G12" s="425">
        <v>61.5</v>
      </c>
      <c r="H12" s="425"/>
      <c r="I12" s="425"/>
      <c r="J12" s="425"/>
      <c r="K12" s="223">
        <f t="shared" si="1"/>
        <v>61.5</v>
      </c>
      <c r="L12" s="218">
        <f t="shared" si="0"/>
        <v>200</v>
      </c>
      <c r="M12" s="203">
        <f t="shared" si="2"/>
        <v>12300</v>
      </c>
    </row>
    <row r="13" spans="1:13" x14ac:dyDescent="0.25">
      <c r="A13" s="218" t="s">
        <v>404</v>
      </c>
      <c r="B13" s="404" t="s">
        <v>665</v>
      </c>
      <c r="C13" s="429" t="s">
        <v>452</v>
      </c>
      <c r="D13" s="372"/>
      <c r="E13" s="372" t="s">
        <v>111</v>
      </c>
      <c r="F13" s="425"/>
      <c r="G13" s="425"/>
      <c r="H13" s="425"/>
      <c r="I13" s="425"/>
      <c r="J13" s="425">
        <v>3</v>
      </c>
      <c r="K13" s="223">
        <f t="shared" si="1"/>
        <v>3</v>
      </c>
      <c r="L13" s="218">
        <f t="shared" si="0"/>
        <v>200</v>
      </c>
      <c r="M13" s="203">
        <f t="shared" si="2"/>
        <v>600</v>
      </c>
    </row>
    <row r="14" spans="1:13" x14ac:dyDescent="0.25">
      <c r="A14" s="218" t="s">
        <v>404</v>
      </c>
      <c r="B14" s="404" t="s">
        <v>357</v>
      </c>
      <c r="C14" s="429" t="s">
        <v>379</v>
      </c>
      <c r="D14" s="372"/>
      <c r="E14" s="372" t="s">
        <v>85</v>
      </c>
      <c r="F14" s="425">
        <v>4.3499999999999996</v>
      </c>
      <c r="G14" s="425"/>
      <c r="H14" s="425"/>
      <c r="I14" s="425"/>
      <c r="J14" s="425"/>
      <c r="K14" s="223">
        <f t="shared" si="1"/>
        <v>4.3499999999999996</v>
      </c>
      <c r="L14" s="218">
        <f t="shared" si="0"/>
        <v>200</v>
      </c>
      <c r="M14" s="203">
        <f t="shared" si="2"/>
        <v>869.99999999999989</v>
      </c>
    </row>
    <row r="15" spans="1:13" x14ac:dyDescent="0.25">
      <c r="A15" s="218" t="s">
        <v>404</v>
      </c>
      <c r="B15" s="404" t="s">
        <v>368</v>
      </c>
      <c r="C15" s="429" t="s">
        <v>660</v>
      </c>
      <c r="D15" s="372"/>
      <c r="E15" s="372" t="s">
        <v>84</v>
      </c>
      <c r="F15" s="425"/>
      <c r="G15" s="425">
        <v>11.25</v>
      </c>
      <c r="H15" s="425"/>
      <c r="I15" s="425"/>
      <c r="J15" s="425"/>
      <c r="K15" s="223">
        <f t="shared" si="1"/>
        <v>11.25</v>
      </c>
      <c r="L15" s="218">
        <f t="shared" si="0"/>
        <v>200</v>
      </c>
      <c r="M15" s="203">
        <f t="shared" si="2"/>
        <v>2250</v>
      </c>
    </row>
    <row r="16" spans="1:13" x14ac:dyDescent="0.25">
      <c r="A16" s="218" t="s">
        <v>404</v>
      </c>
      <c r="B16" s="405" t="s">
        <v>462</v>
      </c>
      <c r="C16" s="429" t="s">
        <v>391</v>
      </c>
      <c r="D16" s="372"/>
      <c r="E16" s="372" t="s">
        <v>84</v>
      </c>
      <c r="F16" s="425"/>
      <c r="G16" s="425">
        <v>17.350000000000001</v>
      </c>
      <c r="H16" s="425"/>
      <c r="I16" s="425"/>
      <c r="J16" s="425"/>
      <c r="K16" s="223">
        <f t="shared" si="1"/>
        <v>17.350000000000001</v>
      </c>
      <c r="L16" s="218">
        <f t="shared" si="0"/>
        <v>200</v>
      </c>
      <c r="M16" s="203">
        <f t="shared" si="2"/>
        <v>3470.0000000000005</v>
      </c>
    </row>
    <row r="17" spans="1:13" x14ac:dyDescent="0.25">
      <c r="A17" s="218" t="s">
        <v>404</v>
      </c>
      <c r="B17" s="405" t="s">
        <v>618</v>
      </c>
      <c r="C17" s="429" t="s">
        <v>452</v>
      </c>
      <c r="D17" s="372"/>
      <c r="E17" s="372" t="s">
        <v>111</v>
      </c>
      <c r="F17" s="425"/>
      <c r="G17" s="425"/>
      <c r="H17" s="425"/>
      <c r="I17" s="425"/>
      <c r="J17" s="425">
        <v>2</v>
      </c>
      <c r="K17" s="223">
        <f t="shared" si="1"/>
        <v>2</v>
      </c>
      <c r="L17" s="218">
        <f t="shared" si="0"/>
        <v>200</v>
      </c>
      <c r="M17" s="203">
        <f t="shared" si="2"/>
        <v>400</v>
      </c>
    </row>
    <row r="18" spans="1:13" x14ac:dyDescent="0.25">
      <c r="A18" s="218" t="s">
        <v>404</v>
      </c>
      <c r="B18" s="405" t="s">
        <v>370</v>
      </c>
      <c r="C18" s="429" t="s">
        <v>387</v>
      </c>
      <c r="D18" s="372"/>
      <c r="E18" s="372" t="s">
        <v>84</v>
      </c>
      <c r="F18" s="425"/>
      <c r="G18" s="425">
        <v>58</v>
      </c>
      <c r="H18" s="425"/>
      <c r="I18" s="425"/>
      <c r="J18" s="425"/>
      <c r="K18" s="223">
        <f t="shared" si="1"/>
        <v>58</v>
      </c>
      <c r="L18" s="218">
        <f t="shared" si="0"/>
        <v>200</v>
      </c>
      <c r="M18" s="203">
        <f t="shared" si="2"/>
        <v>11600</v>
      </c>
    </row>
    <row r="19" spans="1:13" x14ac:dyDescent="0.25">
      <c r="A19" s="218" t="s">
        <v>404</v>
      </c>
      <c r="B19" s="405" t="s">
        <v>526</v>
      </c>
      <c r="C19" s="429" t="s">
        <v>387</v>
      </c>
      <c r="D19" s="372"/>
      <c r="E19" s="372" t="s">
        <v>84</v>
      </c>
      <c r="F19" s="425"/>
      <c r="G19" s="425">
        <v>55.5</v>
      </c>
      <c r="H19" s="425"/>
      <c r="I19" s="425"/>
      <c r="J19" s="425"/>
      <c r="K19" s="223">
        <f t="shared" si="1"/>
        <v>55.5</v>
      </c>
      <c r="L19" s="218">
        <f t="shared" si="0"/>
        <v>200</v>
      </c>
      <c r="M19" s="203">
        <f t="shared" si="2"/>
        <v>11100</v>
      </c>
    </row>
    <row r="20" spans="1:13" x14ac:dyDescent="0.25">
      <c r="A20" s="218" t="s">
        <v>404</v>
      </c>
      <c r="B20" s="405" t="s">
        <v>522</v>
      </c>
      <c r="C20" s="429" t="s">
        <v>452</v>
      </c>
      <c r="D20" s="372"/>
      <c r="E20" s="372" t="s">
        <v>111</v>
      </c>
      <c r="F20" s="425"/>
      <c r="G20" s="425"/>
      <c r="H20" s="425"/>
      <c r="I20" s="425"/>
      <c r="J20" s="425">
        <v>2</v>
      </c>
      <c r="K20" s="223">
        <f t="shared" si="1"/>
        <v>2</v>
      </c>
      <c r="L20" s="218">
        <f t="shared" si="0"/>
        <v>200</v>
      </c>
      <c r="M20" s="203">
        <f t="shared" si="2"/>
        <v>400</v>
      </c>
    </row>
    <row r="21" spans="1:13" x14ac:dyDescent="0.25">
      <c r="A21" s="218" t="s">
        <v>404</v>
      </c>
      <c r="B21" s="405" t="s">
        <v>616</v>
      </c>
      <c r="C21" s="429" t="s">
        <v>452</v>
      </c>
      <c r="D21" s="372"/>
      <c r="E21" s="372" t="s">
        <v>111</v>
      </c>
      <c r="F21" s="425"/>
      <c r="G21" s="425"/>
      <c r="H21" s="425"/>
      <c r="I21" s="425"/>
      <c r="J21" s="425">
        <v>2</v>
      </c>
      <c r="K21" s="223">
        <f t="shared" si="1"/>
        <v>2</v>
      </c>
      <c r="L21" s="218">
        <f t="shared" si="0"/>
        <v>200</v>
      </c>
      <c r="M21" s="203">
        <f t="shared" si="2"/>
        <v>400</v>
      </c>
    </row>
    <row r="22" spans="1:13" x14ac:dyDescent="0.25">
      <c r="A22" s="218" t="s">
        <v>404</v>
      </c>
      <c r="B22" s="405" t="s">
        <v>666</v>
      </c>
      <c r="C22" s="429" t="s">
        <v>387</v>
      </c>
      <c r="D22" s="372"/>
      <c r="E22" s="372" t="s">
        <v>84</v>
      </c>
      <c r="F22" s="425"/>
      <c r="G22" s="425">
        <v>55.5</v>
      </c>
      <c r="H22" s="425"/>
      <c r="I22" s="425"/>
      <c r="J22" s="425"/>
      <c r="K22" s="223">
        <f t="shared" si="1"/>
        <v>55.5</v>
      </c>
      <c r="L22" s="218">
        <f t="shared" si="0"/>
        <v>200</v>
      </c>
      <c r="M22" s="203">
        <f t="shared" si="2"/>
        <v>11100</v>
      </c>
    </row>
    <row r="23" spans="1:13" x14ac:dyDescent="0.25">
      <c r="A23" s="218" t="s">
        <v>404</v>
      </c>
      <c r="B23" s="405" t="s">
        <v>532</v>
      </c>
      <c r="C23" s="429" t="s">
        <v>452</v>
      </c>
      <c r="D23" s="372"/>
      <c r="E23" s="372" t="s">
        <v>111</v>
      </c>
      <c r="F23" s="425"/>
      <c r="G23" s="425"/>
      <c r="H23" s="425"/>
      <c r="I23" s="425"/>
      <c r="J23" s="425">
        <v>2</v>
      </c>
      <c r="K23" s="223">
        <f t="shared" si="1"/>
        <v>2</v>
      </c>
      <c r="L23" s="218">
        <f t="shared" si="0"/>
        <v>200</v>
      </c>
      <c r="M23" s="203">
        <f t="shared" si="2"/>
        <v>400</v>
      </c>
    </row>
    <row r="24" spans="1:13" x14ac:dyDescent="0.25">
      <c r="A24" s="218" t="s">
        <v>404</v>
      </c>
      <c r="B24" s="405" t="s">
        <v>531</v>
      </c>
      <c r="C24" s="429" t="s">
        <v>387</v>
      </c>
      <c r="D24" s="372"/>
      <c r="E24" s="372" t="s">
        <v>84</v>
      </c>
      <c r="F24" s="425"/>
      <c r="G24" s="425">
        <v>55.5</v>
      </c>
      <c r="H24" s="425"/>
      <c r="I24" s="425"/>
      <c r="J24" s="425"/>
      <c r="K24" s="223">
        <f t="shared" si="1"/>
        <v>55.5</v>
      </c>
      <c r="L24" s="218">
        <f t="shared" si="0"/>
        <v>200</v>
      </c>
      <c r="M24" s="203">
        <f t="shared" si="2"/>
        <v>11100</v>
      </c>
    </row>
    <row r="25" spans="1:13" x14ac:dyDescent="0.25">
      <c r="A25" s="218" t="s">
        <v>404</v>
      </c>
      <c r="B25" s="405" t="s">
        <v>667</v>
      </c>
      <c r="C25" s="429" t="s">
        <v>452</v>
      </c>
      <c r="D25" s="372"/>
      <c r="E25" s="372" t="s">
        <v>111</v>
      </c>
      <c r="F25" s="425"/>
      <c r="G25" s="425"/>
      <c r="H25" s="425"/>
      <c r="I25" s="425"/>
      <c r="J25" s="425">
        <v>2</v>
      </c>
      <c r="K25" s="223">
        <f t="shared" si="1"/>
        <v>2</v>
      </c>
      <c r="L25" s="218">
        <f t="shared" si="0"/>
        <v>200</v>
      </c>
      <c r="M25" s="203">
        <f t="shared" si="2"/>
        <v>400</v>
      </c>
    </row>
    <row r="26" spans="1:13" x14ac:dyDescent="0.25">
      <c r="A26" s="218" t="s">
        <v>404</v>
      </c>
      <c r="B26" s="405" t="s">
        <v>350</v>
      </c>
      <c r="C26" s="429" t="s">
        <v>387</v>
      </c>
      <c r="D26" s="372"/>
      <c r="E26" s="372" t="s">
        <v>84</v>
      </c>
      <c r="F26" s="425"/>
      <c r="G26" s="425">
        <v>55.5</v>
      </c>
      <c r="H26" s="425"/>
      <c r="I26" s="425"/>
      <c r="J26" s="425"/>
      <c r="K26" s="223">
        <f t="shared" si="1"/>
        <v>55.5</v>
      </c>
      <c r="L26" s="218">
        <f t="shared" si="0"/>
        <v>200</v>
      </c>
      <c r="M26" s="203">
        <f t="shared" si="2"/>
        <v>11100</v>
      </c>
    </row>
    <row r="27" spans="1:13" x14ac:dyDescent="0.25">
      <c r="A27" s="218" t="s">
        <v>404</v>
      </c>
      <c r="B27" s="405" t="s">
        <v>376</v>
      </c>
      <c r="C27" s="429" t="s">
        <v>661</v>
      </c>
      <c r="D27" s="372"/>
      <c r="E27" s="372" t="s">
        <v>626</v>
      </c>
      <c r="F27" s="426"/>
      <c r="G27" s="426">
        <v>30</v>
      </c>
      <c r="H27" s="426"/>
      <c r="I27" s="426"/>
      <c r="J27" s="425"/>
      <c r="K27" s="223">
        <f t="shared" si="1"/>
        <v>30</v>
      </c>
      <c r="L27" s="218">
        <f t="shared" si="0"/>
        <v>120</v>
      </c>
      <c r="M27" s="203">
        <f t="shared" si="2"/>
        <v>3600</v>
      </c>
    </row>
    <row r="28" spans="1:13" x14ac:dyDescent="0.25">
      <c r="A28" s="218" t="s">
        <v>404</v>
      </c>
      <c r="B28" s="405" t="s">
        <v>371</v>
      </c>
      <c r="C28" s="429" t="s">
        <v>662</v>
      </c>
      <c r="D28" s="372"/>
      <c r="E28" s="372" t="s">
        <v>85</v>
      </c>
      <c r="F28" s="425"/>
      <c r="G28" s="425">
        <v>5.0999999999999996</v>
      </c>
      <c r="H28" s="426"/>
      <c r="I28" s="426"/>
      <c r="J28" s="426"/>
      <c r="K28" s="223">
        <f t="shared" si="1"/>
        <v>5.0999999999999996</v>
      </c>
      <c r="L28" s="218">
        <f t="shared" si="0"/>
        <v>200</v>
      </c>
      <c r="M28" s="203">
        <f t="shared" si="2"/>
        <v>1019.9999999999999</v>
      </c>
    </row>
    <row r="29" spans="1:13" x14ac:dyDescent="0.25">
      <c r="A29" s="218" t="s">
        <v>404</v>
      </c>
      <c r="B29" s="405" t="s">
        <v>375</v>
      </c>
      <c r="C29" s="429" t="s">
        <v>391</v>
      </c>
      <c r="D29" s="372"/>
      <c r="E29" s="372" t="s">
        <v>626</v>
      </c>
      <c r="F29" s="425"/>
      <c r="G29" s="425">
        <v>18.75</v>
      </c>
      <c r="H29" s="426"/>
      <c r="I29" s="426"/>
      <c r="J29" s="426"/>
      <c r="K29" s="223">
        <f t="shared" si="1"/>
        <v>18.75</v>
      </c>
      <c r="L29" s="218">
        <f t="shared" si="0"/>
        <v>120</v>
      </c>
      <c r="M29" s="203">
        <f t="shared" si="2"/>
        <v>2250</v>
      </c>
    </row>
    <row r="30" spans="1:13" x14ac:dyDescent="0.25">
      <c r="A30" s="218" t="s">
        <v>404</v>
      </c>
      <c r="B30" s="405" t="s">
        <v>377</v>
      </c>
      <c r="C30" s="429" t="s">
        <v>381</v>
      </c>
      <c r="D30" s="372"/>
      <c r="E30" s="372" t="s">
        <v>85</v>
      </c>
      <c r="F30" s="425"/>
      <c r="G30" s="425">
        <v>30</v>
      </c>
      <c r="H30" s="426"/>
      <c r="I30" s="426"/>
      <c r="J30" s="426"/>
      <c r="K30" s="223">
        <f t="shared" si="1"/>
        <v>30</v>
      </c>
      <c r="L30" s="218">
        <f t="shared" si="0"/>
        <v>200</v>
      </c>
      <c r="M30" s="203">
        <f t="shared" si="2"/>
        <v>6000</v>
      </c>
    </row>
    <row r="31" spans="1:13" x14ac:dyDescent="0.25">
      <c r="A31" s="218" t="s">
        <v>404</v>
      </c>
      <c r="B31" s="405" t="s">
        <v>668</v>
      </c>
      <c r="C31" s="429" t="s">
        <v>660</v>
      </c>
      <c r="D31" s="372"/>
      <c r="E31" s="372" t="s">
        <v>84</v>
      </c>
      <c r="F31" s="426">
        <v>5</v>
      </c>
      <c r="G31" s="426"/>
      <c r="H31" s="426"/>
      <c r="I31" s="426"/>
      <c r="J31" s="425"/>
      <c r="K31" s="223">
        <f t="shared" si="1"/>
        <v>5</v>
      </c>
      <c r="L31" s="218">
        <f t="shared" si="0"/>
        <v>200</v>
      </c>
      <c r="M31" s="203">
        <f t="shared" si="2"/>
        <v>1000</v>
      </c>
    </row>
    <row r="32" spans="1:13" x14ac:dyDescent="0.25">
      <c r="A32" s="218" t="s">
        <v>404</v>
      </c>
      <c r="B32" s="405" t="s">
        <v>369</v>
      </c>
      <c r="C32" s="429" t="s">
        <v>663</v>
      </c>
      <c r="D32" s="372"/>
      <c r="E32" s="372" t="s">
        <v>111</v>
      </c>
      <c r="F32" s="426"/>
      <c r="G32" s="426"/>
      <c r="H32" s="425"/>
      <c r="I32" s="426"/>
      <c r="J32" s="426">
        <v>5.2</v>
      </c>
      <c r="K32" s="223">
        <f t="shared" si="1"/>
        <v>5.2</v>
      </c>
      <c r="L32" s="218">
        <f t="shared" si="0"/>
        <v>200</v>
      </c>
      <c r="M32" s="203">
        <f t="shared" si="2"/>
        <v>1040</v>
      </c>
    </row>
    <row r="33" spans="1:13" x14ac:dyDescent="0.25">
      <c r="A33" s="218" t="s">
        <v>404</v>
      </c>
      <c r="B33" s="405" t="s">
        <v>349</v>
      </c>
      <c r="C33" s="429" t="s">
        <v>387</v>
      </c>
      <c r="D33" s="372"/>
      <c r="E33" s="372" t="s">
        <v>84</v>
      </c>
      <c r="F33" s="426"/>
      <c r="G33" s="426">
        <v>36.5</v>
      </c>
      <c r="H33" s="425"/>
      <c r="I33" s="426"/>
      <c r="J33" s="426"/>
      <c r="K33" s="223">
        <f t="shared" si="1"/>
        <v>36.5</v>
      </c>
      <c r="L33" s="218">
        <f t="shared" si="0"/>
        <v>200</v>
      </c>
      <c r="M33" s="203">
        <f t="shared" si="2"/>
        <v>7300</v>
      </c>
    </row>
    <row r="34" spans="1:13" x14ac:dyDescent="0.25">
      <c r="A34" s="218" t="s">
        <v>404</v>
      </c>
      <c r="B34" s="405" t="s">
        <v>355</v>
      </c>
      <c r="C34" s="429" t="s">
        <v>391</v>
      </c>
      <c r="D34" s="372"/>
      <c r="E34" s="372" t="s">
        <v>626</v>
      </c>
      <c r="F34" s="425"/>
      <c r="G34" s="426">
        <v>14</v>
      </c>
      <c r="H34" s="426"/>
      <c r="I34" s="426"/>
      <c r="J34" s="426"/>
      <c r="K34" s="223">
        <f t="shared" si="1"/>
        <v>14</v>
      </c>
      <c r="L34" s="218">
        <f t="shared" si="0"/>
        <v>120</v>
      </c>
      <c r="M34" s="203">
        <f t="shared" si="2"/>
        <v>1680</v>
      </c>
    </row>
    <row r="35" spans="1:13" x14ac:dyDescent="0.25">
      <c r="A35" s="218" t="s">
        <v>404</v>
      </c>
      <c r="B35" s="405" t="s">
        <v>358</v>
      </c>
      <c r="C35" s="429" t="s">
        <v>387</v>
      </c>
      <c r="D35" s="372"/>
      <c r="E35" s="372" t="s">
        <v>84</v>
      </c>
      <c r="F35" s="426"/>
      <c r="G35" s="426">
        <v>33.6</v>
      </c>
      <c r="H35" s="426"/>
      <c r="I35" s="426"/>
      <c r="J35" s="425"/>
      <c r="K35" s="223">
        <f t="shared" si="1"/>
        <v>33.6</v>
      </c>
      <c r="L35" s="218">
        <f t="shared" si="0"/>
        <v>200</v>
      </c>
      <c r="M35" s="203">
        <f t="shared" si="2"/>
        <v>6720</v>
      </c>
    </row>
    <row r="36" spans="1:13" x14ac:dyDescent="0.25">
      <c r="A36" s="218" t="s">
        <v>404</v>
      </c>
      <c r="B36" s="405" t="s">
        <v>361</v>
      </c>
      <c r="C36" s="429" t="s">
        <v>495</v>
      </c>
      <c r="D36" s="372"/>
      <c r="E36" s="372" t="s">
        <v>85</v>
      </c>
      <c r="F36" s="426"/>
      <c r="G36" s="425">
        <v>9.75</v>
      </c>
      <c r="H36" s="426"/>
      <c r="I36" s="426"/>
      <c r="J36" s="426"/>
      <c r="K36" s="223">
        <f t="shared" si="1"/>
        <v>9.75</v>
      </c>
      <c r="L36" s="218">
        <f t="shared" si="0"/>
        <v>200</v>
      </c>
      <c r="M36" s="203">
        <f t="shared" si="2"/>
        <v>1950</v>
      </c>
    </row>
    <row r="37" spans="1:13" x14ac:dyDescent="0.25">
      <c r="A37" s="218" t="s">
        <v>404</v>
      </c>
      <c r="B37" s="405" t="s">
        <v>360</v>
      </c>
      <c r="C37" s="429" t="s">
        <v>380</v>
      </c>
      <c r="D37" s="372"/>
      <c r="E37" s="372" t="s">
        <v>626</v>
      </c>
      <c r="F37" s="426"/>
      <c r="G37" s="426">
        <v>9.75</v>
      </c>
      <c r="H37" s="426"/>
      <c r="I37" s="426"/>
      <c r="J37" s="426"/>
      <c r="K37" s="223">
        <f t="shared" si="1"/>
        <v>9.75</v>
      </c>
      <c r="L37" s="218">
        <f t="shared" si="0"/>
        <v>120</v>
      </c>
      <c r="M37" s="203">
        <f t="shared" si="2"/>
        <v>1170</v>
      </c>
    </row>
    <row r="38" spans="1:13" x14ac:dyDescent="0.25">
      <c r="A38" s="218" t="s">
        <v>404</v>
      </c>
      <c r="B38" s="405" t="s">
        <v>669</v>
      </c>
      <c r="C38" s="429" t="s">
        <v>392</v>
      </c>
      <c r="D38" s="372"/>
      <c r="E38" s="372" t="s">
        <v>85</v>
      </c>
      <c r="F38" s="425"/>
      <c r="G38" s="426">
        <v>7.5</v>
      </c>
      <c r="H38" s="426"/>
      <c r="I38" s="426"/>
      <c r="J38" s="426"/>
      <c r="K38" s="223">
        <f t="shared" si="1"/>
        <v>7.5</v>
      </c>
      <c r="L38" s="218">
        <f t="shared" si="0"/>
        <v>200</v>
      </c>
      <c r="M38" s="203">
        <f t="shared" si="2"/>
        <v>1500</v>
      </c>
    </row>
    <row r="39" spans="1:13" x14ac:dyDescent="0.25">
      <c r="A39" s="218" t="s">
        <v>396</v>
      </c>
      <c r="B39" s="405" t="s">
        <v>652</v>
      </c>
      <c r="C39" s="429" t="s">
        <v>612</v>
      </c>
      <c r="D39" s="372"/>
      <c r="E39" s="372" t="s">
        <v>85</v>
      </c>
      <c r="F39" s="425"/>
      <c r="G39" s="425">
        <v>25.3</v>
      </c>
      <c r="H39" s="425"/>
      <c r="I39" s="425"/>
      <c r="J39" s="425"/>
      <c r="K39" s="223">
        <f t="shared" si="1"/>
        <v>25.3</v>
      </c>
      <c r="L39" s="218">
        <f t="shared" si="0"/>
        <v>200</v>
      </c>
      <c r="M39" s="203">
        <f t="shared" si="2"/>
        <v>5060</v>
      </c>
    </row>
    <row r="40" spans="1:13" x14ac:dyDescent="0.25">
      <c r="A40" s="218" t="s">
        <v>396</v>
      </c>
      <c r="B40" s="405" t="s">
        <v>584</v>
      </c>
      <c r="C40" s="429" t="s">
        <v>389</v>
      </c>
      <c r="D40" s="372"/>
      <c r="E40" s="372" t="s">
        <v>84</v>
      </c>
      <c r="F40" s="425"/>
      <c r="G40" s="425">
        <v>34</v>
      </c>
      <c r="H40" s="425"/>
      <c r="I40" s="425"/>
      <c r="J40" s="425"/>
      <c r="K40" s="223">
        <f t="shared" si="1"/>
        <v>34</v>
      </c>
      <c r="L40" s="218">
        <f t="shared" si="0"/>
        <v>200</v>
      </c>
      <c r="M40" s="203">
        <f t="shared" si="2"/>
        <v>6800</v>
      </c>
    </row>
    <row r="41" spans="1:13" x14ac:dyDescent="0.25">
      <c r="A41" s="218" t="s">
        <v>396</v>
      </c>
      <c r="B41" s="381" t="s">
        <v>677</v>
      </c>
      <c r="C41" s="429" t="s">
        <v>381</v>
      </c>
      <c r="D41" s="372"/>
      <c r="E41" s="372" t="s">
        <v>85</v>
      </c>
      <c r="F41" s="425"/>
      <c r="G41" s="425">
        <v>35.25</v>
      </c>
      <c r="H41" s="425"/>
      <c r="I41" s="425"/>
      <c r="J41" s="425"/>
      <c r="K41" s="223">
        <f t="shared" si="1"/>
        <v>35.25</v>
      </c>
      <c r="L41" s="218">
        <f t="shared" si="0"/>
        <v>200</v>
      </c>
      <c r="M41" s="203">
        <f t="shared" si="2"/>
        <v>7050</v>
      </c>
    </row>
    <row r="42" spans="1:13" x14ac:dyDescent="0.25">
      <c r="A42" s="218" t="s">
        <v>396</v>
      </c>
      <c r="B42" s="405" t="s">
        <v>583</v>
      </c>
      <c r="C42" s="429" t="s">
        <v>387</v>
      </c>
      <c r="D42" s="372"/>
      <c r="E42" s="372" t="s">
        <v>84</v>
      </c>
      <c r="F42" s="425"/>
      <c r="G42" s="425">
        <v>27</v>
      </c>
      <c r="H42" s="425"/>
      <c r="I42" s="425"/>
      <c r="J42" s="425"/>
      <c r="K42" s="223">
        <f t="shared" si="1"/>
        <v>27</v>
      </c>
      <c r="L42" s="218">
        <f t="shared" si="0"/>
        <v>200</v>
      </c>
      <c r="M42" s="203">
        <f t="shared" si="2"/>
        <v>5400</v>
      </c>
    </row>
    <row r="43" spans="1:13" x14ac:dyDescent="0.25">
      <c r="A43" s="218" t="s">
        <v>396</v>
      </c>
      <c r="B43" s="405" t="s">
        <v>587</v>
      </c>
      <c r="C43" s="429" t="s">
        <v>391</v>
      </c>
      <c r="D43" s="372"/>
      <c r="E43" s="372" t="s">
        <v>626</v>
      </c>
      <c r="F43" s="425"/>
      <c r="G43" s="425">
        <v>18.600000000000001</v>
      </c>
      <c r="H43" s="425"/>
      <c r="I43" s="425"/>
      <c r="J43" s="425"/>
      <c r="K43" s="223">
        <f t="shared" si="1"/>
        <v>18.600000000000001</v>
      </c>
      <c r="L43" s="218">
        <f t="shared" si="0"/>
        <v>120</v>
      </c>
      <c r="M43" s="203">
        <f t="shared" si="2"/>
        <v>2232</v>
      </c>
    </row>
    <row r="44" spans="1:13" x14ac:dyDescent="0.25">
      <c r="A44" s="218" t="s">
        <v>396</v>
      </c>
      <c r="B44" s="405" t="s">
        <v>678</v>
      </c>
      <c r="C44" s="429" t="s">
        <v>392</v>
      </c>
      <c r="D44" s="372"/>
      <c r="E44" s="372" t="s">
        <v>85</v>
      </c>
      <c r="F44" s="425"/>
      <c r="G44" s="425"/>
      <c r="H44" s="425"/>
      <c r="I44" s="425">
        <v>6</v>
      </c>
      <c r="J44" s="425"/>
      <c r="K44" s="223">
        <f t="shared" si="1"/>
        <v>6</v>
      </c>
      <c r="L44" s="218">
        <f t="shared" si="0"/>
        <v>200</v>
      </c>
      <c r="M44" s="203">
        <f t="shared" si="2"/>
        <v>1200</v>
      </c>
    </row>
    <row r="45" spans="1:13" x14ac:dyDescent="0.25">
      <c r="A45" s="218" t="s">
        <v>396</v>
      </c>
      <c r="B45" s="405" t="s">
        <v>634</v>
      </c>
      <c r="C45" s="429" t="s">
        <v>391</v>
      </c>
      <c r="D45" s="372"/>
      <c r="E45" s="372" t="s">
        <v>626</v>
      </c>
      <c r="F45" s="425"/>
      <c r="G45" s="425">
        <v>17.3</v>
      </c>
      <c r="H45" s="425"/>
      <c r="I45" s="425"/>
      <c r="J45" s="425"/>
      <c r="K45" s="223">
        <f t="shared" si="1"/>
        <v>17.3</v>
      </c>
      <c r="L45" s="218">
        <f t="shared" si="0"/>
        <v>120</v>
      </c>
      <c r="M45" s="203">
        <f t="shared" si="2"/>
        <v>2076</v>
      </c>
    </row>
    <row r="46" spans="1:13" x14ac:dyDescent="0.25">
      <c r="A46" s="218" t="s">
        <v>396</v>
      </c>
      <c r="B46" s="405" t="s">
        <v>398</v>
      </c>
      <c r="C46" s="429" t="s">
        <v>391</v>
      </c>
      <c r="D46" s="372"/>
      <c r="E46" s="372" t="s">
        <v>626</v>
      </c>
      <c r="F46" s="425"/>
      <c r="G46" s="425">
        <v>12.15</v>
      </c>
      <c r="H46" s="425"/>
      <c r="I46" s="425"/>
      <c r="J46" s="425"/>
      <c r="K46" s="223">
        <f t="shared" si="1"/>
        <v>12.15</v>
      </c>
      <c r="L46" s="218">
        <f t="shared" si="0"/>
        <v>120</v>
      </c>
      <c r="M46" s="203">
        <f t="shared" si="2"/>
        <v>1458</v>
      </c>
    </row>
    <row r="47" spans="1:13" x14ac:dyDescent="0.25">
      <c r="A47" s="218" t="s">
        <v>396</v>
      </c>
      <c r="B47" s="405" t="s">
        <v>402</v>
      </c>
      <c r="C47" s="429" t="s">
        <v>391</v>
      </c>
      <c r="D47" s="372"/>
      <c r="E47" s="372" t="s">
        <v>626</v>
      </c>
      <c r="F47" s="425"/>
      <c r="G47" s="425">
        <v>19</v>
      </c>
      <c r="H47" s="425"/>
      <c r="I47" s="425"/>
      <c r="J47" s="425"/>
      <c r="K47" s="223">
        <f t="shared" si="1"/>
        <v>19</v>
      </c>
      <c r="L47" s="218">
        <f t="shared" si="0"/>
        <v>120</v>
      </c>
      <c r="M47" s="203">
        <f t="shared" si="2"/>
        <v>2280</v>
      </c>
    </row>
    <row r="48" spans="1:13" x14ac:dyDescent="0.25">
      <c r="A48" s="218" t="s">
        <v>396</v>
      </c>
      <c r="B48" s="405" t="s">
        <v>401</v>
      </c>
      <c r="C48" s="429" t="s">
        <v>391</v>
      </c>
      <c r="D48" s="372"/>
      <c r="E48" s="372" t="s">
        <v>626</v>
      </c>
      <c r="F48" s="425"/>
      <c r="G48" s="425">
        <v>12</v>
      </c>
      <c r="H48" s="425"/>
      <c r="I48" s="425"/>
      <c r="J48" s="425"/>
      <c r="K48" s="223">
        <f t="shared" si="1"/>
        <v>12</v>
      </c>
      <c r="L48" s="218">
        <f t="shared" si="0"/>
        <v>120</v>
      </c>
      <c r="M48" s="203">
        <f t="shared" si="2"/>
        <v>1440</v>
      </c>
    </row>
    <row r="49" spans="1:13" x14ac:dyDescent="0.25">
      <c r="A49" s="218" t="s">
        <v>396</v>
      </c>
      <c r="B49" s="405" t="s">
        <v>399</v>
      </c>
      <c r="C49" s="429" t="s">
        <v>391</v>
      </c>
      <c r="D49" s="372"/>
      <c r="E49" s="372" t="s">
        <v>626</v>
      </c>
      <c r="F49" s="425"/>
      <c r="G49" s="425">
        <v>12</v>
      </c>
      <c r="H49" s="425"/>
      <c r="I49" s="425"/>
      <c r="J49" s="425"/>
      <c r="K49" s="223">
        <f t="shared" si="1"/>
        <v>12</v>
      </c>
      <c r="L49" s="218">
        <f t="shared" si="0"/>
        <v>120</v>
      </c>
      <c r="M49" s="203">
        <f t="shared" si="2"/>
        <v>1440</v>
      </c>
    </row>
    <row r="50" spans="1:13" x14ac:dyDescent="0.25">
      <c r="A50" s="218" t="s">
        <v>396</v>
      </c>
      <c r="B50" s="354" t="s">
        <v>609</v>
      </c>
      <c r="C50" s="429" t="s">
        <v>670</v>
      </c>
      <c r="D50" s="372"/>
      <c r="E50" s="372" t="s">
        <v>86</v>
      </c>
      <c r="F50" s="374"/>
      <c r="G50" s="374">
        <v>261</v>
      </c>
      <c r="H50" s="374"/>
      <c r="I50" s="374"/>
      <c r="J50" s="374"/>
      <c r="K50" s="223">
        <f t="shared" si="1"/>
        <v>261</v>
      </c>
      <c r="L50" s="218">
        <f t="shared" si="0"/>
        <v>200</v>
      </c>
      <c r="M50" s="203">
        <f t="shared" si="2"/>
        <v>52200</v>
      </c>
    </row>
    <row r="51" spans="1:13" x14ac:dyDescent="0.25">
      <c r="A51" s="218" t="s">
        <v>396</v>
      </c>
      <c r="B51" s="354" t="s">
        <v>400</v>
      </c>
      <c r="C51" s="379" t="s">
        <v>551</v>
      </c>
      <c r="D51" s="372"/>
      <c r="E51" s="372" t="s">
        <v>86</v>
      </c>
      <c r="F51" s="408"/>
      <c r="G51" s="408">
        <v>25</v>
      </c>
      <c r="H51" s="408"/>
      <c r="I51" s="408"/>
      <c r="J51" s="408"/>
      <c r="K51" s="223">
        <f t="shared" si="1"/>
        <v>25</v>
      </c>
      <c r="L51" s="218">
        <v>12</v>
      </c>
      <c r="M51" s="203">
        <f t="shared" si="2"/>
        <v>300</v>
      </c>
    </row>
    <row r="52" spans="1:13" x14ac:dyDescent="0.25">
      <c r="A52" s="218" t="s">
        <v>396</v>
      </c>
      <c r="B52" s="354" t="s">
        <v>589</v>
      </c>
      <c r="C52" s="379" t="s">
        <v>381</v>
      </c>
      <c r="D52" s="372"/>
      <c r="E52" s="372" t="s">
        <v>85</v>
      </c>
      <c r="F52" s="408"/>
      <c r="G52" s="408">
        <v>86.5</v>
      </c>
      <c r="H52" s="408"/>
      <c r="I52" s="408"/>
      <c r="J52" s="408"/>
      <c r="K52" s="223">
        <f t="shared" si="1"/>
        <v>86.5</v>
      </c>
      <c r="L52" s="218">
        <f t="shared" si="0"/>
        <v>200</v>
      </c>
      <c r="M52" s="203">
        <f t="shared" si="2"/>
        <v>17300</v>
      </c>
    </row>
    <row r="53" spans="1:13" x14ac:dyDescent="0.25">
      <c r="A53" s="218" t="s">
        <v>396</v>
      </c>
      <c r="B53" s="354" t="s">
        <v>603</v>
      </c>
      <c r="C53" s="379" t="s">
        <v>381</v>
      </c>
      <c r="D53" s="372"/>
      <c r="E53" s="372" t="s">
        <v>85</v>
      </c>
      <c r="F53" s="408"/>
      <c r="G53" s="408">
        <v>33.35</v>
      </c>
      <c r="H53" s="408"/>
      <c r="I53" s="408"/>
      <c r="J53" s="408"/>
      <c r="K53" s="223">
        <f t="shared" si="1"/>
        <v>33.35</v>
      </c>
      <c r="L53" s="218">
        <f t="shared" si="0"/>
        <v>200</v>
      </c>
      <c r="M53" s="203">
        <f t="shared" si="2"/>
        <v>6670</v>
      </c>
    </row>
    <row r="54" spans="1:13" x14ac:dyDescent="0.25">
      <c r="A54" s="218" t="s">
        <v>396</v>
      </c>
      <c r="B54" s="354" t="s">
        <v>447</v>
      </c>
      <c r="C54" s="379" t="s">
        <v>671</v>
      </c>
      <c r="D54" s="372"/>
      <c r="E54" s="372" t="s">
        <v>86</v>
      </c>
      <c r="F54" s="408"/>
      <c r="G54" s="408"/>
      <c r="H54" s="408"/>
      <c r="I54" s="408"/>
      <c r="J54" s="408">
        <v>21</v>
      </c>
      <c r="K54" s="223">
        <f t="shared" si="1"/>
        <v>21</v>
      </c>
      <c r="L54" s="218">
        <f t="shared" si="0"/>
        <v>200</v>
      </c>
      <c r="M54" s="203">
        <f t="shared" si="2"/>
        <v>4200</v>
      </c>
    </row>
    <row r="55" spans="1:13" x14ac:dyDescent="0.25">
      <c r="A55" s="218" t="s">
        <v>396</v>
      </c>
      <c r="B55" s="354" t="s">
        <v>679</v>
      </c>
      <c r="C55" s="379" t="s">
        <v>672</v>
      </c>
      <c r="D55" s="372"/>
      <c r="E55" s="372" t="s">
        <v>111</v>
      </c>
      <c r="F55" s="408"/>
      <c r="G55" s="408"/>
      <c r="H55" s="408">
        <v>11.5</v>
      </c>
      <c r="I55" s="408"/>
      <c r="J55" s="408"/>
      <c r="K55" s="223">
        <f t="shared" si="1"/>
        <v>11.5</v>
      </c>
      <c r="L55" s="218">
        <f t="shared" si="0"/>
        <v>200</v>
      </c>
      <c r="M55" s="203">
        <f t="shared" si="2"/>
        <v>2300</v>
      </c>
    </row>
    <row r="56" spans="1:13" x14ac:dyDescent="0.25">
      <c r="A56" s="218" t="s">
        <v>396</v>
      </c>
      <c r="B56" s="354" t="s">
        <v>606</v>
      </c>
      <c r="C56" s="379" t="s">
        <v>384</v>
      </c>
      <c r="D56" s="372"/>
      <c r="E56" s="372" t="s">
        <v>85</v>
      </c>
      <c r="F56" s="408"/>
      <c r="G56" s="408">
        <v>7.1</v>
      </c>
      <c r="H56" s="408"/>
      <c r="I56" s="408"/>
      <c r="J56" s="408"/>
      <c r="K56" s="223">
        <f t="shared" si="1"/>
        <v>7.1</v>
      </c>
      <c r="L56" s="218">
        <f t="shared" si="0"/>
        <v>200</v>
      </c>
      <c r="M56" s="203">
        <f t="shared" si="2"/>
        <v>1420</v>
      </c>
    </row>
    <row r="57" spans="1:13" x14ac:dyDescent="0.25">
      <c r="A57" s="218" t="s">
        <v>396</v>
      </c>
      <c r="B57" s="354" t="s">
        <v>637</v>
      </c>
      <c r="C57" s="379" t="s">
        <v>452</v>
      </c>
      <c r="D57" s="372"/>
      <c r="E57" s="372" t="s">
        <v>111</v>
      </c>
      <c r="F57" s="408"/>
      <c r="G57" s="408"/>
      <c r="H57" s="408"/>
      <c r="I57" s="408"/>
      <c r="J57" s="408">
        <v>1</v>
      </c>
      <c r="K57" s="223">
        <f t="shared" si="1"/>
        <v>1</v>
      </c>
      <c r="L57" s="218">
        <f t="shared" si="0"/>
        <v>200</v>
      </c>
      <c r="M57" s="203">
        <f t="shared" si="2"/>
        <v>200</v>
      </c>
    </row>
    <row r="58" spans="1:13" x14ac:dyDescent="0.25">
      <c r="A58" s="218" t="s">
        <v>396</v>
      </c>
      <c r="B58" s="354" t="s">
        <v>605</v>
      </c>
      <c r="C58" s="379" t="s">
        <v>452</v>
      </c>
      <c r="D58" s="372"/>
      <c r="E58" s="372" t="s">
        <v>111</v>
      </c>
      <c r="F58" s="408"/>
      <c r="G58" s="408"/>
      <c r="H58" s="408"/>
      <c r="I58" s="408"/>
      <c r="J58" s="408">
        <v>1</v>
      </c>
      <c r="K58" s="223">
        <f t="shared" si="1"/>
        <v>1</v>
      </c>
      <c r="L58" s="218">
        <f t="shared" si="0"/>
        <v>200</v>
      </c>
      <c r="M58" s="203">
        <f t="shared" si="2"/>
        <v>200</v>
      </c>
    </row>
    <row r="59" spans="1:13" x14ac:dyDescent="0.25">
      <c r="A59" s="218" t="s">
        <v>396</v>
      </c>
      <c r="B59" s="354" t="s">
        <v>449</v>
      </c>
      <c r="C59" s="379" t="s">
        <v>673</v>
      </c>
      <c r="D59" s="372"/>
      <c r="E59" s="372" t="s">
        <v>84</v>
      </c>
      <c r="F59" s="408"/>
      <c r="G59" s="408">
        <v>6.25</v>
      </c>
      <c r="H59" s="408"/>
      <c r="I59" s="408"/>
      <c r="J59" s="408"/>
      <c r="K59" s="223">
        <f t="shared" si="1"/>
        <v>6.25</v>
      </c>
      <c r="L59" s="218">
        <f t="shared" si="0"/>
        <v>200</v>
      </c>
      <c r="M59" s="203">
        <f t="shared" si="2"/>
        <v>1250</v>
      </c>
    </row>
    <row r="60" spans="1:13" x14ac:dyDescent="0.25">
      <c r="A60" s="218" t="s">
        <v>396</v>
      </c>
      <c r="B60" s="354" t="s">
        <v>446</v>
      </c>
      <c r="C60" s="379" t="s">
        <v>674</v>
      </c>
      <c r="D60" s="372"/>
      <c r="E60" s="372" t="s">
        <v>86</v>
      </c>
      <c r="F60" s="408"/>
      <c r="G60" s="408"/>
      <c r="H60" s="408"/>
      <c r="I60" s="408"/>
      <c r="J60" s="408">
        <v>20</v>
      </c>
      <c r="K60" s="223">
        <f t="shared" si="1"/>
        <v>20</v>
      </c>
      <c r="L60" s="218">
        <f t="shared" si="0"/>
        <v>200</v>
      </c>
      <c r="M60" s="203">
        <f t="shared" si="2"/>
        <v>4000</v>
      </c>
    </row>
    <row r="61" spans="1:13" x14ac:dyDescent="0.25">
      <c r="A61" s="218" t="s">
        <v>396</v>
      </c>
      <c r="B61" s="354" t="s">
        <v>448</v>
      </c>
      <c r="C61" s="379" t="s">
        <v>672</v>
      </c>
      <c r="D61" s="372"/>
      <c r="E61" s="372" t="s">
        <v>111</v>
      </c>
      <c r="F61" s="408"/>
      <c r="G61" s="408"/>
      <c r="H61" s="408">
        <v>11</v>
      </c>
      <c r="I61" s="408"/>
      <c r="J61" s="408"/>
      <c r="K61" s="223">
        <f t="shared" si="1"/>
        <v>11</v>
      </c>
      <c r="L61" s="218">
        <f t="shared" si="0"/>
        <v>200</v>
      </c>
      <c r="M61" s="203">
        <f t="shared" si="2"/>
        <v>2200</v>
      </c>
    </row>
    <row r="62" spans="1:13" x14ac:dyDescent="0.25">
      <c r="A62" s="218" t="s">
        <v>396</v>
      </c>
      <c r="B62" s="354" t="s">
        <v>603</v>
      </c>
      <c r="C62" s="379" t="s">
        <v>675</v>
      </c>
      <c r="D62" s="372"/>
      <c r="E62" s="372" t="s">
        <v>85</v>
      </c>
      <c r="F62" s="408">
        <v>6</v>
      </c>
      <c r="G62" s="408"/>
      <c r="H62" s="408"/>
      <c r="I62" s="408"/>
      <c r="J62" s="408">
        <v>6</v>
      </c>
      <c r="K62" s="223">
        <f t="shared" si="1"/>
        <v>12</v>
      </c>
      <c r="L62" s="218">
        <f t="shared" si="0"/>
        <v>200</v>
      </c>
      <c r="M62" s="203">
        <f t="shared" si="2"/>
        <v>2400</v>
      </c>
    </row>
    <row r="63" spans="1:13" x14ac:dyDescent="0.25">
      <c r="A63" s="218" t="s">
        <v>396</v>
      </c>
      <c r="B63" s="354" t="s">
        <v>653</v>
      </c>
      <c r="C63" s="379" t="s">
        <v>676</v>
      </c>
      <c r="D63" s="372"/>
      <c r="E63" s="372" t="s">
        <v>626</v>
      </c>
      <c r="F63" s="408"/>
      <c r="G63" s="408"/>
      <c r="H63" s="408">
        <v>9.25</v>
      </c>
      <c r="I63" s="408"/>
      <c r="J63" s="408"/>
      <c r="K63" s="223">
        <f t="shared" si="1"/>
        <v>9.25</v>
      </c>
      <c r="L63" s="218">
        <f t="shared" si="0"/>
        <v>120</v>
      </c>
      <c r="M63" s="203">
        <f t="shared" si="2"/>
        <v>1110</v>
      </c>
    </row>
    <row r="64" spans="1:13" x14ac:dyDescent="0.25">
      <c r="A64" s="218" t="s">
        <v>396</v>
      </c>
      <c r="B64" s="354" t="s">
        <v>599</v>
      </c>
      <c r="C64" s="379" t="s">
        <v>384</v>
      </c>
      <c r="D64" s="372"/>
      <c r="E64" s="372" t="s">
        <v>85</v>
      </c>
      <c r="F64" s="408"/>
      <c r="G64" s="408">
        <v>4</v>
      </c>
      <c r="H64" s="408"/>
      <c r="I64" s="408"/>
      <c r="J64" s="408"/>
      <c r="K64" s="223">
        <f t="shared" si="1"/>
        <v>4</v>
      </c>
      <c r="L64" s="218">
        <f t="shared" si="0"/>
        <v>200</v>
      </c>
      <c r="M64" s="203">
        <f t="shared" si="2"/>
        <v>800</v>
      </c>
    </row>
    <row r="65" spans="1:13" x14ac:dyDescent="0.25">
      <c r="A65" s="218" t="s">
        <v>396</v>
      </c>
      <c r="B65" s="354" t="s">
        <v>596</v>
      </c>
      <c r="C65" s="379" t="s">
        <v>658</v>
      </c>
      <c r="D65" s="372"/>
      <c r="E65" s="372" t="s">
        <v>84</v>
      </c>
      <c r="F65" s="408"/>
      <c r="G65" s="408">
        <v>32.200000000000003</v>
      </c>
      <c r="H65" s="408"/>
      <c r="I65" s="408"/>
      <c r="J65" s="408"/>
      <c r="K65" s="223">
        <f t="shared" si="1"/>
        <v>32.200000000000003</v>
      </c>
      <c r="L65" s="218">
        <f t="shared" si="0"/>
        <v>200</v>
      </c>
      <c r="M65" s="203">
        <f t="shared" si="2"/>
        <v>6440.0000000000009</v>
      </c>
    </row>
    <row r="66" spans="1:13" x14ac:dyDescent="0.25">
      <c r="A66" s="218" t="s">
        <v>396</v>
      </c>
      <c r="B66" s="354" t="s">
        <v>651</v>
      </c>
      <c r="C66" s="379" t="s">
        <v>391</v>
      </c>
      <c r="D66" s="372"/>
      <c r="E66" s="372" t="s">
        <v>626</v>
      </c>
      <c r="F66" s="408"/>
      <c r="G66" s="408">
        <v>13.35</v>
      </c>
      <c r="H66" s="408"/>
      <c r="I66" s="408"/>
      <c r="J66" s="408"/>
      <c r="K66" s="223">
        <f t="shared" si="1"/>
        <v>13.35</v>
      </c>
      <c r="L66" s="218">
        <f t="shared" si="0"/>
        <v>120</v>
      </c>
      <c r="M66" s="203">
        <f t="shared" si="2"/>
        <v>1602</v>
      </c>
    </row>
    <row r="67" spans="1:13" x14ac:dyDescent="0.25">
      <c r="A67" s="218" t="s">
        <v>396</v>
      </c>
      <c r="B67" s="354" t="s">
        <v>593</v>
      </c>
      <c r="C67" s="379" t="s">
        <v>452</v>
      </c>
      <c r="D67" s="372"/>
      <c r="E67" s="372" t="s">
        <v>111</v>
      </c>
      <c r="F67" s="408"/>
      <c r="G67" s="408"/>
      <c r="H67" s="408"/>
      <c r="I67" s="408"/>
      <c r="J67" s="408">
        <v>2.5</v>
      </c>
      <c r="K67" s="223">
        <f t="shared" si="1"/>
        <v>2.5</v>
      </c>
      <c r="L67" s="218">
        <f t="shared" si="0"/>
        <v>200</v>
      </c>
      <c r="M67" s="203">
        <f t="shared" si="2"/>
        <v>500</v>
      </c>
    </row>
    <row r="68" spans="1:13" x14ac:dyDescent="0.25">
      <c r="A68" s="218" t="s">
        <v>396</v>
      </c>
      <c r="B68" s="354" t="s">
        <v>657</v>
      </c>
      <c r="C68" s="379" t="s">
        <v>452</v>
      </c>
      <c r="D68" s="372"/>
      <c r="E68" s="372" t="s">
        <v>111</v>
      </c>
      <c r="F68" s="408"/>
      <c r="G68" s="408"/>
      <c r="H68" s="408"/>
      <c r="I68" s="408"/>
      <c r="J68" s="408">
        <v>2.5</v>
      </c>
      <c r="K68" s="223">
        <f t="shared" si="1"/>
        <v>2.5</v>
      </c>
      <c r="L68" s="218">
        <f t="shared" ref="L68:L131" si="3">IF(E68="",0,IF(E68="H",0,VLOOKUP(E68,$F$539:$G$553,2)))</f>
        <v>200</v>
      </c>
      <c r="M68" s="203">
        <f t="shared" si="2"/>
        <v>500</v>
      </c>
    </row>
    <row r="69" spans="1:13" x14ac:dyDescent="0.25">
      <c r="A69" s="218" t="s">
        <v>396</v>
      </c>
      <c r="B69" s="354" t="s">
        <v>591</v>
      </c>
      <c r="C69" s="379" t="s">
        <v>387</v>
      </c>
      <c r="D69" s="372"/>
      <c r="E69" s="372" t="s">
        <v>84</v>
      </c>
      <c r="F69" s="408"/>
      <c r="G69" s="408">
        <v>49</v>
      </c>
      <c r="H69" s="408"/>
      <c r="I69" s="408"/>
      <c r="J69" s="408"/>
      <c r="K69" s="223">
        <f t="shared" ref="K69:K132" si="4">SUM(F69:J69)</f>
        <v>49</v>
      </c>
      <c r="L69" s="218">
        <f t="shared" si="3"/>
        <v>200</v>
      </c>
      <c r="M69" s="203">
        <f t="shared" ref="M69:M132" si="5">SUM(K69*L69)</f>
        <v>9800</v>
      </c>
    </row>
    <row r="70" spans="1:13" x14ac:dyDescent="0.25">
      <c r="A70" s="218" t="s">
        <v>396</v>
      </c>
      <c r="B70" s="354" t="s">
        <v>582</v>
      </c>
      <c r="C70" s="379" t="s">
        <v>452</v>
      </c>
      <c r="D70" s="372"/>
      <c r="E70" s="372" t="s">
        <v>111</v>
      </c>
      <c r="F70" s="408"/>
      <c r="G70" s="408"/>
      <c r="H70" s="408"/>
      <c r="I70" s="408"/>
      <c r="J70" s="408">
        <v>2.5</v>
      </c>
      <c r="K70" s="223">
        <f t="shared" si="4"/>
        <v>2.5</v>
      </c>
      <c r="L70" s="218">
        <f t="shared" si="3"/>
        <v>200</v>
      </c>
      <c r="M70" s="203">
        <f t="shared" si="5"/>
        <v>500</v>
      </c>
    </row>
    <row r="71" spans="1:13" x14ac:dyDescent="0.25">
      <c r="A71" s="218" t="s">
        <v>396</v>
      </c>
      <c r="B71" s="354" t="s">
        <v>585</v>
      </c>
      <c r="C71" s="379" t="s">
        <v>387</v>
      </c>
      <c r="D71" s="372"/>
      <c r="E71" s="372" t="s">
        <v>84</v>
      </c>
      <c r="F71" s="408"/>
      <c r="G71" s="408">
        <v>49</v>
      </c>
      <c r="H71" s="408"/>
      <c r="I71" s="408"/>
      <c r="J71" s="408"/>
      <c r="K71" s="223">
        <f t="shared" si="4"/>
        <v>49</v>
      </c>
      <c r="L71" s="218">
        <f t="shared" si="3"/>
        <v>200</v>
      </c>
      <c r="M71" s="203">
        <f t="shared" si="5"/>
        <v>9800</v>
      </c>
    </row>
    <row r="72" spans="1:13" x14ac:dyDescent="0.25">
      <c r="A72" s="218" t="s">
        <v>396</v>
      </c>
      <c r="B72" s="354" t="s">
        <v>586</v>
      </c>
      <c r="C72" s="379" t="s">
        <v>452</v>
      </c>
      <c r="D72" s="372"/>
      <c r="E72" s="372" t="s">
        <v>111</v>
      </c>
      <c r="F72" s="408"/>
      <c r="G72" s="408"/>
      <c r="H72" s="408"/>
      <c r="I72" s="408"/>
      <c r="J72" s="408">
        <v>2.5</v>
      </c>
      <c r="K72" s="223">
        <f t="shared" si="4"/>
        <v>2.5</v>
      </c>
      <c r="L72" s="218">
        <f t="shared" si="3"/>
        <v>200</v>
      </c>
      <c r="M72" s="203">
        <f t="shared" si="5"/>
        <v>500</v>
      </c>
    </row>
    <row r="73" spans="1:13" x14ac:dyDescent="0.25">
      <c r="A73" s="218" t="s">
        <v>396</v>
      </c>
      <c r="B73" s="354" t="s">
        <v>656</v>
      </c>
      <c r="C73" s="379" t="s">
        <v>387</v>
      </c>
      <c r="D73" s="372"/>
      <c r="E73" s="372" t="s">
        <v>84</v>
      </c>
      <c r="F73" s="408"/>
      <c r="G73" s="408">
        <v>49</v>
      </c>
      <c r="H73" s="408"/>
      <c r="I73" s="408"/>
      <c r="J73" s="408"/>
      <c r="K73" s="223">
        <f t="shared" si="4"/>
        <v>49</v>
      </c>
      <c r="L73" s="218">
        <f t="shared" si="3"/>
        <v>200</v>
      </c>
      <c r="M73" s="203">
        <f t="shared" si="5"/>
        <v>9800</v>
      </c>
    </row>
    <row r="74" spans="1:13" ht="15.75" thickBot="1" x14ac:dyDescent="0.3">
      <c r="C74" s="370" t="s">
        <v>87</v>
      </c>
      <c r="D74" s="370"/>
      <c r="E74" s="370"/>
      <c r="F74" s="380">
        <f>SUM(F4:F73)</f>
        <v>36.700000000000003</v>
      </c>
      <c r="G74" s="380">
        <f t="shared" ref="G74:J74" si="6">SUM(G4:G73)</f>
        <v>1754.8999999999996</v>
      </c>
      <c r="H74" s="380">
        <f t="shared" si="6"/>
        <v>31.75</v>
      </c>
      <c r="I74" s="380">
        <f t="shared" si="6"/>
        <v>6</v>
      </c>
      <c r="J74" s="380">
        <f t="shared" si="6"/>
        <v>91.53</v>
      </c>
      <c r="K74" s="371">
        <f t="shared" si="4"/>
        <v>1920.8799999999997</v>
      </c>
    </row>
    <row r="75" spans="1:13" ht="15.75" thickTop="1" x14ac:dyDescent="0.25"/>
    <row r="78" spans="1:13" hidden="1" x14ac:dyDescent="0.25">
      <c r="K78" s="223">
        <f t="shared" si="4"/>
        <v>0</v>
      </c>
      <c r="L78" s="218">
        <f t="shared" si="3"/>
        <v>0</v>
      </c>
      <c r="M78" s="203">
        <f t="shared" si="5"/>
        <v>0</v>
      </c>
    </row>
    <row r="79" spans="1:13" hidden="1" x14ac:dyDescent="0.25">
      <c r="K79" s="223">
        <f t="shared" si="4"/>
        <v>0</v>
      </c>
      <c r="L79" s="218">
        <f t="shared" si="3"/>
        <v>0</v>
      </c>
      <c r="M79" s="203">
        <f t="shared" si="5"/>
        <v>0</v>
      </c>
    </row>
    <row r="80" spans="1:13" hidden="1" x14ac:dyDescent="0.25">
      <c r="K80" s="223">
        <f t="shared" si="4"/>
        <v>0</v>
      </c>
      <c r="L80" s="218">
        <f t="shared" si="3"/>
        <v>0</v>
      </c>
      <c r="M80" s="203">
        <f t="shared" si="5"/>
        <v>0</v>
      </c>
    </row>
    <row r="81" spans="11:13" hidden="1" x14ac:dyDescent="0.25">
      <c r="K81" s="223">
        <f t="shared" si="4"/>
        <v>0</v>
      </c>
      <c r="L81" s="218">
        <f t="shared" si="3"/>
        <v>0</v>
      </c>
      <c r="M81" s="203">
        <f t="shared" si="5"/>
        <v>0</v>
      </c>
    </row>
    <row r="82" spans="11:13" hidden="1" x14ac:dyDescent="0.25">
      <c r="K82" s="223">
        <f t="shared" si="4"/>
        <v>0</v>
      </c>
      <c r="L82" s="218">
        <f t="shared" si="3"/>
        <v>0</v>
      </c>
      <c r="M82" s="203">
        <f t="shared" si="5"/>
        <v>0</v>
      </c>
    </row>
    <row r="83" spans="11:13" hidden="1" x14ac:dyDescent="0.25">
      <c r="K83" s="223">
        <f t="shared" si="4"/>
        <v>0</v>
      </c>
      <c r="L83" s="218">
        <f t="shared" si="3"/>
        <v>0</v>
      </c>
      <c r="M83" s="203">
        <f t="shared" si="5"/>
        <v>0</v>
      </c>
    </row>
    <row r="84" spans="11:13" hidden="1" x14ac:dyDescent="0.25">
      <c r="K84" s="223">
        <f t="shared" si="4"/>
        <v>0</v>
      </c>
      <c r="L84" s="218">
        <f t="shared" si="3"/>
        <v>0</v>
      </c>
      <c r="M84" s="203">
        <f t="shared" si="5"/>
        <v>0</v>
      </c>
    </row>
    <row r="85" spans="11:13" hidden="1" x14ac:dyDescent="0.25">
      <c r="K85" s="223">
        <f t="shared" si="4"/>
        <v>0</v>
      </c>
      <c r="L85" s="218">
        <f t="shared" si="3"/>
        <v>0</v>
      </c>
      <c r="M85" s="203">
        <f t="shared" si="5"/>
        <v>0</v>
      </c>
    </row>
    <row r="86" spans="11:13" hidden="1" x14ac:dyDescent="0.25">
      <c r="K86" s="223">
        <f t="shared" si="4"/>
        <v>0</v>
      </c>
      <c r="L86" s="218">
        <f t="shared" si="3"/>
        <v>0</v>
      </c>
      <c r="M86" s="203">
        <f t="shared" si="5"/>
        <v>0</v>
      </c>
    </row>
    <row r="87" spans="11:13" hidden="1" x14ac:dyDescent="0.25">
      <c r="K87" s="223">
        <f t="shared" si="4"/>
        <v>0</v>
      </c>
      <c r="L87" s="218">
        <f t="shared" si="3"/>
        <v>0</v>
      </c>
      <c r="M87" s="203">
        <f t="shared" si="5"/>
        <v>0</v>
      </c>
    </row>
    <row r="88" spans="11:13" hidden="1" x14ac:dyDescent="0.25">
      <c r="K88" s="223">
        <f t="shared" si="4"/>
        <v>0</v>
      </c>
      <c r="L88" s="218">
        <f t="shared" si="3"/>
        <v>0</v>
      </c>
      <c r="M88" s="203">
        <f t="shared" si="5"/>
        <v>0</v>
      </c>
    </row>
    <row r="89" spans="11:13" hidden="1" x14ac:dyDescent="0.25">
      <c r="K89" s="223">
        <f t="shared" si="4"/>
        <v>0</v>
      </c>
      <c r="L89" s="218">
        <f t="shared" si="3"/>
        <v>0</v>
      </c>
      <c r="M89" s="203">
        <f t="shared" si="5"/>
        <v>0</v>
      </c>
    </row>
    <row r="90" spans="11:13" hidden="1" x14ac:dyDescent="0.25">
      <c r="K90" s="223">
        <f t="shared" si="4"/>
        <v>0</v>
      </c>
      <c r="L90" s="218">
        <f t="shared" si="3"/>
        <v>0</v>
      </c>
      <c r="M90" s="203">
        <f t="shared" si="5"/>
        <v>0</v>
      </c>
    </row>
    <row r="91" spans="11:13" hidden="1" x14ac:dyDescent="0.25">
      <c r="K91" s="223">
        <f t="shared" si="4"/>
        <v>0</v>
      </c>
      <c r="L91" s="218">
        <f t="shared" si="3"/>
        <v>0</v>
      </c>
      <c r="M91" s="203">
        <f t="shared" si="5"/>
        <v>0</v>
      </c>
    </row>
    <row r="92" spans="11:13" hidden="1" x14ac:dyDescent="0.25">
      <c r="K92" s="223">
        <f t="shared" si="4"/>
        <v>0</v>
      </c>
      <c r="L92" s="218">
        <f t="shared" si="3"/>
        <v>0</v>
      </c>
      <c r="M92" s="203">
        <f t="shared" si="5"/>
        <v>0</v>
      </c>
    </row>
    <row r="93" spans="11:13" hidden="1" x14ac:dyDescent="0.25">
      <c r="K93" s="223">
        <f t="shared" si="4"/>
        <v>0</v>
      </c>
      <c r="L93" s="218">
        <f t="shared" si="3"/>
        <v>0</v>
      </c>
      <c r="M93" s="203">
        <f t="shared" si="5"/>
        <v>0</v>
      </c>
    </row>
    <row r="94" spans="11:13" hidden="1" x14ac:dyDescent="0.25">
      <c r="K94" s="223">
        <f t="shared" si="4"/>
        <v>0</v>
      </c>
      <c r="L94" s="218">
        <f t="shared" si="3"/>
        <v>0</v>
      </c>
      <c r="M94" s="203">
        <f t="shared" si="5"/>
        <v>0</v>
      </c>
    </row>
    <row r="95" spans="11:13" hidden="1" x14ac:dyDescent="0.25">
      <c r="K95" s="223">
        <f t="shared" si="4"/>
        <v>0</v>
      </c>
      <c r="L95" s="218">
        <f t="shared" si="3"/>
        <v>0</v>
      </c>
      <c r="M95" s="203">
        <f t="shared" si="5"/>
        <v>0</v>
      </c>
    </row>
    <row r="96" spans="11:13" hidden="1" x14ac:dyDescent="0.25">
      <c r="K96" s="223">
        <f t="shared" si="4"/>
        <v>0</v>
      </c>
      <c r="L96" s="218">
        <f t="shared" si="3"/>
        <v>0</v>
      </c>
      <c r="M96" s="203">
        <f t="shared" si="5"/>
        <v>0</v>
      </c>
    </row>
    <row r="97" spans="11:13" hidden="1" x14ac:dyDescent="0.25">
      <c r="K97" s="223">
        <f t="shared" si="4"/>
        <v>0</v>
      </c>
      <c r="L97" s="218">
        <f t="shared" si="3"/>
        <v>0</v>
      </c>
      <c r="M97" s="203">
        <f t="shared" si="5"/>
        <v>0</v>
      </c>
    </row>
    <row r="98" spans="11:13" hidden="1" x14ac:dyDescent="0.25">
      <c r="K98" s="223">
        <f t="shared" si="4"/>
        <v>0</v>
      </c>
      <c r="L98" s="218">
        <f t="shared" si="3"/>
        <v>0</v>
      </c>
      <c r="M98" s="203">
        <f t="shared" si="5"/>
        <v>0</v>
      </c>
    </row>
    <row r="99" spans="11:13" hidden="1" x14ac:dyDescent="0.25">
      <c r="K99" s="223">
        <f t="shared" si="4"/>
        <v>0</v>
      </c>
      <c r="L99" s="218">
        <f t="shared" si="3"/>
        <v>0</v>
      </c>
      <c r="M99" s="203">
        <f t="shared" si="5"/>
        <v>0</v>
      </c>
    </row>
    <row r="100" spans="11:13" hidden="1" x14ac:dyDescent="0.25">
      <c r="K100" s="223">
        <f t="shared" si="4"/>
        <v>0</v>
      </c>
      <c r="L100" s="218">
        <f t="shared" si="3"/>
        <v>0</v>
      </c>
      <c r="M100" s="203">
        <f t="shared" si="5"/>
        <v>0</v>
      </c>
    </row>
    <row r="101" spans="11:13" hidden="1" x14ac:dyDescent="0.25">
      <c r="K101" s="223">
        <f t="shared" si="4"/>
        <v>0</v>
      </c>
      <c r="L101" s="218">
        <f t="shared" si="3"/>
        <v>0</v>
      </c>
      <c r="M101" s="203">
        <f t="shared" si="5"/>
        <v>0</v>
      </c>
    </row>
    <row r="102" spans="11:13" hidden="1" x14ac:dyDescent="0.25">
      <c r="K102" s="223">
        <f t="shared" si="4"/>
        <v>0</v>
      </c>
      <c r="L102" s="218">
        <f t="shared" si="3"/>
        <v>0</v>
      </c>
      <c r="M102" s="203">
        <f t="shared" si="5"/>
        <v>0</v>
      </c>
    </row>
    <row r="103" spans="11:13" hidden="1" x14ac:dyDescent="0.25">
      <c r="K103" s="223">
        <f t="shared" si="4"/>
        <v>0</v>
      </c>
      <c r="L103" s="218">
        <f t="shared" si="3"/>
        <v>0</v>
      </c>
      <c r="M103" s="203">
        <f t="shared" si="5"/>
        <v>0</v>
      </c>
    </row>
    <row r="104" spans="11:13" hidden="1" x14ac:dyDescent="0.25">
      <c r="K104" s="223">
        <f t="shared" si="4"/>
        <v>0</v>
      </c>
      <c r="L104" s="218">
        <f t="shared" si="3"/>
        <v>0</v>
      </c>
      <c r="M104" s="203">
        <f t="shared" si="5"/>
        <v>0</v>
      </c>
    </row>
    <row r="105" spans="11:13" hidden="1" x14ac:dyDescent="0.25">
      <c r="K105" s="223">
        <f t="shared" si="4"/>
        <v>0</v>
      </c>
      <c r="L105" s="218">
        <f t="shared" si="3"/>
        <v>0</v>
      </c>
      <c r="M105" s="203">
        <f t="shared" si="5"/>
        <v>0</v>
      </c>
    </row>
    <row r="106" spans="11:13" hidden="1" x14ac:dyDescent="0.25">
      <c r="K106" s="223">
        <f t="shared" si="4"/>
        <v>0</v>
      </c>
      <c r="L106" s="218">
        <f t="shared" si="3"/>
        <v>0</v>
      </c>
      <c r="M106" s="203">
        <f t="shared" si="5"/>
        <v>0</v>
      </c>
    </row>
    <row r="107" spans="11:13" hidden="1" x14ac:dyDescent="0.25">
      <c r="K107" s="223">
        <f t="shared" si="4"/>
        <v>0</v>
      </c>
      <c r="L107" s="218">
        <f t="shared" si="3"/>
        <v>0</v>
      </c>
      <c r="M107" s="203">
        <f t="shared" si="5"/>
        <v>0</v>
      </c>
    </row>
    <row r="108" spans="11:13" hidden="1" x14ac:dyDescent="0.25">
      <c r="K108" s="223">
        <f t="shared" si="4"/>
        <v>0</v>
      </c>
      <c r="L108" s="218">
        <f t="shared" si="3"/>
        <v>0</v>
      </c>
      <c r="M108" s="203">
        <f t="shared" si="5"/>
        <v>0</v>
      </c>
    </row>
    <row r="109" spans="11:13" hidden="1" x14ac:dyDescent="0.25">
      <c r="K109" s="223">
        <f t="shared" si="4"/>
        <v>0</v>
      </c>
      <c r="L109" s="218">
        <f t="shared" si="3"/>
        <v>0</v>
      </c>
      <c r="M109" s="203">
        <f t="shared" si="5"/>
        <v>0</v>
      </c>
    </row>
    <row r="110" spans="11:13" hidden="1" x14ac:dyDescent="0.25">
      <c r="K110" s="223">
        <f t="shared" si="4"/>
        <v>0</v>
      </c>
      <c r="L110" s="218">
        <f t="shared" si="3"/>
        <v>0</v>
      </c>
      <c r="M110" s="203">
        <f t="shared" si="5"/>
        <v>0</v>
      </c>
    </row>
    <row r="111" spans="11:13" hidden="1" x14ac:dyDescent="0.25">
      <c r="K111" s="223">
        <f t="shared" si="4"/>
        <v>0</v>
      </c>
      <c r="L111" s="218">
        <f t="shared" si="3"/>
        <v>0</v>
      </c>
      <c r="M111" s="203">
        <f t="shared" si="5"/>
        <v>0</v>
      </c>
    </row>
    <row r="112" spans="11:13" hidden="1" x14ac:dyDescent="0.25">
      <c r="K112" s="223">
        <f t="shared" si="4"/>
        <v>0</v>
      </c>
      <c r="L112" s="218">
        <f t="shared" si="3"/>
        <v>0</v>
      </c>
      <c r="M112" s="203">
        <f t="shared" si="5"/>
        <v>0</v>
      </c>
    </row>
    <row r="113" spans="11:13" hidden="1" x14ac:dyDescent="0.25">
      <c r="K113" s="223">
        <f t="shared" si="4"/>
        <v>0</v>
      </c>
      <c r="L113" s="218">
        <f t="shared" si="3"/>
        <v>0</v>
      </c>
      <c r="M113" s="203">
        <f t="shared" si="5"/>
        <v>0</v>
      </c>
    </row>
    <row r="114" spans="11:13" hidden="1" x14ac:dyDescent="0.25">
      <c r="K114" s="223">
        <f t="shared" si="4"/>
        <v>0</v>
      </c>
      <c r="L114" s="218">
        <f t="shared" si="3"/>
        <v>0</v>
      </c>
      <c r="M114" s="203">
        <f t="shared" si="5"/>
        <v>0</v>
      </c>
    </row>
    <row r="115" spans="11:13" hidden="1" x14ac:dyDescent="0.25">
      <c r="K115" s="223">
        <f t="shared" si="4"/>
        <v>0</v>
      </c>
      <c r="L115" s="218">
        <f t="shared" si="3"/>
        <v>0</v>
      </c>
      <c r="M115" s="203">
        <f t="shared" si="5"/>
        <v>0</v>
      </c>
    </row>
    <row r="116" spans="11:13" hidden="1" x14ac:dyDescent="0.25">
      <c r="K116" s="223">
        <f t="shared" si="4"/>
        <v>0</v>
      </c>
      <c r="L116" s="218">
        <f t="shared" si="3"/>
        <v>0</v>
      </c>
      <c r="M116" s="203">
        <f t="shared" si="5"/>
        <v>0</v>
      </c>
    </row>
    <row r="117" spans="11:13" hidden="1" x14ac:dyDescent="0.25">
      <c r="K117" s="223">
        <f t="shared" si="4"/>
        <v>0</v>
      </c>
      <c r="L117" s="218">
        <f t="shared" si="3"/>
        <v>0</v>
      </c>
      <c r="M117" s="203">
        <f t="shared" si="5"/>
        <v>0</v>
      </c>
    </row>
    <row r="118" spans="11:13" hidden="1" x14ac:dyDescent="0.25">
      <c r="K118" s="223">
        <f t="shared" si="4"/>
        <v>0</v>
      </c>
      <c r="L118" s="218">
        <f t="shared" si="3"/>
        <v>0</v>
      </c>
      <c r="M118" s="203">
        <f t="shared" si="5"/>
        <v>0</v>
      </c>
    </row>
    <row r="119" spans="11:13" hidden="1" x14ac:dyDescent="0.25">
      <c r="K119" s="223">
        <f t="shared" si="4"/>
        <v>0</v>
      </c>
      <c r="L119" s="218">
        <f t="shared" si="3"/>
        <v>0</v>
      </c>
      <c r="M119" s="203">
        <f t="shared" si="5"/>
        <v>0</v>
      </c>
    </row>
    <row r="120" spans="11:13" hidden="1" x14ac:dyDescent="0.25">
      <c r="K120" s="223">
        <f t="shared" si="4"/>
        <v>0</v>
      </c>
      <c r="L120" s="218">
        <f t="shared" si="3"/>
        <v>0</v>
      </c>
      <c r="M120" s="203">
        <f t="shared" si="5"/>
        <v>0</v>
      </c>
    </row>
    <row r="121" spans="11:13" hidden="1" x14ac:dyDescent="0.25">
      <c r="K121" s="223">
        <f t="shared" si="4"/>
        <v>0</v>
      </c>
      <c r="L121" s="218">
        <f t="shared" si="3"/>
        <v>0</v>
      </c>
      <c r="M121" s="203">
        <f t="shared" si="5"/>
        <v>0</v>
      </c>
    </row>
    <row r="122" spans="11:13" hidden="1" x14ac:dyDescent="0.25">
      <c r="K122" s="223">
        <f t="shared" si="4"/>
        <v>0</v>
      </c>
      <c r="L122" s="218">
        <f t="shared" si="3"/>
        <v>0</v>
      </c>
      <c r="M122" s="203">
        <f t="shared" si="5"/>
        <v>0</v>
      </c>
    </row>
    <row r="123" spans="11:13" hidden="1" x14ac:dyDescent="0.25">
      <c r="K123" s="223">
        <f t="shared" si="4"/>
        <v>0</v>
      </c>
      <c r="L123" s="218">
        <f t="shared" si="3"/>
        <v>0</v>
      </c>
      <c r="M123" s="203">
        <f t="shared" si="5"/>
        <v>0</v>
      </c>
    </row>
    <row r="124" spans="11:13" hidden="1" x14ac:dyDescent="0.25">
      <c r="K124" s="223">
        <f t="shared" si="4"/>
        <v>0</v>
      </c>
      <c r="L124" s="218">
        <f t="shared" si="3"/>
        <v>0</v>
      </c>
      <c r="M124" s="203">
        <f t="shared" si="5"/>
        <v>0</v>
      </c>
    </row>
    <row r="125" spans="11:13" hidden="1" x14ac:dyDescent="0.25">
      <c r="K125" s="223">
        <f t="shared" si="4"/>
        <v>0</v>
      </c>
      <c r="L125" s="218">
        <f t="shared" si="3"/>
        <v>0</v>
      </c>
      <c r="M125" s="203">
        <f t="shared" si="5"/>
        <v>0</v>
      </c>
    </row>
    <row r="126" spans="11:13" hidden="1" x14ac:dyDescent="0.25">
      <c r="K126" s="223">
        <f t="shared" si="4"/>
        <v>0</v>
      </c>
      <c r="L126" s="218">
        <f t="shared" si="3"/>
        <v>0</v>
      </c>
      <c r="M126" s="203">
        <f t="shared" si="5"/>
        <v>0</v>
      </c>
    </row>
    <row r="127" spans="11:13" hidden="1" x14ac:dyDescent="0.25">
      <c r="K127" s="223">
        <f t="shared" si="4"/>
        <v>0</v>
      </c>
      <c r="L127" s="218">
        <f t="shared" si="3"/>
        <v>0</v>
      </c>
      <c r="M127" s="203">
        <f t="shared" si="5"/>
        <v>0</v>
      </c>
    </row>
    <row r="128" spans="11:13" hidden="1" x14ac:dyDescent="0.25">
      <c r="K128" s="223">
        <f t="shared" si="4"/>
        <v>0</v>
      </c>
      <c r="L128" s="218">
        <f t="shared" si="3"/>
        <v>0</v>
      </c>
      <c r="M128" s="203">
        <f t="shared" si="5"/>
        <v>0</v>
      </c>
    </row>
    <row r="129" spans="11:13" hidden="1" x14ac:dyDescent="0.25">
      <c r="K129" s="223">
        <f t="shared" si="4"/>
        <v>0</v>
      </c>
      <c r="L129" s="218">
        <f t="shared" si="3"/>
        <v>0</v>
      </c>
      <c r="M129" s="203">
        <f t="shared" si="5"/>
        <v>0</v>
      </c>
    </row>
    <row r="130" spans="11:13" hidden="1" x14ac:dyDescent="0.25">
      <c r="K130" s="223">
        <f t="shared" si="4"/>
        <v>0</v>
      </c>
      <c r="L130" s="218">
        <f t="shared" si="3"/>
        <v>0</v>
      </c>
      <c r="M130" s="203">
        <f t="shared" si="5"/>
        <v>0</v>
      </c>
    </row>
    <row r="131" spans="11:13" hidden="1" x14ac:dyDescent="0.25">
      <c r="K131" s="223">
        <f t="shared" si="4"/>
        <v>0</v>
      </c>
      <c r="L131" s="218">
        <f t="shared" si="3"/>
        <v>0</v>
      </c>
      <c r="M131" s="203">
        <f t="shared" si="5"/>
        <v>0</v>
      </c>
    </row>
    <row r="132" spans="11:13" hidden="1" x14ac:dyDescent="0.25">
      <c r="K132" s="223">
        <f t="shared" si="4"/>
        <v>0</v>
      </c>
      <c r="L132" s="218">
        <f t="shared" ref="L132:L195" si="7">IF(E132="",0,IF(E132="H",0,VLOOKUP(E132,$F$539:$G$553,2)))</f>
        <v>0</v>
      </c>
      <c r="M132" s="203">
        <f t="shared" si="5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5</v>
      </c>
      <c r="G500" s="169">
        <f t="shared" ref="G500:G514" si="30">SUMPRODUCT(--($E$4:$E$498=C500),--($D$4:$D$498=""),$G$4:$G$498)</f>
        <v>713.25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7.25</v>
      </c>
      <c r="K500" s="169">
        <f t="shared" ref="K500:K514" si="34">SUM(F500:J500)</f>
        <v>725.5</v>
      </c>
      <c r="L500" s="169"/>
      <c r="M500" s="169">
        <f t="shared" ref="M500:M507" si="35">SUMPRODUCT(--($E$4:$E$498=C500),--($D$4:$D$498=""),$M$4:$M$498)</f>
        <v>145100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176.9</v>
      </c>
      <c r="H501" s="169">
        <f t="shared" si="31"/>
        <v>9.25</v>
      </c>
      <c r="I501" s="169">
        <f t="shared" si="32"/>
        <v>0</v>
      </c>
      <c r="J501" s="169">
        <f t="shared" si="33"/>
        <v>0</v>
      </c>
      <c r="K501" s="169">
        <f t="shared" si="34"/>
        <v>186.15</v>
      </c>
      <c r="L501" s="169"/>
      <c r="M501" s="169">
        <f t="shared" si="35"/>
        <v>22338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31.700000000000003</v>
      </c>
      <c r="G502" s="169">
        <f t="shared" si="30"/>
        <v>578.75</v>
      </c>
      <c r="H502" s="169">
        <f t="shared" si="31"/>
        <v>0</v>
      </c>
      <c r="I502" s="169">
        <f t="shared" si="32"/>
        <v>6</v>
      </c>
      <c r="J502" s="169">
        <f t="shared" si="33"/>
        <v>6</v>
      </c>
      <c r="K502" s="169">
        <f t="shared" si="34"/>
        <v>622.45000000000005</v>
      </c>
      <c r="L502" s="169"/>
      <c r="M502" s="169">
        <f t="shared" si="35"/>
        <v>124490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22.5</v>
      </c>
      <c r="I503" s="169">
        <f t="shared" si="32"/>
        <v>0</v>
      </c>
      <c r="J503" s="169">
        <f t="shared" si="33"/>
        <v>37.28</v>
      </c>
      <c r="K503" s="169">
        <f t="shared" si="34"/>
        <v>59.78</v>
      </c>
      <c r="L503" s="169"/>
      <c r="M503" s="169">
        <f t="shared" si="35"/>
        <v>11956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286</v>
      </c>
      <c r="H504" s="169">
        <f t="shared" si="31"/>
        <v>0</v>
      </c>
      <c r="I504" s="169">
        <f t="shared" si="32"/>
        <v>0</v>
      </c>
      <c r="J504" s="169">
        <f t="shared" si="33"/>
        <v>41</v>
      </c>
      <c r="K504" s="169">
        <f t="shared" si="34"/>
        <v>327</v>
      </c>
      <c r="L504" s="169"/>
      <c r="M504" s="169">
        <f t="shared" si="35"/>
        <v>60700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36.700000000000003</v>
      </c>
      <c r="G515" s="170">
        <f t="shared" ref="G515:K515" si="37">SUM(G500:G514)</f>
        <v>1754.9</v>
      </c>
      <c r="H515" s="170">
        <f t="shared" si="37"/>
        <v>31.75</v>
      </c>
      <c r="I515" s="170">
        <f t="shared" si="37"/>
        <v>6</v>
      </c>
      <c r="J515" s="170">
        <f t="shared" si="37"/>
        <v>91.53</v>
      </c>
      <c r="K515" s="170">
        <f t="shared" si="37"/>
        <v>1920.8799999999999</v>
      </c>
      <c r="L515" s="170"/>
      <c r="M515" s="170">
        <f>SUM(M499:M514)</f>
        <v>364584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8rAZmKunKlfMfaxR0Pa+IscO5nYO7CZfU+wMB4aj1xLpC2mhy+kQ+h+oclb/Z9SEDrhsaeISWOTS2+msbF4sZQ==" saltValue="CSCh5eIHuxGKO1KCidAV4g==" spinCount="100000" sheet="1" objects="1" scenarios="1"/>
  <hyperlinks>
    <hyperlink ref="B41" r:id="rId1"/>
  </hyperlink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2"/>
  <headerFooter>
    <oddHeader>&amp;L&amp;G</oddHeader>
  </headerFooter>
  <legacyDrawing r:id="rId3"/>
  <legacyDrawingHF r:id="rId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4">
    <tabColor rgb="FFF07512"/>
  </sheetPr>
  <dimension ref="A1:O124"/>
  <sheetViews>
    <sheetView showGridLines="0" showZeros="0" topLeftCell="A40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16,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Woutertje van Leyden</v>
      </c>
      <c r="C4" s="441"/>
      <c r="D4" s="441"/>
      <c r="E4" s="441"/>
      <c r="F4" s="437" t="s">
        <v>65</v>
      </c>
      <c r="G4" s="437"/>
      <c r="H4" s="69">
        <v>16</v>
      </c>
    </row>
    <row r="5" spans="1:11" ht="15" x14ac:dyDescent="0.25">
      <c r="A5" s="101" t="s">
        <v>60</v>
      </c>
      <c r="B5" s="440" t="str">
        <f>VLOOKUP(H4,verzamelblad!A5:E54,4)</f>
        <v>Houtmarkt 36</v>
      </c>
      <c r="C5" s="440"/>
      <c r="D5" s="440"/>
      <c r="E5" s="440"/>
      <c r="F5" s="438" t="s">
        <v>66</v>
      </c>
      <c r="G5" s="438"/>
      <c r="H5" s="238" t="str">
        <f>CONCATENATE(H4,"a")</f>
        <v>16a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198670</v>
      </c>
      <c r="E19" s="94"/>
      <c r="F19" s="95" t="s">
        <v>191</v>
      </c>
      <c r="G19" s="158">
        <f ca="1">D100/E9</f>
        <v>993.35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">
        <v>741</v>
      </c>
      <c r="B22" s="72"/>
      <c r="C22" s="73"/>
      <c r="D22" s="78">
        <f>VLOOKUP($H$4,verzamelblad!$A$5:$EK$54,33,0)</f>
        <v>0</v>
      </c>
      <c r="E22" s="395">
        <f>'16a'!K503</f>
        <v>39.300000000000004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'16a'!G515-'16a'!G504</f>
        <v>849.75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849.75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849.75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'16a'!F515</f>
        <v>9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187.25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187.25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159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103.93676249999999</v>
      </c>
      <c r="F81" s="109">
        <f>VLOOKUP($H$4,verzamelblad!$A$5:$EK$54,10,0)</f>
        <v>4</v>
      </c>
      <c r="G81" s="108"/>
      <c r="H81" s="108"/>
      <c r="I81" s="261">
        <f ca="1">SUM(E81*F81)</f>
        <v>415.74704999999994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100610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5460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67740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7860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17000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198670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6REoG7+kBn2GVuWcVhoD7EQg5oHujTZOiq+bzVsifQKUROsyjLLL8QWy+u7h+EL/28qaq2wtdcelh36GrrqMWQ==" saltValue="ffLimCrIF1i1Et2yPT0zP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35">
    <tabColor rgb="FF9F9289"/>
  </sheetPr>
  <dimension ref="A1:M553"/>
  <sheetViews>
    <sheetView zoomScaleNormal="100" workbookViewId="0">
      <selection activeCell="C24" sqref="C24"/>
    </sheetView>
  </sheetViews>
  <sheetFormatPr defaultRowHeight="15" x14ac:dyDescent="0.25"/>
  <cols>
    <col min="1" max="1" width="6" style="218" customWidth="1"/>
    <col min="2" max="2" width="7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8" width="10.28515625" style="203" customWidth="1"/>
    <col min="9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16</v>
      </c>
      <c r="B1" s="212" t="s">
        <v>61</v>
      </c>
      <c r="C1" s="213"/>
      <c r="D1" s="214" t="str">
        <f>VLOOKUP(A1,verzamelblad!A5:E54,3)</f>
        <v>Woutertje van Leyden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Houtmarkt 36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ht="15.75" thickBot="1" x14ac:dyDescent="0.3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740</v>
      </c>
      <c r="I3" s="221" t="s">
        <v>739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ht="15.75" thickBot="1" x14ac:dyDescent="0.3">
      <c r="B4" s="397" t="s">
        <v>358</v>
      </c>
      <c r="C4" s="388" t="s">
        <v>737</v>
      </c>
      <c r="D4" s="372"/>
      <c r="E4" s="372" t="s">
        <v>85</v>
      </c>
      <c r="F4" s="425"/>
      <c r="G4" s="425"/>
      <c r="H4" s="428">
        <v>4.25</v>
      </c>
      <c r="I4" s="425"/>
      <c r="J4" s="425"/>
      <c r="K4" s="223">
        <f>SUM(F4:J4)</f>
        <v>4.25</v>
      </c>
      <c r="L4" s="218">
        <f t="shared" ref="L4:L67" si="0">IF(E4="",0,IF(E4="H",0,VLOOKUP(E4,$F$539:$G$553,2)))</f>
        <v>200</v>
      </c>
      <c r="M4" s="203">
        <f>SUM(K4*L4)</f>
        <v>850</v>
      </c>
    </row>
    <row r="5" spans="1:13" x14ac:dyDescent="0.25">
      <c r="B5" s="397" t="s">
        <v>437</v>
      </c>
      <c r="C5" s="388" t="s">
        <v>450</v>
      </c>
      <c r="D5" s="372"/>
      <c r="E5" s="372" t="s">
        <v>85</v>
      </c>
      <c r="F5" s="425">
        <v>9</v>
      </c>
      <c r="G5" s="425">
        <v>55</v>
      </c>
      <c r="H5" s="425"/>
      <c r="I5" s="425"/>
      <c r="J5" s="425"/>
      <c r="K5" s="223">
        <f t="shared" ref="K5:K68" si="1">SUM(F5:J5)</f>
        <v>64</v>
      </c>
      <c r="L5" s="218">
        <f t="shared" si="0"/>
        <v>200</v>
      </c>
      <c r="M5" s="203">
        <f t="shared" ref="M5:M68" si="2">SUM(K5*L5)</f>
        <v>12800</v>
      </c>
    </row>
    <row r="6" spans="1:13" x14ac:dyDescent="0.25">
      <c r="B6" s="397" t="s">
        <v>364</v>
      </c>
      <c r="C6" s="388" t="s">
        <v>738</v>
      </c>
      <c r="D6" s="372"/>
      <c r="E6" s="372" t="s">
        <v>111</v>
      </c>
      <c r="F6" s="425"/>
      <c r="G6" s="425"/>
      <c r="H6" s="425"/>
      <c r="I6" s="425">
        <v>3.7</v>
      </c>
      <c r="J6" s="425"/>
      <c r="K6" s="223">
        <f t="shared" si="1"/>
        <v>3.7</v>
      </c>
      <c r="L6" s="218">
        <f t="shared" si="0"/>
        <v>200</v>
      </c>
      <c r="M6" s="203">
        <f t="shared" si="2"/>
        <v>740</v>
      </c>
    </row>
    <row r="7" spans="1:13" x14ac:dyDescent="0.25">
      <c r="B7" s="397" t="s">
        <v>434</v>
      </c>
      <c r="C7" s="388" t="s">
        <v>384</v>
      </c>
      <c r="D7" s="372"/>
      <c r="E7" s="372" t="s">
        <v>85</v>
      </c>
      <c r="F7" s="425"/>
      <c r="G7" s="425">
        <v>25</v>
      </c>
      <c r="H7" s="425"/>
      <c r="I7" s="425"/>
      <c r="J7" s="425"/>
      <c r="K7" s="223">
        <f t="shared" si="1"/>
        <v>25</v>
      </c>
      <c r="L7" s="218">
        <f t="shared" si="0"/>
        <v>200</v>
      </c>
      <c r="M7" s="203">
        <f t="shared" si="2"/>
        <v>5000</v>
      </c>
    </row>
    <row r="8" spans="1:13" x14ac:dyDescent="0.25">
      <c r="B8" s="397" t="s">
        <v>365</v>
      </c>
      <c r="C8" s="388" t="s">
        <v>382</v>
      </c>
      <c r="D8" s="372"/>
      <c r="E8" s="372" t="s">
        <v>111</v>
      </c>
      <c r="F8" s="425"/>
      <c r="G8" s="425"/>
      <c r="H8" s="425"/>
      <c r="I8" s="425">
        <v>4.45</v>
      </c>
      <c r="J8" s="425"/>
      <c r="K8" s="223">
        <f t="shared" si="1"/>
        <v>4.45</v>
      </c>
      <c r="L8" s="218">
        <f t="shared" si="0"/>
        <v>200</v>
      </c>
      <c r="M8" s="203">
        <f t="shared" si="2"/>
        <v>890</v>
      </c>
    </row>
    <row r="9" spans="1:13" x14ac:dyDescent="0.25">
      <c r="B9" s="397" t="s">
        <v>355</v>
      </c>
      <c r="C9" s="388" t="s">
        <v>387</v>
      </c>
      <c r="D9" s="372"/>
      <c r="E9" s="372" t="s">
        <v>84</v>
      </c>
      <c r="F9" s="425"/>
      <c r="G9" s="425">
        <v>68.7</v>
      </c>
      <c r="H9" s="425"/>
      <c r="I9" s="425"/>
      <c r="J9" s="425"/>
      <c r="K9" s="223">
        <f t="shared" si="1"/>
        <v>68.7</v>
      </c>
      <c r="L9" s="218">
        <f t="shared" si="0"/>
        <v>200</v>
      </c>
      <c r="M9" s="203">
        <f t="shared" si="2"/>
        <v>13740</v>
      </c>
    </row>
    <row r="10" spans="1:13" x14ac:dyDescent="0.25">
      <c r="B10" s="397" t="s">
        <v>349</v>
      </c>
      <c r="C10" s="388" t="s">
        <v>387</v>
      </c>
      <c r="D10" s="372"/>
      <c r="E10" s="372" t="s">
        <v>84</v>
      </c>
      <c r="F10" s="425"/>
      <c r="G10" s="425">
        <v>68.7</v>
      </c>
      <c r="H10" s="425"/>
      <c r="I10" s="425"/>
      <c r="J10" s="425"/>
      <c r="K10" s="223">
        <f t="shared" si="1"/>
        <v>68.7</v>
      </c>
      <c r="L10" s="218">
        <f t="shared" si="0"/>
        <v>200</v>
      </c>
      <c r="M10" s="203">
        <f t="shared" si="2"/>
        <v>13740</v>
      </c>
    </row>
    <row r="11" spans="1:13" x14ac:dyDescent="0.25">
      <c r="B11" s="397" t="s">
        <v>440</v>
      </c>
      <c r="C11" s="388" t="s">
        <v>382</v>
      </c>
      <c r="D11" s="372"/>
      <c r="E11" s="372" t="s">
        <v>111</v>
      </c>
      <c r="F11" s="425"/>
      <c r="G11" s="425"/>
      <c r="H11" s="425"/>
      <c r="I11" s="425">
        <v>4.45</v>
      </c>
      <c r="J11" s="425"/>
      <c r="K11" s="223">
        <f t="shared" si="1"/>
        <v>4.45</v>
      </c>
      <c r="L11" s="218">
        <f t="shared" si="0"/>
        <v>200</v>
      </c>
      <c r="M11" s="203">
        <f t="shared" si="2"/>
        <v>890</v>
      </c>
    </row>
    <row r="12" spans="1:13" x14ac:dyDescent="0.25">
      <c r="B12" s="397" t="s">
        <v>462</v>
      </c>
      <c r="C12" s="388" t="s">
        <v>577</v>
      </c>
      <c r="D12" s="372"/>
      <c r="E12" s="372" t="s">
        <v>85</v>
      </c>
      <c r="F12" s="425"/>
      <c r="G12" s="425">
        <v>1</v>
      </c>
      <c r="H12" s="425"/>
      <c r="I12" s="425"/>
      <c r="J12" s="425">
        <v>10</v>
      </c>
      <c r="K12" s="223">
        <f t="shared" si="1"/>
        <v>11</v>
      </c>
      <c r="L12" s="218">
        <f t="shared" si="0"/>
        <v>200</v>
      </c>
      <c r="M12" s="203">
        <f t="shared" si="2"/>
        <v>2200</v>
      </c>
    </row>
    <row r="13" spans="1:13" x14ac:dyDescent="0.25">
      <c r="B13" s="397" t="s">
        <v>461</v>
      </c>
      <c r="C13" s="388" t="s">
        <v>393</v>
      </c>
      <c r="D13" s="372"/>
      <c r="E13" s="372" t="s">
        <v>86</v>
      </c>
      <c r="F13" s="425"/>
      <c r="G13" s="425"/>
      <c r="H13" s="425">
        <v>85</v>
      </c>
      <c r="I13" s="425"/>
      <c r="J13" s="425"/>
      <c r="K13" s="223">
        <f t="shared" si="1"/>
        <v>85</v>
      </c>
      <c r="L13" s="218">
        <f t="shared" si="0"/>
        <v>200</v>
      </c>
      <c r="M13" s="203">
        <f t="shared" si="2"/>
        <v>17000</v>
      </c>
    </row>
    <row r="14" spans="1:13" x14ac:dyDescent="0.25">
      <c r="B14" s="397" t="s">
        <v>377</v>
      </c>
      <c r="C14" s="388" t="s">
        <v>391</v>
      </c>
      <c r="D14" s="372"/>
      <c r="E14" s="372" t="s">
        <v>626</v>
      </c>
      <c r="F14" s="425"/>
      <c r="G14" s="425">
        <v>16.850000000000001</v>
      </c>
      <c r="H14" s="425"/>
      <c r="I14" s="425"/>
      <c r="J14" s="425"/>
      <c r="K14" s="223">
        <f t="shared" si="1"/>
        <v>16.850000000000001</v>
      </c>
      <c r="L14" s="218">
        <f t="shared" si="0"/>
        <v>120</v>
      </c>
      <c r="M14" s="203">
        <f t="shared" si="2"/>
        <v>2022.0000000000002</v>
      </c>
    </row>
    <row r="15" spans="1:13" x14ac:dyDescent="0.25">
      <c r="B15" s="397" t="s">
        <v>378</v>
      </c>
      <c r="C15" s="388" t="s">
        <v>391</v>
      </c>
      <c r="D15" s="372"/>
      <c r="E15" s="372" t="s">
        <v>626</v>
      </c>
      <c r="F15" s="425"/>
      <c r="G15" s="425">
        <v>18.899999999999999</v>
      </c>
      <c r="H15" s="425"/>
      <c r="I15" s="425"/>
      <c r="J15" s="425"/>
      <c r="K15" s="223">
        <f t="shared" si="1"/>
        <v>18.899999999999999</v>
      </c>
      <c r="L15" s="218">
        <f t="shared" si="0"/>
        <v>120</v>
      </c>
      <c r="M15" s="203">
        <f t="shared" si="2"/>
        <v>2268</v>
      </c>
    </row>
    <row r="16" spans="1:13" x14ac:dyDescent="0.25">
      <c r="B16" s="397" t="s">
        <v>352</v>
      </c>
      <c r="C16" s="388" t="s">
        <v>577</v>
      </c>
      <c r="D16" s="372"/>
      <c r="E16" s="372" t="s">
        <v>85</v>
      </c>
      <c r="F16" s="425"/>
      <c r="G16" s="425">
        <v>1</v>
      </c>
      <c r="H16" s="425"/>
      <c r="I16" s="425"/>
      <c r="J16" s="425">
        <v>10</v>
      </c>
      <c r="K16" s="223">
        <f t="shared" si="1"/>
        <v>11</v>
      </c>
      <c r="L16" s="218">
        <f t="shared" si="0"/>
        <v>200</v>
      </c>
      <c r="M16" s="203">
        <f t="shared" si="2"/>
        <v>2200</v>
      </c>
    </row>
    <row r="17" spans="2:13" x14ac:dyDescent="0.25">
      <c r="B17" s="397" t="s">
        <v>354</v>
      </c>
      <c r="C17" s="388" t="s">
        <v>382</v>
      </c>
      <c r="D17" s="372"/>
      <c r="E17" s="372" t="s">
        <v>111</v>
      </c>
      <c r="F17" s="425"/>
      <c r="G17" s="425"/>
      <c r="H17" s="425"/>
      <c r="I17" s="425">
        <v>4.45</v>
      </c>
      <c r="J17" s="425"/>
      <c r="K17" s="223">
        <f t="shared" si="1"/>
        <v>4.45</v>
      </c>
      <c r="L17" s="218">
        <f t="shared" si="0"/>
        <v>200</v>
      </c>
      <c r="M17" s="203">
        <f t="shared" si="2"/>
        <v>890</v>
      </c>
    </row>
    <row r="18" spans="2:13" x14ac:dyDescent="0.25">
      <c r="B18" s="397" t="s">
        <v>356</v>
      </c>
      <c r="C18" s="388" t="s">
        <v>387</v>
      </c>
      <c r="D18" s="372"/>
      <c r="E18" s="372" t="s">
        <v>84</v>
      </c>
      <c r="F18" s="425"/>
      <c r="G18" s="425">
        <v>56.75</v>
      </c>
      <c r="H18" s="425"/>
      <c r="I18" s="425"/>
      <c r="J18" s="425"/>
      <c r="K18" s="223">
        <f t="shared" si="1"/>
        <v>56.75</v>
      </c>
      <c r="L18" s="218">
        <f t="shared" si="0"/>
        <v>200</v>
      </c>
      <c r="M18" s="203">
        <f t="shared" si="2"/>
        <v>11350</v>
      </c>
    </row>
    <row r="19" spans="2:13" x14ac:dyDescent="0.25">
      <c r="B19" s="397" t="s">
        <v>357</v>
      </c>
      <c r="C19" s="388" t="s">
        <v>387</v>
      </c>
      <c r="D19" s="372"/>
      <c r="E19" s="372" t="s">
        <v>84</v>
      </c>
      <c r="F19" s="425"/>
      <c r="G19" s="425">
        <v>56.75</v>
      </c>
      <c r="H19" s="425"/>
      <c r="I19" s="425"/>
      <c r="J19" s="425"/>
      <c r="K19" s="223">
        <f t="shared" si="1"/>
        <v>56.75</v>
      </c>
      <c r="L19" s="218">
        <f t="shared" si="0"/>
        <v>200</v>
      </c>
      <c r="M19" s="203">
        <f t="shared" si="2"/>
        <v>11350</v>
      </c>
    </row>
    <row r="20" spans="2:13" x14ac:dyDescent="0.25">
      <c r="B20" s="397" t="s">
        <v>363</v>
      </c>
      <c r="C20" s="388" t="s">
        <v>382</v>
      </c>
      <c r="D20" s="372"/>
      <c r="E20" s="372" t="s">
        <v>111</v>
      </c>
      <c r="F20" s="425"/>
      <c r="G20" s="425"/>
      <c r="H20" s="425"/>
      <c r="I20" s="425">
        <v>4.45</v>
      </c>
      <c r="J20" s="425"/>
      <c r="K20" s="223">
        <f t="shared" si="1"/>
        <v>4.45</v>
      </c>
      <c r="L20" s="218">
        <f t="shared" si="0"/>
        <v>200</v>
      </c>
      <c r="M20" s="203">
        <f t="shared" si="2"/>
        <v>890</v>
      </c>
    </row>
    <row r="21" spans="2:13" x14ac:dyDescent="0.25">
      <c r="B21" s="397" t="s">
        <v>359</v>
      </c>
      <c r="C21" s="388" t="s">
        <v>380</v>
      </c>
      <c r="D21" s="372"/>
      <c r="E21" s="372" t="s">
        <v>626</v>
      </c>
      <c r="F21" s="425"/>
      <c r="G21" s="425">
        <v>9.75</v>
      </c>
      <c r="H21" s="425"/>
      <c r="I21" s="425"/>
      <c r="J21" s="425"/>
      <c r="K21" s="223">
        <f t="shared" si="1"/>
        <v>9.75</v>
      </c>
      <c r="L21" s="218">
        <f t="shared" si="0"/>
        <v>120</v>
      </c>
      <c r="M21" s="203">
        <f t="shared" si="2"/>
        <v>1170</v>
      </c>
    </row>
    <row r="22" spans="2:13" x14ac:dyDescent="0.25">
      <c r="B22" s="397" t="s">
        <v>398</v>
      </c>
      <c r="C22" s="388" t="s">
        <v>450</v>
      </c>
      <c r="D22" s="372"/>
      <c r="E22" s="372" t="s">
        <v>85</v>
      </c>
      <c r="F22" s="425"/>
      <c r="G22" s="425">
        <v>167.45</v>
      </c>
      <c r="H22" s="425"/>
      <c r="I22" s="425"/>
      <c r="J22" s="425"/>
      <c r="K22" s="223">
        <f t="shared" si="1"/>
        <v>167.45</v>
      </c>
      <c r="L22" s="218">
        <f t="shared" si="0"/>
        <v>200</v>
      </c>
      <c r="M22" s="203">
        <f t="shared" si="2"/>
        <v>33490</v>
      </c>
    </row>
    <row r="23" spans="2:13" x14ac:dyDescent="0.25">
      <c r="B23" s="397" t="s">
        <v>447</v>
      </c>
      <c r="C23" s="388" t="s">
        <v>382</v>
      </c>
      <c r="D23" s="372"/>
      <c r="E23" s="372" t="s">
        <v>111</v>
      </c>
      <c r="F23" s="425"/>
      <c r="G23" s="425"/>
      <c r="H23" s="425"/>
      <c r="I23" s="425">
        <v>4.45</v>
      </c>
      <c r="J23" s="425"/>
      <c r="K23" s="223">
        <f t="shared" si="1"/>
        <v>4.45</v>
      </c>
      <c r="L23" s="218">
        <f t="shared" si="0"/>
        <v>200</v>
      </c>
      <c r="M23" s="203">
        <f t="shared" si="2"/>
        <v>890</v>
      </c>
    </row>
    <row r="24" spans="2:13" x14ac:dyDescent="0.25">
      <c r="B24" s="397" t="s">
        <v>446</v>
      </c>
      <c r="C24" s="388" t="s">
        <v>387</v>
      </c>
      <c r="D24" s="372"/>
      <c r="E24" s="372" t="s">
        <v>84</v>
      </c>
      <c r="F24" s="425"/>
      <c r="G24" s="425">
        <v>56.15</v>
      </c>
      <c r="H24" s="425"/>
      <c r="I24" s="425"/>
      <c r="J24" s="425"/>
      <c r="K24" s="223">
        <f t="shared" si="1"/>
        <v>56.15</v>
      </c>
      <c r="L24" s="218">
        <f t="shared" si="0"/>
        <v>200</v>
      </c>
      <c r="M24" s="203">
        <f t="shared" si="2"/>
        <v>11230</v>
      </c>
    </row>
    <row r="25" spans="2:13" x14ac:dyDescent="0.25">
      <c r="B25" s="397" t="s">
        <v>605</v>
      </c>
      <c r="C25" s="388" t="s">
        <v>387</v>
      </c>
      <c r="D25" s="372"/>
      <c r="E25" s="372" t="s">
        <v>84</v>
      </c>
      <c r="F25" s="425"/>
      <c r="G25" s="425">
        <v>55.5</v>
      </c>
      <c r="H25" s="425"/>
      <c r="I25" s="425"/>
      <c r="J25" s="425"/>
      <c r="K25" s="223">
        <f t="shared" si="1"/>
        <v>55.5</v>
      </c>
      <c r="L25" s="218">
        <f t="shared" si="0"/>
        <v>200</v>
      </c>
      <c r="M25" s="203">
        <f t="shared" si="2"/>
        <v>11100</v>
      </c>
    </row>
    <row r="26" spans="2:13" x14ac:dyDescent="0.25">
      <c r="B26" s="397" t="s">
        <v>637</v>
      </c>
      <c r="C26" s="388" t="s">
        <v>382</v>
      </c>
      <c r="D26" s="372"/>
      <c r="E26" s="372" t="s">
        <v>111</v>
      </c>
      <c r="F26" s="426"/>
      <c r="G26" s="426"/>
      <c r="H26" s="426"/>
      <c r="I26" s="426">
        <v>4.45</v>
      </c>
      <c r="J26" s="425"/>
      <c r="K26" s="223">
        <f t="shared" si="1"/>
        <v>4.45</v>
      </c>
      <c r="L26" s="218">
        <f t="shared" si="0"/>
        <v>200</v>
      </c>
      <c r="M26" s="203">
        <f t="shared" si="2"/>
        <v>890</v>
      </c>
    </row>
    <row r="27" spans="2:13" x14ac:dyDescent="0.25">
      <c r="B27" s="397" t="s">
        <v>606</v>
      </c>
      <c r="C27" s="388" t="s">
        <v>384</v>
      </c>
      <c r="D27" s="372"/>
      <c r="E27" s="372" t="s">
        <v>85</v>
      </c>
      <c r="F27" s="425"/>
      <c r="G27" s="425">
        <v>51.75</v>
      </c>
      <c r="H27" s="426"/>
      <c r="I27" s="426"/>
      <c r="J27" s="426"/>
      <c r="K27" s="223">
        <f t="shared" si="1"/>
        <v>51.75</v>
      </c>
      <c r="L27" s="218">
        <f t="shared" si="0"/>
        <v>200</v>
      </c>
      <c r="M27" s="203">
        <f t="shared" si="2"/>
        <v>10350</v>
      </c>
    </row>
    <row r="28" spans="2:13" x14ac:dyDescent="0.25">
      <c r="B28" s="397" t="s">
        <v>449</v>
      </c>
      <c r="C28" s="388" t="s">
        <v>508</v>
      </c>
      <c r="D28" s="372"/>
      <c r="E28" s="372" t="s">
        <v>84</v>
      </c>
      <c r="F28" s="425"/>
      <c r="G28" s="425">
        <v>27</v>
      </c>
      <c r="H28" s="426"/>
      <c r="I28" s="426"/>
      <c r="J28" s="426"/>
      <c r="K28" s="223">
        <f t="shared" si="1"/>
        <v>27</v>
      </c>
      <c r="L28" s="218">
        <f t="shared" si="0"/>
        <v>200</v>
      </c>
      <c r="M28" s="203">
        <f t="shared" si="2"/>
        <v>5400</v>
      </c>
    </row>
    <row r="29" spans="2:13" x14ac:dyDescent="0.25">
      <c r="B29" s="397" t="s">
        <v>445</v>
      </c>
      <c r="C29" s="388" t="s">
        <v>382</v>
      </c>
      <c r="D29" s="372"/>
      <c r="E29" s="372" t="s">
        <v>111</v>
      </c>
      <c r="F29" s="425"/>
      <c r="G29" s="425"/>
      <c r="H29" s="426"/>
      <c r="I29" s="426">
        <v>4.45</v>
      </c>
      <c r="J29" s="426"/>
      <c r="K29" s="223">
        <f t="shared" si="1"/>
        <v>4.45</v>
      </c>
      <c r="L29" s="218">
        <f t="shared" si="0"/>
        <v>200</v>
      </c>
      <c r="M29" s="203">
        <f t="shared" si="2"/>
        <v>890</v>
      </c>
    </row>
    <row r="30" spans="2:13" x14ac:dyDescent="0.25">
      <c r="B30" s="397" t="s">
        <v>607</v>
      </c>
      <c r="C30" s="388" t="s">
        <v>387</v>
      </c>
      <c r="D30" s="372"/>
      <c r="E30" s="372" t="s">
        <v>84</v>
      </c>
      <c r="F30" s="426"/>
      <c r="G30" s="426">
        <v>56.75</v>
      </c>
      <c r="H30" s="426"/>
      <c r="I30" s="426"/>
      <c r="J30" s="425"/>
      <c r="K30" s="223">
        <f t="shared" si="1"/>
        <v>56.75</v>
      </c>
      <c r="L30" s="218">
        <f t="shared" si="0"/>
        <v>200</v>
      </c>
      <c r="M30" s="203">
        <f t="shared" si="2"/>
        <v>11350</v>
      </c>
    </row>
    <row r="31" spans="2:13" x14ac:dyDescent="0.25">
      <c r="B31" s="397" t="s">
        <v>609</v>
      </c>
      <c r="C31" s="388" t="s">
        <v>387</v>
      </c>
      <c r="D31" s="372"/>
      <c r="E31" s="372" t="s">
        <v>84</v>
      </c>
      <c r="F31" s="426"/>
      <c r="G31" s="426">
        <v>56.75</v>
      </c>
      <c r="H31" s="425"/>
      <c r="I31" s="426"/>
      <c r="J31" s="426"/>
      <c r="K31" s="223">
        <f t="shared" si="1"/>
        <v>56.75</v>
      </c>
      <c r="L31" s="218">
        <f t="shared" si="0"/>
        <v>200</v>
      </c>
      <c r="M31" s="203">
        <f t="shared" si="2"/>
        <v>11350</v>
      </c>
    </row>
    <row r="32" spans="2:13" ht="15.75" thickBot="1" x14ac:dyDescent="0.3">
      <c r="B32" s="397" t="s">
        <v>400</v>
      </c>
      <c r="C32" s="388" t="s">
        <v>382</v>
      </c>
      <c r="D32" s="372"/>
      <c r="E32" s="372" t="s">
        <v>111</v>
      </c>
      <c r="F32" s="426"/>
      <c r="G32" s="426"/>
      <c r="H32" s="425"/>
      <c r="I32" s="426">
        <v>4.45</v>
      </c>
      <c r="J32" s="426"/>
      <c r="K32" s="223">
        <f t="shared" si="1"/>
        <v>4.45</v>
      </c>
      <c r="L32" s="218">
        <f t="shared" si="0"/>
        <v>200</v>
      </c>
      <c r="M32" s="203">
        <f t="shared" si="2"/>
        <v>890</v>
      </c>
    </row>
    <row r="33" spans="2:13" ht="15.75" thickBot="1" x14ac:dyDescent="0.3">
      <c r="B33" s="397" t="s">
        <v>402</v>
      </c>
      <c r="C33" s="388" t="s">
        <v>737</v>
      </c>
      <c r="D33" s="372"/>
      <c r="E33" s="372" t="s">
        <v>85</v>
      </c>
      <c r="F33" s="425"/>
      <c r="G33" s="426"/>
      <c r="H33" s="428">
        <v>4.25</v>
      </c>
      <c r="I33" s="426"/>
      <c r="J33" s="426"/>
      <c r="K33" s="223">
        <f t="shared" si="1"/>
        <v>4.25</v>
      </c>
      <c r="L33" s="218">
        <f t="shared" si="0"/>
        <v>200</v>
      </c>
      <c r="M33" s="203">
        <f t="shared" si="2"/>
        <v>850</v>
      </c>
    </row>
    <row r="34" spans="2:13" ht="15.75" thickBot="1" x14ac:dyDescent="0.3">
      <c r="C34" s="370" t="s">
        <v>87</v>
      </c>
      <c r="D34" s="370"/>
      <c r="E34" s="370"/>
      <c r="F34" s="380">
        <f>SUM(F4:F33)</f>
        <v>9</v>
      </c>
      <c r="G34" s="380">
        <f t="shared" ref="G34:J34" si="3">SUM(G4:G33)</f>
        <v>849.74999999999989</v>
      </c>
      <c r="H34" s="394">
        <f t="shared" si="3"/>
        <v>93.5</v>
      </c>
      <c r="I34" s="380">
        <f t="shared" si="3"/>
        <v>39.300000000000004</v>
      </c>
      <c r="J34" s="380">
        <f t="shared" si="3"/>
        <v>20</v>
      </c>
      <c r="K34" s="371">
        <f t="shared" si="1"/>
        <v>1011.5499999999998</v>
      </c>
    </row>
    <row r="35" spans="2:13" ht="15.75" thickTop="1" x14ac:dyDescent="0.25"/>
    <row r="38" spans="2:13" hidden="1" x14ac:dyDescent="0.25">
      <c r="K38" s="223">
        <f t="shared" si="1"/>
        <v>0</v>
      </c>
      <c r="L38" s="218">
        <f t="shared" si="0"/>
        <v>0</v>
      </c>
      <c r="M38" s="203">
        <f t="shared" si="2"/>
        <v>0</v>
      </c>
    </row>
    <row r="39" spans="2:13" hidden="1" x14ac:dyDescent="0.25">
      <c r="K39" s="223">
        <f t="shared" si="1"/>
        <v>0</v>
      </c>
      <c r="L39" s="218">
        <f t="shared" si="0"/>
        <v>0</v>
      </c>
      <c r="M39" s="203">
        <f t="shared" si="2"/>
        <v>0</v>
      </c>
    </row>
    <row r="40" spans="2:13" hidden="1" x14ac:dyDescent="0.25">
      <c r="K40" s="223">
        <f t="shared" si="1"/>
        <v>0</v>
      </c>
      <c r="L40" s="218">
        <f t="shared" si="0"/>
        <v>0</v>
      </c>
      <c r="M40" s="203">
        <f t="shared" si="2"/>
        <v>0</v>
      </c>
    </row>
    <row r="41" spans="2:13" hidden="1" x14ac:dyDescent="0.25">
      <c r="K41" s="223">
        <f t="shared" si="1"/>
        <v>0</v>
      </c>
      <c r="L41" s="218">
        <f t="shared" si="0"/>
        <v>0</v>
      </c>
      <c r="M41" s="203">
        <f t="shared" si="2"/>
        <v>0</v>
      </c>
    </row>
    <row r="42" spans="2:13" hidden="1" x14ac:dyDescent="0.25">
      <c r="K42" s="223">
        <f t="shared" si="1"/>
        <v>0</v>
      </c>
      <c r="L42" s="218">
        <f t="shared" si="0"/>
        <v>0</v>
      </c>
      <c r="M42" s="203">
        <f t="shared" si="2"/>
        <v>0</v>
      </c>
    </row>
    <row r="43" spans="2:13" hidden="1" x14ac:dyDescent="0.25">
      <c r="K43" s="223">
        <f t="shared" si="1"/>
        <v>0</v>
      </c>
      <c r="L43" s="218">
        <f t="shared" si="0"/>
        <v>0</v>
      </c>
      <c r="M43" s="203">
        <f t="shared" si="2"/>
        <v>0</v>
      </c>
    </row>
    <row r="44" spans="2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2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2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2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2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503.05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503.05</v>
      </c>
      <c r="L500" s="169"/>
      <c r="M500" s="169">
        <f t="shared" ref="M500:M507" si="35">SUMPRODUCT(--($E$4:$E$498=C500),--($D$4:$D$498=""),$M$4:$M$498)</f>
        <v>100610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45.5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45.5</v>
      </c>
      <c r="L501" s="169"/>
      <c r="M501" s="169">
        <f t="shared" si="35"/>
        <v>5460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9</v>
      </c>
      <c r="G502" s="169">
        <f t="shared" si="30"/>
        <v>301.2</v>
      </c>
      <c r="H502" s="169">
        <f t="shared" si="31"/>
        <v>8.5</v>
      </c>
      <c r="I502" s="169">
        <f t="shared" si="32"/>
        <v>0</v>
      </c>
      <c r="J502" s="169">
        <f t="shared" si="33"/>
        <v>20</v>
      </c>
      <c r="K502" s="169">
        <f t="shared" si="34"/>
        <v>338.7</v>
      </c>
      <c r="L502" s="169"/>
      <c r="M502" s="169">
        <f t="shared" si="35"/>
        <v>67740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39.300000000000004</v>
      </c>
      <c r="J503" s="169">
        <f t="shared" si="33"/>
        <v>0</v>
      </c>
      <c r="K503" s="169">
        <f t="shared" si="34"/>
        <v>39.300000000000004</v>
      </c>
      <c r="L503" s="169"/>
      <c r="M503" s="169">
        <f t="shared" si="35"/>
        <v>7860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0</v>
      </c>
      <c r="H504" s="169">
        <f t="shared" si="31"/>
        <v>85</v>
      </c>
      <c r="I504" s="169">
        <f t="shared" si="32"/>
        <v>0</v>
      </c>
      <c r="J504" s="169">
        <f t="shared" si="33"/>
        <v>0</v>
      </c>
      <c r="K504" s="169">
        <f t="shared" si="34"/>
        <v>85</v>
      </c>
      <c r="L504" s="169"/>
      <c r="M504" s="169">
        <f t="shared" si="35"/>
        <v>17000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9</v>
      </c>
      <c r="G515" s="170">
        <f t="shared" ref="G515:K515" si="37">SUM(G500:G514)</f>
        <v>849.75</v>
      </c>
      <c r="H515" s="170">
        <f t="shared" si="37"/>
        <v>93.5</v>
      </c>
      <c r="I515" s="170">
        <f t="shared" si="37"/>
        <v>39.300000000000004</v>
      </c>
      <c r="J515" s="170">
        <f t="shared" si="37"/>
        <v>20</v>
      </c>
      <c r="K515" s="170">
        <f t="shared" si="37"/>
        <v>1011.55</v>
      </c>
      <c r="L515" s="170"/>
      <c r="M515" s="170">
        <f>SUM(M499:M514)</f>
        <v>198670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ZSByDawGbsfWFO1UBMu62iZOMH6rKJRck37s4kuwEq+2GuvaKLWjcwIydix4ySagYRMKrtwg3kgD6Eo4GQhy4Q==" saltValue="YRQYxo1Zw3PvQgR81C1ieg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>
    <tabColor rgb="FFF07512"/>
  </sheetPr>
  <dimension ref="A1:O124"/>
  <sheetViews>
    <sheetView showGridLines="0" showZeros="0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17,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De Hobbit</v>
      </c>
      <c r="C4" s="441"/>
      <c r="D4" s="441"/>
      <c r="E4" s="441"/>
      <c r="F4" s="437" t="s">
        <v>65</v>
      </c>
      <c r="G4" s="437"/>
      <c r="H4" s="69">
        <v>17</v>
      </c>
    </row>
    <row r="5" spans="1:11" ht="15" x14ac:dyDescent="0.25">
      <c r="A5" s="101" t="s">
        <v>60</v>
      </c>
      <c r="B5" s="440" t="str">
        <f>VLOOKUP(H4,verzamelblad!A5:E54,4)</f>
        <v>Klerkenhof 5</v>
      </c>
      <c r="C5" s="440"/>
      <c r="D5" s="440"/>
      <c r="E5" s="440"/>
      <c r="F5" s="438" t="s">
        <v>66</v>
      </c>
      <c r="G5" s="438"/>
      <c r="H5" s="238" t="str">
        <f>CONCATENATE(H4,"a")</f>
        <v>17a</v>
      </c>
    </row>
    <row r="6" spans="1:11" ht="15" x14ac:dyDescent="0.25">
      <c r="A6" s="104" t="s">
        <v>62</v>
      </c>
      <c r="B6" s="439" t="str">
        <f>VLOOKUP(H4,verzamelblad!A5:E54,5)</f>
        <v>Leiderdorp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214850</v>
      </c>
      <c r="E19" s="94"/>
      <c r="F19" s="95" t="s">
        <v>191</v>
      </c>
      <c r="G19" s="158">
        <f ca="1">D100/E9</f>
        <v>1074.25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'17a'!K503</f>
        <v>24.9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'17a'!G515-'17a'!G504</f>
        <v>580.54999999999995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580.54999999999995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580.54999999999995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'17a'!F515</f>
        <v>19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104.9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104.9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151.19999999999999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112.95821249999999</v>
      </c>
      <c r="F81" s="109">
        <f>VLOOKUP($H$4,verzamelblad!$A$5:$EK$54,10,0)</f>
        <v>4</v>
      </c>
      <c r="G81" s="108"/>
      <c r="H81" s="108"/>
      <c r="I81" s="261">
        <f ca="1">SUM(E81*F81)</f>
        <v>451.83284999999995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133390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7530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53150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4980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15800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214850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U2sCKaLIsuG/nyZNiAnjrwR62ASWg1pxYjbJBRku23aXY7GRYoDMgijKnbtgtUXvt6xqcVt2et2KI2jAQwlUXQ==" saltValue="HZoxW1kT7A1KOzO3FDhCH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>
    <tabColor rgb="FF9F9289"/>
  </sheetPr>
  <dimension ref="A1:M553"/>
  <sheetViews>
    <sheetView topLeftCell="A7" zoomScaleNormal="100" workbookViewId="0">
      <selection activeCell="I23" sqref="I23"/>
    </sheetView>
  </sheetViews>
  <sheetFormatPr defaultRowHeight="15" x14ac:dyDescent="0.25"/>
  <cols>
    <col min="1" max="1" width="5.7109375" style="218" customWidth="1"/>
    <col min="2" max="2" width="4.710937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17</v>
      </c>
      <c r="B1" s="212" t="s">
        <v>61</v>
      </c>
      <c r="C1" s="213"/>
      <c r="D1" s="214" t="str">
        <f>VLOOKUP(A1,verzamelblad!A5:E54,3)</f>
        <v>OBS De Hobbit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Klerkenhof 5</v>
      </c>
      <c r="E2" s="215"/>
      <c r="F2" s="216"/>
      <c r="G2" s="216"/>
      <c r="H2" s="216"/>
      <c r="I2" s="216" t="str">
        <f>VLOOKUP(A1,verzamelblad!A5:E54,5)</f>
        <v>Leiderdorp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407" t="s">
        <v>102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404">
        <v>1</v>
      </c>
      <c r="C4" s="388" t="s">
        <v>379</v>
      </c>
      <c r="D4" s="372"/>
      <c r="E4" s="372" t="s">
        <v>85</v>
      </c>
      <c r="F4" s="425">
        <v>9.5</v>
      </c>
      <c r="G4" s="425"/>
      <c r="H4" s="425"/>
      <c r="I4" s="425"/>
      <c r="J4" s="425"/>
      <c r="K4" s="223">
        <f>SUM(F4:J4)</f>
        <v>9.5</v>
      </c>
      <c r="L4" s="218">
        <f t="shared" ref="L4:L67" si="0">IF(E4="",0,IF(E4="H",0,VLOOKUP(E4,$F$539:$G$553,2)))</f>
        <v>200</v>
      </c>
      <c r="M4" s="203">
        <f>SUM(K4*L4)</f>
        <v>1900</v>
      </c>
    </row>
    <row r="5" spans="1:13" x14ac:dyDescent="0.25">
      <c r="A5" s="218" t="s">
        <v>404</v>
      </c>
      <c r="B5" s="404">
        <v>2</v>
      </c>
      <c r="C5" s="388" t="s">
        <v>384</v>
      </c>
      <c r="D5" s="372"/>
      <c r="E5" s="372" t="s">
        <v>85</v>
      </c>
      <c r="F5" s="425"/>
      <c r="G5" s="425">
        <v>130</v>
      </c>
      <c r="H5" s="425"/>
      <c r="I5" s="425"/>
      <c r="J5" s="425"/>
      <c r="K5" s="223">
        <f t="shared" ref="K5:K68" si="1">SUM(F5:J5)</f>
        <v>130</v>
      </c>
      <c r="L5" s="218">
        <f t="shared" si="0"/>
        <v>200</v>
      </c>
      <c r="M5" s="203">
        <f t="shared" ref="M5:M68" si="2">SUM(K5*L5)</f>
        <v>26000</v>
      </c>
    </row>
    <row r="6" spans="1:13" x14ac:dyDescent="0.25">
      <c r="A6" s="218" t="s">
        <v>404</v>
      </c>
      <c r="B6" s="404">
        <v>3</v>
      </c>
      <c r="C6" s="388" t="s">
        <v>389</v>
      </c>
      <c r="D6" s="372"/>
      <c r="E6" s="372" t="s">
        <v>84</v>
      </c>
      <c r="F6" s="425"/>
      <c r="G6" s="425">
        <v>30.8</v>
      </c>
      <c r="H6" s="425"/>
      <c r="I6" s="425"/>
      <c r="J6" s="425"/>
      <c r="K6" s="223">
        <f t="shared" si="1"/>
        <v>30.8</v>
      </c>
      <c r="L6" s="218">
        <f t="shared" si="0"/>
        <v>200</v>
      </c>
      <c r="M6" s="203">
        <f t="shared" si="2"/>
        <v>6160</v>
      </c>
    </row>
    <row r="7" spans="1:13" x14ac:dyDescent="0.25">
      <c r="A7" s="218" t="s">
        <v>404</v>
      </c>
      <c r="B7" s="404">
        <v>5</v>
      </c>
      <c r="C7" s="388" t="s">
        <v>387</v>
      </c>
      <c r="D7" s="372"/>
      <c r="E7" s="372" t="s">
        <v>84</v>
      </c>
      <c r="F7" s="425"/>
      <c r="G7" s="425">
        <v>58.25</v>
      </c>
      <c r="H7" s="425"/>
      <c r="I7" s="425"/>
      <c r="J7" s="425"/>
      <c r="K7" s="223">
        <f t="shared" si="1"/>
        <v>58.25</v>
      </c>
      <c r="L7" s="218">
        <f t="shared" si="0"/>
        <v>200</v>
      </c>
      <c r="M7" s="203">
        <f t="shared" si="2"/>
        <v>11650</v>
      </c>
    </row>
    <row r="8" spans="1:13" x14ac:dyDescent="0.25">
      <c r="A8" s="218" t="s">
        <v>404</v>
      </c>
      <c r="B8" s="404">
        <v>6</v>
      </c>
      <c r="C8" s="388" t="s">
        <v>387</v>
      </c>
      <c r="D8" s="372"/>
      <c r="E8" s="372" t="s">
        <v>84</v>
      </c>
      <c r="F8" s="425"/>
      <c r="G8" s="425">
        <v>58.25</v>
      </c>
      <c r="H8" s="425"/>
      <c r="I8" s="425"/>
      <c r="J8" s="425"/>
      <c r="K8" s="223">
        <f t="shared" si="1"/>
        <v>58.25</v>
      </c>
      <c r="L8" s="218">
        <f t="shared" si="0"/>
        <v>200</v>
      </c>
      <c r="M8" s="203">
        <f t="shared" si="2"/>
        <v>11650</v>
      </c>
    </row>
    <row r="9" spans="1:13" x14ac:dyDescent="0.25">
      <c r="A9" s="218" t="s">
        <v>404</v>
      </c>
      <c r="B9" s="404">
        <v>7</v>
      </c>
      <c r="C9" s="388" t="s">
        <v>382</v>
      </c>
      <c r="D9" s="372"/>
      <c r="E9" s="372" t="s">
        <v>111</v>
      </c>
      <c r="F9" s="425"/>
      <c r="G9" s="425"/>
      <c r="H9" s="425"/>
      <c r="I9" s="425"/>
      <c r="J9" s="425">
        <v>5.85</v>
      </c>
      <c r="K9" s="223">
        <f t="shared" si="1"/>
        <v>5.85</v>
      </c>
      <c r="L9" s="218">
        <f t="shared" si="0"/>
        <v>200</v>
      </c>
      <c r="M9" s="203">
        <f t="shared" si="2"/>
        <v>1170</v>
      </c>
    </row>
    <row r="10" spans="1:13" x14ac:dyDescent="0.25">
      <c r="A10" s="218" t="s">
        <v>404</v>
      </c>
      <c r="B10" s="404">
        <v>8</v>
      </c>
      <c r="C10" s="388" t="s">
        <v>387</v>
      </c>
      <c r="D10" s="372"/>
      <c r="E10" s="372" t="s">
        <v>84</v>
      </c>
      <c r="F10" s="425"/>
      <c r="G10" s="425">
        <v>58.25</v>
      </c>
      <c r="H10" s="425"/>
      <c r="I10" s="425"/>
      <c r="J10" s="425"/>
      <c r="K10" s="223">
        <f t="shared" si="1"/>
        <v>58.25</v>
      </c>
      <c r="L10" s="218">
        <f t="shared" si="0"/>
        <v>200</v>
      </c>
      <c r="M10" s="203">
        <f t="shared" si="2"/>
        <v>11650</v>
      </c>
    </row>
    <row r="11" spans="1:13" x14ac:dyDescent="0.25">
      <c r="A11" s="218" t="s">
        <v>404</v>
      </c>
      <c r="B11" s="404">
        <v>9</v>
      </c>
      <c r="C11" s="388" t="s">
        <v>387</v>
      </c>
      <c r="D11" s="372"/>
      <c r="E11" s="372" t="s">
        <v>84</v>
      </c>
      <c r="F11" s="425"/>
      <c r="G11" s="425">
        <v>76</v>
      </c>
      <c r="H11" s="425"/>
      <c r="I11" s="425"/>
      <c r="J11" s="425"/>
      <c r="K11" s="223">
        <f t="shared" si="1"/>
        <v>76</v>
      </c>
      <c r="L11" s="218">
        <f t="shared" si="0"/>
        <v>200</v>
      </c>
      <c r="M11" s="203">
        <f t="shared" si="2"/>
        <v>15200</v>
      </c>
    </row>
    <row r="12" spans="1:13" x14ac:dyDescent="0.25">
      <c r="A12" s="218" t="s">
        <v>404</v>
      </c>
      <c r="B12" s="404">
        <v>10</v>
      </c>
      <c r="C12" s="388" t="s">
        <v>387</v>
      </c>
      <c r="D12" s="372"/>
      <c r="E12" s="372" t="s">
        <v>84</v>
      </c>
      <c r="F12" s="425"/>
      <c r="G12" s="425">
        <v>76</v>
      </c>
      <c r="H12" s="425"/>
      <c r="I12" s="425"/>
      <c r="J12" s="425"/>
      <c r="K12" s="223">
        <f t="shared" si="1"/>
        <v>76</v>
      </c>
      <c r="L12" s="218">
        <f t="shared" si="0"/>
        <v>200</v>
      </c>
      <c r="M12" s="203">
        <f t="shared" si="2"/>
        <v>15200</v>
      </c>
    </row>
    <row r="13" spans="1:13" x14ac:dyDescent="0.25">
      <c r="A13" s="218" t="s">
        <v>404</v>
      </c>
      <c r="B13" s="404">
        <v>11</v>
      </c>
      <c r="C13" s="388" t="s">
        <v>382</v>
      </c>
      <c r="D13" s="372"/>
      <c r="E13" s="372" t="s">
        <v>111</v>
      </c>
      <c r="F13" s="425"/>
      <c r="G13" s="425"/>
      <c r="H13" s="425"/>
      <c r="I13" s="425"/>
      <c r="J13" s="425">
        <v>5.85</v>
      </c>
      <c r="K13" s="223">
        <f t="shared" si="1"/>
        <v>5.85</v>
      </c>
      <c r="L13" s="218">
        <f t="shared" si="0"/>
        <v>200</v>
      </c>
      <c r="M13" s="203">
        <f t="shared" si="2"/>
        <v>1170</v>
      </c>
    </row>
    <row r="14" spans="1:13" x14ac:dyDescent="0.25">
      <c r="A14" s="218" t="s">
        <v>404</v>
      </c>
      <c r="B14" s="404">
        <v>12</v>
      </c>
      <c r="C14" s="388" t="s">
        <v>387</v>
      </c>
      <c r="D14" s="372"/>
      <c r="E14" s="372" t="s">
        <v>84</v>
      </c>
      <c r="F14" s="425"/>
      <c r="G14" s="425">
        <v>76</v>
      </c>
      <c r="H14" s="425"/>
      <c r="I14" s="425"/>
      <c r="J14" s="425"/>
      <c r="K14" s="223">
        <f t="shared" si="1"/>
        <v>76</v>
      </c>
      <c r="L14" s="218">
        <f t="shared" si="0"/>
        <v>200</v>
      </c>
      <c r="M14" s="203">
        <f t="shared" si="2"/>
        <v>15200</v>
      </c>
    </row>
    <row r="15" spans="1:13" x14ac:dyDescent="0.25">
      <c r="A15" s="218" t="s">
        <v>404</v>
      </c>
      <c r="B15" s="404">
        <v>13</v>
      </c>
      <c r="C15" s="388" t="s">
        <v>379</v>
      </c>
      <c r="D15" s="372"/>
      <c r="E15" s="372" t="s">
        <v>85</v>
      </c>
      <c r="F15" s="425">
        <v>9.5</v>
      </c>
      <c r="G15" s="425"/>
      <c r="H15" s="425"/>
      <c r="I15" s="425"/>
      <c r="J15" s="425"/>
      <c r="K15" s="223">
        <f t="shared" si="1"/>
        <v>9.5</v>
      </c>
      <c r="L15" s="218">
        <f t="shared" si="0"/>
        <v>200</v>
      </c>
      <c r="M15" s="203">
        <f t="shared" si="2"/>
        <v>1900</v>
      </c>
    </row>
    <row r="16" spans="1:13" x14ac:dyDescent="0.25">
      <c r="A16" s="218" t="s">
        <v>404</v>
      </c>
      <c r="B16" s="405">
        <v>14</v>
      </c>
      <c r="C16" s="388" t="s">
        <v>393</v>
      </c>
      <c r="D16" s="372"/>
      <c r="E16" s="372" t="s">
        <v>86</v>
      </c>
      <c r="F16" s="425"/>
      <c r="G16" s="425">
        <v>79</v>
      </c>
      <c r="H16" s="425"/>
      <c r="I16" s="425"/>
      <c r="J16" s="425"/>
      <c r="K16" s="223">
        <f t="shared" si="1"/>
        <v>79</v>
      </c>
      <c r="L16" s="218">
        <f t="shared" si="0"/>
        <v>200</v>
      </c>
      <c r="M16" s="203">
        <f t="shared" si="2"/>
        <v>15800</v>
      </c>
    </row>
    <row r="17" spans="1:13" x14ac:dyDescent="0.25">
      <c r="A17" s="218" t="s">
        <v>404</v>
      </c>
      <c r="B17" s="405">
        <v>15</v>
      </c>
      <c r="C17" s="388" t="s">
        <v>391</v>
      </c>
      <c r="D17" s="372"/>
      <c r="E17" s="372" t="s">
        <v>626</v>
      </c>
      <c r="F17" s="425"/>
      <c r="G17" s="425"/>
      <c r="H17" s="425">
        <v>30</v>
      </c>
      <c r="I17" s="425"/>
      <c r="J17" s="425"/>
      <c r="K17" s="223">
        <f t="shared" si="1"/>
        <v>30</v>
      </c>
      <c r="L17" s="218">
        <f t="shared" si="0"/>
        <v>120</v>
      </c>
      <c r="M17" s="203">
        <f t="shared" si="2"/>
        <v>3600</v>
      </c>
    </row>
    <row r="18" spans="1:13" x14ac:dyDescent="0.25">
      <c r="A18" s="218" t="s">
        <v>404</v>
      </c>
      <c r="B18" s="405">
        <v>16</v>
      </c>
      <c r="C18" s="388" t="s">
        <v>395</v>
      </c>
      <c r="D18" s="372"/>
      <c r="E18" s="372" t="s">
        <v>84</v>
      </c>
      <c r="F18" s="425"/>
      <c r="G18" s="425">
        <v>1.5</v>
      </c>
      <c r="H18" s="425"/>
      <c r="I18" s="425"/>
      <c r="J18" s="425"/>
      <c r="K18" s="223">
        <f t="shared" si="1"/>
        <v>1.5</v>
      </c>
      <c r="L18" s="218">
        <f t="shared" si="0"/>
        <v>200</v>
      </c>
      <c r="M18" s="203">
        <f t="shared" si="2"/>
        <v>300</v>
      </c>
    </row>
    <row r="19" spans="1:13" x14ac:dyDescent="0.25">
      <c r="A19" s="218" t="s">
        <v>404</v>
      </c>
      <c r="B19" s="405">
        <v>17</v>
      </c>
      <c r="C19" s="388" t="s">
        <v>644</v>
      </c>
      <c r="D19" s="372"/>
      <c r="E19" s="372" t="s">
        <v>111</v>
      </c>
      <c r="F19" s="425"/>
      <c r="G19" s="425"/>
      <c r="H19" s="425"/>
      <c r="I19" s="425"/>
      <c r="J19" s="425">
        <v>2.6</v>
      </c>
      <c r="K19" s="223">
        <f t="shared" si="1"/>
        <v>2.6</v>
      </c>
      <c r="L19" s="218">
        <f t="shared" si="0"/>
        <v>200</v>
      </c>
      <c r="M19" s="203">
        <f t="shared" si="2"/>
        <v>520</v>
      </c>
    </row>
    <row r="20" spans="1:13" x14ac:dyDescent="0.25">
      <c r="A20" s="218" t="s">
        <v>404</v>
      </c>
      <c r="B20" s="405">
        <v>18</v>
      </c>
      <c r="C20" s="388" t="s">
        <v>380</v>
      </c>
      <c r="D20" s="372"/>
      <c r="E20" s="372" t="s">
        <v>626</v>
      </c>
      <c r="F20" s="425"/>
      <c r="G20" s="425"/>
      <c r="H20" s="425"/>
      <c r="I20" s="425"/>
      <c r="J20" s="425">
        <v>10.75</v>
      </c>
      <c r="K20" s="223">
        <f t="shared" si="1"/>
        <v>10.75</v>
      </c>
      <c r="L20" s="218">
        <f t="shared" si="0"/>
        <v>120</v>
      </c>
      <c r="M20" s="203">
        <f t="shared" si="2"/>
        <v>1290</v>
      </c>
    </row>
    <row r="21" spans="1:13" x14ac:dyDescent="0.25">
      <c r="A21" s="218" t="s">
        <v>396</v>
      </c>
      <c r="B21" s="405" t="s">
        <v>614</v>
      </c>
      <c r="C21" s="388" t="s">
        <v>392</v>
      </c>
      <c r="D21" s="372"/>
      <c r="E21" s="372" t="s">
        <v>85</v>
      </c>
      <c r="F21" s="425"/>
      <c r="G21" s="425">
        <v>7.75</v>
      </c>
      <c r="H21" s="425"/>
      <c r="I21" s="425"/>
      <c r="J21" s="425"/>
      <c r="K21" s="223">
        <f t="shared" si="1"/>
        <v>7.75</v>
      </c>
      <c r="L21" s="218">
        <f t="shared" si="0"/>
        <v>200</v>
      </c>
      <c r="M21" s="203">
        <f t="shared" si="2"/>
        <v>1550</v>
      </c>
    </row>
    <row r="22" spans="1:13" x14ac:dyDescent="0.25">
      <c r="A22" s="218" t="s">
        <v>396</v>
      </c>
      <c r="B22" s="405" t="s">
        <v>397</v>
      </c>
      <c r="C22" s="388" t="s">
        <v>384</v>
      </c>
      <c r="D22" s="372"/>
      <c r="E22" s="372" t="s">
        <v>85</v>
      </c>
      <c r="F22" s="425"/>
      <c r="G22" s="425"/>
      <c r="H22" s="425">
        <v>101.25</v>
      </c>
      <c r="I22" s="425"/>
      <c r="J22" s="425"/>
      <c r="K22" s="223">
        <f t="shared" si="1"/>
        <v>101.25</v>
      </c>
      <c r="L22" s="218">
        <f t="shared" si="0"/>
        <v>200</v>
      </c>
      <c r="M22" s="203">
        <f t="shared" si="2"/>
        <v>20250</v>
      </c>
    </row>
    <row r="23" spans="1:13" x14ac:dyDescent="0.25">
      <c r="A23" s="218" t="s">
        <v>396</v>
      </c>
      <c r="B23" s="405" t="s">
        <v>441</v>
      </c>
      <c r="C23" s="388" t="s">
        <v>658</v>
      </c>
      <c r="D23" s="372"/>
      <c r="E23" s="372" t="s">
        <v>84</v>
      </c>
      <c r="F23" s="425"/>
      <c r="G23" s="425"/>
      <c r="H23" s="425">
        <v>18.25</v>
      </c>
      <c r="I23" s="425"/>
      <c r="J23" s="425"/>
      <c r="K23" s="223">
        <f t="shared" si="1"/>
        <v>18.25</v>
      </c>
      <c r="L23" s="218">
        <f t="shared" si="0"/>
        <v>200</v>
      </c>
      <c r="M23" s="203">
        <f t="shared" si="2"/>
        <v>3650</v>
      </c>
    </row>
    <row r="24" spans="1:13" x14ac:dyDescent="0.25">
      <c r="A24" s="218" t="s">
        <v>396</v>
      </c>
      <c r="B24" s="405" t="s">
        <v>469</v>
      </c>
      <c r="C24" s="388" t="s">
        <v>387</v>
      </c>
      <c r="D24" s="372"/>
      <c r="E24" s="372" t="s">
        <v>84</v>
      </c>
      <c r="F24" s="425"/>
      <c r="G24" s="425"/>
      <c r="H24" s="425">
        <v>57.15</v>
      </c>
      <c r="I24" s="425"/>
      <c r="J24" s="425"/>
      <c r="K24" s="223">
        <f t="shared" si="1"/>
        <v>57.15</v>
      </c>
      <c r="L24" s="218">
        <f t="shared" si="0"/>
        <v>200</v>
      </c>
      <c r="M24" s="203">
        <f t="shared" si="2"/>
        <v>11430</v>
      </c>
    </row>
    <row r="25" spans="1:13" x14ac:dyDescent="0.25">
      <c r="A25" s="218" t="s">
        <v>396</v>
      </c>
      <c r="B25" s="405" t="s">
        <v>442</v>
      </c>
      <c r="C25" s="388" t="s">
        <v>387</v>
      </c>
      <c r="D25" s="372"/>
      <c r="E25" s="372" t="s">
        <v>84</v>
      </c>
      <c r="F25" s="425"/>
      <c r="G25" s="425"/>
      <c r="H25" s="425">
        <v>57.15</v>
      </c>
      <c r="I25" s="425"/>
      <c r="J25" s="425"/>
      <c r="K25" s="223">
        <f t="shared" si="1"/>
        <v>57.15</v>
      </c>
      <c r="L25" s="218">
        <f t="shared" si="0"/>
        <v>200</v>
      </c>
      <c r="M25" s="203">
        <f t="shared" si="2"/>
        <v>11430</v>
      </c>
    </row>
    <row r="26" spans="1:13" x14ac:dyDescent="0.25">
      <c r="A26" s="218" t="s">
        <v>396</v>
      </c>
      <c r="B26" s="405" t="s">
        <v>468</v>
      </c>
      <c r="C26" s="388" t="s">
        <v>382</v>
      </c>
      <c r="D26" s="372"/>
      <c r="E26" s="372" t="s">
        <v>111</v>
      </c>
      <c r="F26" s="426"/>
      <c r="G26" s="426"/>
      <c r="H26" s="426"/>
      <c r="I26" s="426"/>
      <c r="J26" s="425">
        <v>5.85</v>
      </c>
      <c r="K26" s="223">
        <f t="shared" si="1"/>
        <v>5.85</v>
      </c>
      <c r="L26" s="218">
        <f t="shared" si="0"/>
        <v>200</v>
      </c>
      <c r="M26" s="203">
        <f t="shared" si="2"/>
        <v>1170</v>
      </c>
    </row>
    <row r="27" spans="1:13" x14ac:dyDescent="0.25">
      <c r="A27" s="218" t="s">
        <v>396</v>
      </c>
      <c r="B27" s="405" t="s">
        <v>443</v>
      </c>
      <c r="C27" s="388" t="s">
        <v>387</v>
      </c>
      <c r="D27" s="372"/>
      <c r="E27" s="372" t="s">
        <v>84</v>
      </c>
      <c r="F27" s="425"/>
      <c r="G27" s="425"/>
      <c r="H27" s="426">
        <v>57.15</v>
      </c>
      <c r="I27" s="426"/>
      <c r="J27" s="426"/>
      <c r="K27" s="223">
        <f t="shared" si="1"/>
        <v>57.15</v>
      </c>
      <c r="L27" s="218">
        <f t="shared" si="0"/>
        <v>200</v>
      </c>
      <c r="M27" s="203">
        <f t="shared" si="2"/>
        <v>11430</v>
      </c>
    </row>
    <row r="28" spans="1:13" x14ac:dyDescent="0.25">
      <c r="A28" s="218" t="s">
        <v>396</v>
      </c>
      <c r="B28" s="405" t="s">
        <v>467</v>
      </c>
      <c r="C28" s="388" t="s">
        <v>659</v>
      </c>
      <c r="D28" s="372"/>
      <c r="E28" s="372" t="s">
        <v>84</v>
      </c>
      <c r="F28" s="425"/>
      <c r="G28" s="425"/>
      <c r="H28" s="426">
        <v>42.2</v>
      </c>
      <c r="I28" s="426"/>
      <c r="J28" s="426"/>
      <c r="K28" s="223">
        <f t="shared" si="1"/>
        <v>42.2</v>
      </c>
      <c r="L28" s="218">
        <f t="shared" si="0"/>
        <v>200</v>
      </c>
      <c r="M28" s="203">
        <f t="shared" si="2"/>
        <v>8440</v>
      </c>
    </row>
    <row r="29" spans="1:13" x14ac:dyDescent="0.25">
      <c r="A29" s="218" t="s">
        <v>396</v>
      </c>
      <c r="B29" s="405" t="s">
        <v>444</v>
      </c>
      <c r="C29" s="388" t="s">
        <v>391</v>
      </c>
      <c r="D29" s="372"/>
      <c r="E29" s="372" t="s">
        <v>626</v>
      </c>
      <c r="F29" s="425"/>
      <c r="G29" s="425"/>
      <c r="H29" s="426">
        <v>22</v>
      </c>
      <c r="I29" s="426"/>
      <c r="J29" s="426"/>
      <c r="K29" s="223">
        <f t="shared" si="1"/>
        <v>22</v>
      </c>
      <c r="L29" s="218">
        <f t="shared" si="0"/>
        <v>120</v>
      </c>
      <c r="M29" s="203">
        <f t="shared" si="2"/>
        <v>2640</v>
      </c>
    </row>
    <row r="30" spans="1:13" x14ac:dyDescent="0.25">
      <c r="A30" s="218" t="s">
        <v>396</v>
      </c>
      <c r="B30" s="405" t="s">
        <v>466</v>
      </c>
      <c r="C30" s="388" t="s">
        <v>452</v>
      </c>
      <c r="D30" s="372"/>
      <c r="E30" s="372" t="s">
        <v>111</v>
      </c>
      <c r="F30" s="426"/>
      <c r="G30" s="426"/>
      <c r="H30" s="426"/>
      <c r="I30" s="426"/>
      <c r="J30" s="425">
        <v>4.75</v>
      </c>
      <c r="K30" s="223">
        <f t="shared" si="1"/>
        <v>4.75</v>
      </c>
      <c r="L30" s="218">
        <f t="shared" si="0"/>
        <v>200</v>
      </c>
      <c r="M30" s="203">
        <f t="shared" si="2"/>
        <v>950</v>
      </c>
    </row>
    <row r="31" spans="1:13" x14ac:dyDescent="0.25">
      <c r="A31" s="218" t="s">
        <v>396</v>
      </c>
      <c r="B31" s="405" t="s">
        <v>445</v>
      </c>
      <c r="C31" s="388" t="s">
        <v>392</v>
      </c>
      <c r="D31" s="372"/>
      <c r="E31" s="372" t="s">
        <v>85</v>
      </c>
      <c r="F31" s="426"/>
      <c r="G31" s="426">
        <v>7.75</v>
      </c>
      <c r="H31" s="425"/>
      <c r="I31" s="426"/>
      <c r="J31" s="426"/>
      <c r="K31" s="223">
        <f t="shared" si="1"/>
        <v>7.75</v>
      </c>
      <c r="L31" s="218">
        <f t="shared" si="0"/>
        <v>200</v>
      </c>
      <c r="M31" s="203">
        <f t="shared" si="2"/>
        <v>1550</v>
      </c>
    </row>
    <row r="32" spans="1:13" ht="15.75" thickBot="1" x14ac:dyDescent="0.3">
      <c r="C32" s="370" t="s">
        <v>87</v>
      </c>
      <c r="D32" s="370"/>
      <c r="E32" s="370"/>
      <c r="F32" s="380">
        <f>SUM(F4:F31)</f>
        <v>19</v>
      </c>
      <c r="G32" s="380">
        <f t="shared" ref="G32:K32" si="3">SUM(G4:G31)</f>
        <v>659.55</v>
      </c>
      <c r="H32" s="380">
        <f t="shared" si="3"/>
        <v>385.15</v>
      </c>
      <c r="I32" s="380">
        <f t="shared" si="3"/>
        <v>0</v>
      </c>
      <c r="J32" s="380">
        <f t="shared" si="3"/>
        <v>35.65</v>
      </c>
      <c r="K32" s="380">
        <f t="shared" si="3"/>
        <v>1099.3499999999999</v>
      </c>
    </row>
    <row r="33" spans="11:13" ht="15.75" thickTop="1" x14ac:dyDescent="0.25"/>
    <row r="34" spans="11:13" hidden="1" x14ac:dyDescent="0.25">
      <c r="K34" s="223">
        <f t="shared" si="1"/>
        <v>0</v>
      </c>
      <c r="L34" s="218">
        <f t="shared" si="0"/>
        <v>0</v>
      </c>
      <c r="M34" s="203">
        <f t="shared" si="2"/>
        <v>0</v>
      </c>
    </row>
    <row r="35" spans="11:13" hidden="1" x14ac:dyDescent="0.25">
      <c r="K35" s="223">
        <f t="shared" si="1"/>
        <v>0</v>
      </c>
      <c r="L35" s="218">
        <f t="shared" si="0"/>
        <v>0</v>
      </c>
      <c r="M35" s="203">
        <f t="shared" si="2"/>
        <v>0</v>
      </c>
    </row>
    <row r="36" spans="11:13" hidden="1" x14ac:dyDescent="0.25">
      <c r="K36" s="223">
        <f t="shared" si="1"/>
        <v>0</v>
      </c>
      <c r="L36" s="218">
        <f t="shared" si="0"/>
        <v>0</v>
      </c>
      <c r="M36" s="203">
        <f t="shared" si="2"/>
        <v>0</v>
      </c>
    </row>
    <row r="37" spans="11:13" hidden="1" x14ac:dyDescent="0.25">
      <c r="K37" s="223">
        <f t="shared" si="1"/>
        <v>0</v>
      </c>
      <c r="L37" s="218">
        <f t="shared" si="0"/>
        <v>0</v>
      </c>
      <c r="M37" s="203">
        <f t="shared" si="2"/>
        <v>0</v>
      </c>
    </row>
    <row r="38" spans="11:13" hidden="1" x14ac:dyDescent="0.25">
      <c r="K38" s="223">
        <f t="shared" si="1"/>
        <v>0</v>
      </c>
      <c r="L38" s="218">
        <f t="shared" si="0"/>
        <v>0</v>
      </c>
      <c r="M38" s="203">
        <f t="shared" si="2"/>
        <v>0</v>
      </c>
    </row>
    <row r="39" spans="11:13" hidden="1" x14ac:dyDescent="0.25">
      <c r="K39" s="223">
        <f t="shared" si="1"/>
        <v>0</v>
      </c>
      <c r="L39" s="218">
        <f t="shared" si="0"/>
        <v>0</v>
      </c>
      <c r="M39" s="203">
        <f t="shared" si="2"/>
        <v>0</v>
      </c>
    </row>
    <row r="40" spans="11:13" hidden="1" x14ac:dyDescent="0.25">
      <c r="K40" s="223">
        <f t="shared" si="1"/>
        <v>0</v>
      </c>
      <c r="L40" s="218">
        <f t="shared" si="0"/>
        <v>0</v>
      </c>
      <c r="M40" s="203">
        <f t="shared" si="2"/>
        <v>0</v>
      </c>
    </row>
    <row r="41" spans="11:13" hidden="1" x14ac:dyDescent="0.25">
      <c r="K41" s="223">
        <f t="shared" si="1"/>
        <v>0</v>
      </c>
      <c r="L41" s="218">
        <f t="shared" si="0"/>
        <v>0</v>
      </c>
      <c r="M41" s="203">
        <f t="shared" si="2"/>
        <v>0</v>
      </c>
    </row>
    <row r="42" spans="11:13" hidden="1" x14ac:dyDescent="0.25">
      <c r="K42" s="223">
        <f t="shared" si="1"/>
        <v>0</v>
      </c>
      <c r="L42" s="218">
        <f t="shared" si="0"/>
        <v>0</v>
      </c>
      <c r="M42" s="203">
        <f t="shared" si="2"/>
        <v>0</v>
      </c>
    </row>
    <row r="43" spans="11:13" hidden="1" x14ac:dyDescent="0.25">
      <c r="K43" s="223">
        <f t="shared" si="1"/>
        <v>0</v>
      </c>
      <c r="L43" s="218">
        <f t="shared" si="0"/>
        <v>0</v>
      </c>
      <c r="M43" s="203">
        <f t="shared" si="2"/>
        <v>0</v>
      </c>
    </row>
    <row r="44" spans="11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11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11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11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11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435.05</v>
      </c>
      <c r="H500" s="169">
        <f t="shared" ref="H500:H514" si="31">SUMPRODUCT(--($E$4:$E$498=C500),--($D$4:$D$498=""),$H$4:$H$498)</f>
        <v>231.90000000000003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666.95</v>
      </c>
      <c r="L500" s="169"/>
      <c r="M500" s="169">
        <f t="shared" ref="M500:M507" si="35">SUMPRODUCT(--($E$4:$E$498=C500),--($D$4:$D$498=""),$M$4:$M$498)</f>
        <v>133390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0</v>
      </c>
      <c r="H501" s="169">
        <f t="shared" si="31"/>
        <v>52</v>
      </c>
      <c r="I501" s="169">
        <f t="shared" si="32"/>
        <v>0</v>
      </c>
      <c r="J501" s="169">
        <f t="shared" si="33"/>
        <v>10.75</v>
      </c>
      <c r="K501" s="169">
        <f t="shared" si="34"/>
        <v>62.75</v>
      </c>
      <c r="L501" s="169"/>
      <c r="M501" s="169">
        <f t="shared" si="35"/>
        <v>7530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19</v>
      </c>
      <c r="G502" s="169">
        <f t="shared" si="30"/>
        <v>145.5</v>
      </c>
      <c r="H502" s="169">
        <f t="shared" si="31"/>
        <v>101.25</v>
      </c>
      <c r="I502" s="169">
        <f t="shared" si="32"/>
        <v>0</v>
      </c>
      <c r="J502" s="169">
        <f t="shared" si="33"/>
        <v>0</v>
      </c>
      <c r="K502" s="169">
        <f t="shared" si="34"/>
        <v>265.75</v>
      </c>
      <c r="L502" s="169"/>
      <c r="M502" s="169">
        <f t="shared" si="35"/>
        <v>53150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24.9</v>
      </c>
      <c r="K503" s="169">
        <f t="shared" si="34"/>
        <v>24.9</v>
      </c>
      <c r="L503" s="169"/>
      <c r="M503" s="169">
        <f t="shared" si="35"/>
        <v>4980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79</v>
      </c>
      <c r="H504" s="169">
        <f t="shared" si="31"/>
        <v>0</v>
      </c>
      <c r="I504" s="169">
        <f t="shared" si="32"/>
        <v>0</v>
      </c>
      <c r="J504" s="169">
        <f t="shared" si="33"/>
        <v>0</v>
      </c>
      <c r="K504" s="169">
        <f t="shared" si="34"/>
        <v>79</v>
      </c>
      <c r="L504" s="169"/>
      <c r="M504" s="169">
        <f t="shared" si="35"/>
        <v>15800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19</v>
      </c>
      <c r="G515" s="170">
        <f t="shared" ref="G515:K515" si="37">SUM(G500:G514)</f>
        <v>659.55</v>
      </c>
      <c r="H515" s="170">
        <f t="shared" si="37"/>
        <v>385.15000000000003</v>
      </c>
      <c r="I515" s="170">
        <f t="shared" si="37"/>
        <v>0</v>
      </c>
      <c r="J515" s="170">
        <f t="shared" si="37"/>
        <v>35.65</v>
      </c>
      <c r="K515" s="170">
        <f t="shared" si="37"/>
        <v>1099.3499999999999</v>
      </c>
      <c r="L515" s="170"/>
      <c r="M515" s="170">
        <f>SUM(M499:M514)</f>
        <v>214850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bKO+x1z4pMBRx2oLjHl0g7jE2bx7G++ss5rgMZ9+OcjOUQh7lg7eYiHh1Tsxt2IcFNPvvvi3Qcp1MRf5sb5Pfw==" saltValue="Y0DUk/3f/UCqPZj+h0rZ5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8">
    <tabColor rgb="FFF07512"/>
  </sheetPr>
  <dimension ref="A1:O124"/>
  <sheetViews>
    <sheetView showGridLines="0" showZeros="0" topLeftCell="A28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18,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De Hasselbraam</v>
      </c>
      <c r="C4" s="441"/>
      <c r="D4" s="441"/>
      <c r="E4" s="441"/>
      <c r="F4" s="437" t="s">
        <v>65</v>
      </c>
      <c r="G4" s="437"/>
      <c r="H4" s="69">
        <v>18</v>
      </c>
    </row>
    <row r="5" spans="1:11" ht="15" x14ac:dyDescent="0.25">
      <c r="A5" s="101" t="s">
        <v>60</v>
      </c>
      <c r="B5" s="440" t="str">
        <f>VLOOKUP(H4,verzamelblad!A5:E54,4)</f>
        <v>Heelblaadjespad 17</v>
      </c>
      <c r="C5" s="440"/>
      <c r="D5" s="440"/>
      <c r="E5" s="440"/>
      <c r="F5" s="438" t="s">
        <v>66</v>
      </c>
      <c r="G5" s="438"/>
      <c r="H5" s="238" t="str">
        <f>CONCATENATE(H4,"a")</f>
        <v>18a</v>
      </c>
    </row>
    <row r="6" spans="1:11" ht="15" x14ac:dyDescent="0.25">
      <c r="A6" s="104" t="s">
        <v>62</v>
      </c>
      <c r="B6" s="439" t="str">
        <f>VLOOKUP(H4,verzamelblad!A5:E54,5)</f>
        <v>Leiderdorp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216468</v>
      </c>
      <c r="E19" s="94"/>
      <c r="F19" s="95" t="s">
        <v>191</v>
      </c>
      <c r="G19" s="158">
        <f ca="1">D100/E9</f>
        <v>1082.3399999999999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'18a'!K503</f>
        <v>41.95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'18a'!G515-'18a'!G504</f>
        <v>818.58999999999992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818.58999999999992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818.58999999999992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'18a'!F515</f>
        <v>32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121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121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183.5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hidden="1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113.79973499999998</v>
      </c>
      <c r="F81" s="109">
        <f>VLOOKUP($H$4,verzamelblad!$A$5:$EK$54,10,0)</f>
        <v>4</v>
      </c>
      <c r="G81" s="108"/>
      <c r="H81" s="108"/>
      <c r="I81" s="261">
        <f ca="1">SUM(E81*F81)</f>
        <v>455.19893999999994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108600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7560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75118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8390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16800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216468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qggV4Mjm6F4Za63fXCfkKp3MAib8qkKTvsxfofRXuDz0v6ayhURq8ggKMGwEnMupbrtIQ/M8uYsJVqkNfRovzw==" saltValue="/Dnh6m7iAeAqR+19Vg8O0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2">
    <tabColor rgb="FF1F1770"/>
    <pageSetUpPr fitToPage="1"/>
  </sheetPr>
  <dimension ref="A1:XFC39"/>
  <sheetViews>
    <sheetView showGridLines="0" showZeros="0" zoomScaleNormal="100" workbookViewId="0">
      <selection activeCell="J24" sqref="J24"/>
    </sheetView>
  </sheetViews>
  <sheetFormatPr defaultColWidth="9.140625" defaultRowHeight="15" zeroHeight="1" x14ac:dyDescent="0.25"/>
  <cols>
    <col min="1" max="1" width="9.28515625" customWidth="1"/>
    <col min="2" max="2" width="27.28515625" customWidth="1"/>
    <col min="3" max="3" width="14.42578125" bestFit="1" customWidth="1"/>
    <col min="4" max="6" width="12.7109375" customWidth="1"/>
    <col min="7" max="7" width="13.42578125" customWidth="1"/>
    <col min="8" max="8" width="12.7109375" customWidth="1"/>
    <col min="9" max="9" width="16.140625" customWidth="1"/>
    <col min="10" max="12" width="12.7109375" customWidth="1"/>
    <col min="13" max="13" width="15.5703125" customWidth="1"/>
    <col min="14" max="14" width="13.5703125" customWidth="1"/>
    <col min="15" max="15" width="9.42578125" customWidth="1"/>
    <col min="16" max="16" width="15.28515625" customWidth="1"/>
    <col min="17" max="17" width="15.42578125" customWidth="1"/>
    <col min="18" max="18" width="13.5703125" hidden="1" customWidth="1"/>
    <col min="19" max="19" width="4" hidden="1" customWidth="1"/>
    <col min="20" max="25" width="9.140625" hidden="1" customWidth="1"/>
    <col min="26" max="26" width="15.28515625" hidden="1" customWidth="1"/>
    <col min="27" max="83" width="9.140625" hidden="1" customWidth="1"/>
    <col min="84" max="84" width="17.7109375" hidden="1" customWidth="1"/>
    <col min="85" max="85" width="17.140625" hidden="1" customWidth="1"/>
    <col min="86" max="16378" width="0" hidden="1" customWidth="1"/>
    <col min="16379" max="16379" width="4.28515625" hidden="1" customWidth="1"/>
    <col min="16380" max="16380" width="6.42578125" hidden="1" customWidth="1"/>
    <col min="16381" max="16381" width="6" hidden="1" customWidth="1"/>
    <col min="16382" max="16382" width="8.7109375" hidden="1" customWidth="1"/>
    <col min="16383" max="16383" width="9.28515625" hidden="1" customWidth="1"/>
    <col min="16384" max="16384" width="0" hidden="1" customWidth="1"/>
  </cols>
  <sheetData>
    <row r="1" spans="1:116" ht="26.25" customHeight="1" x14ac:dyDescent="0.4">
      <c r="A1" s="274"/>
      <c r="B1" s="343" t="s">
        <v>301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</row>
    <row r="2" spans="1:116" ht="23.25" x14ac:dyDescent="0.35">
      <c r="D2" s="14"/>
      <c r="E2" s="273"/>
      <c r="F2" s="14"/>
      <c r="G2" s="14"/>
      <c r="H2" s="14"/>
      <c r="I2" s="14"/>
      <c r="J2" s="14"/>
      <c r="K2" s="344"/>
      <c r="L2" s="21"/>
      <c r="M2" s="21"/>
      <c r="N2" s="21"/>
      <c r="O2" s="21"/>
      <c r="P2" s="21"/>
      <c r="Q2" s="21"/>
      <c r="DK2" t="s">
        <v>274</v>
      </c>
    </row>
    <row r="3" spans="1:116" ht="23.25" x14ac:dyDescent="0.35">
      <c r="D3" s="14"/>
      <c r="E3" s="27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V3" t="s">
        <v>214</v>
      </c>
      <c r="AA3" t="s">
        <v>215</v>
      </c>
      <c r="AB3" t="s">
        <v>215</v>
      </c>
      <c r="AC3" t="s">
        <v>216</v>
      </c>
      <c r="AE3" t="s">
        <v>217</v>
      </c>
      <c r="AG3" t="s">
        <v>218</v>
      </c>
      <c r="AI3" t="s">
        <v>219</v>
      </c>
      <c r="AK3" t="s">
        <v>220</v>
      </c>
      <c r="AM3" t="s">
        <v>221</v>
      </c>
      <c r="AO3" t="s">
        <v>222</v>
      </c>
      <c r="AQ3" t="s">
        <v>223</v>
      </c>
      <c r="AS3" t="s">
        <v>224</v>
      </c>
      <c r="AU3" t="s">
        <v>225</v>
      </c>
      <c r="AW3" t="s">
        <v>226</v>
      </c>
      <c r="AY3" t="s">
        <v>227</v>
      </c>
      <c r="BA3" t="s">
        <v>228</v>
      </c>
      <c r="BC3" t="s">
        <v>229</v>
      </c>
      <c r="BE3" t="s">
        <v>230</v>
      </c>
      <c r="BG3" t="s">
        <v>231</v>
      </c>
      <c r="BI3" t="s">
        <v>232</v>
      </c>
      <c r="BK3" t="s">
        <v>233</v>
      </c>
      <c r="BM3" t="s">
        <v>234</v>
      </c>
      <c r="BO3" t="s">
        <v>235</v>
      </c>
      <c r="BQ3" t="s">
        <v>236</v>
      </c>
      <c r="BS3" t="s">
        <v>237</v>
      </c>
      <c r="BU3" t="s">
        <v>238</v>
      </c>
      <c r="BW3" t="s">
        <v>239</v>
      </c>
      <c r="BY3" t="s">
        <v>240</v>
      </c>
      <c r="CA3" t="s">
        <v>241</v>
      </c>
      <c r="CC3" t="s">
        <v>242</v>
      </c>
      <c r="DK3" t="s">
        <v>275</v>
      </c>
    </row>
    <row r="4" spans="1:116" s="31" customFormat="1" ht="30" customHeight="1" x14ac:dyDescent="0.25">
      <c r="B4" s="345" t="s">
        <v>247</v>
      </c>
      <c r="C4" s="345" t="s">
        <v>289</v>
      </c>
      <c r="D4" s="346" t="s">
        <v>176</v>
      </c>
      <c r="E4" s="346" t="s">
        <v>170</v>
      </c>
      <c r="F4" s="346" t="s">
        <v>171</v>
      </c>
      <c r="G4" s="346" t="s">
        <v>166</v>
      </c>
      <c r="H4" s="346" t="s">
        <v>172</v>
      </c>
      <c r="I4" s="346" t="s">
        <v>69</v>
      </c>
      <c r="J4" s="346" t="s">
        <v>91</v>
      </c>
      <c r="K4" s="346" t="s">
        <v>173</v>
      </c>
      <c r="L4" s="346" t="s">
        <v>167</v>
      </c>
      <c r="M4" s="346" t="s">
        <v>168</v>
      </c>
      <c r="N4" s="346" t="s">
        <v>174</v>
      </c>
      <c r="O4" s="346" t="s">
        <v>175</v>
      </c>
      <c r="P4" s="346" t="s">
        <v>169</v>
      </c>
      <c r="Q4" s="345" t="s">
        <v>269</v>
      </c>
      <c r="R4" s="201"/>
      <c r="T4" s="31" t="s">
        <v>270</v>
      </c>
      <c r="U4" s="31" t="s">
        <v>271</v>
      </c>
      <c r="V4" s="31" t="s">
        <v>131</v>
      </c>
      <c r="W4" s="31" t="s">
        <v>194</v>
      </c>
      <c r="X4" s="31" t="s">
        <v>132</v>
      </c>
      <c r="Y4" s="31" t="s">
        <v>243</v>
      </c>
      <c r="Z4" s="31" t="s">
        <v>195</v>
      </c>
      <c r="AB4" s="31" t="s">
        <v>76</v>
      </c>
      <c r="AD4" s="31" t="s">
        <v>76</v>
      </c>
      <c r="AE4" s="31">
        <v>0</v>
      </c>
      <c r="AF4" s="31" t="s">
        <v>76</v>
      </c>
      <c r="AG4" s="31">
        <v>0</v>
      </c>
      <c r="AH4" s="31" t="s">
        <v>76</v>
      </c>
      <c r="AI4" s="31">
        <v>0</v>
      </c>
      <c r="AJ4" s="31" t="s">
        <v>76</v>
      </c>
      <c r="AK4" s="31">
        <v>0</v>
      </c>
      <c r="AL4" s="31" t="s">
        <v>76</v>
      </c>
      <c r="AM4" s="31">
        <v>0</v>
      </c>
      <c r="AN4" s="31" t="s">
        <v>76</v>
      </c>
      <c r="AO4" s="31">
        <v>0</v>
      </c>
      <c r="AP4" s="31" t="s">
        <v>76</v>
      </c>
      <c r="AQ4" s="31">
        <v>0</v>
      </c>
      <c r="AR4" s="31" t="s">
        <v>76</v>
      </c>
      <c r="AS4" s="31">
        <v>0</v>
      </c>
      <c r="AT4" s="31" t="s">
        <v>76</v>
      </c>
      <c r="AU4" s="31">
        <v>0</v>
      </c>
      <c r="AV4" s="31" t="s">
        <v>76</v>
      </c>
      <c r="AW4" s="31" t="s">
        <v>56</v>
      </c>
      <c r="AX4" s="31" t="s">
        <v>76</v>
      </c>
      <c r="AY4" s="31" t="s">
        <v>57</v>
      </c>
      <c r="AZ4" s="31" t="s">
        <v>76</v>
      </c>
      <c r="BA4" s="31" t="s">
        <v>58</v>
      </c>
      <c r="BB4" s="31" t="s">
        <v>76</v>
      </c>
      <c r="BC4" s="31">
        <v>0</v>
      </c>
      <c r="BD4" s="31" t="s">
        <v>76</v>
      </c>
      <c r="BE4" s="31">
        <v>0</v>
      </c>
      <c r="BF4" s="31" t="s">
        <v>76</v>
      </c>
      <c r="BG4" s="31">
        <v>0</v>
      </c>
      <c r="BH4" s="31" t="s">
        <v>76</v>
      </c>
      <c r="BI4" s="31">
        <v>0</v>
      </c>
      <c r="BJ4" s="31" t="s">
        <v>76</v>
      </c>
      <c r="BL4" s="31" t="s">
        <v>76</v>
      </c>
      <c r="BN4" s="31" t="s">
        <v>76</v>
      </c>
      <c r="BP4" s="31" t="s">
        <v>76</v>
      </c>
      <c r="BR4" s="31" t="s">
        <v>76</v>
      </c>
      <c r="BS4" s="31">
        <v>0</v>
      </c>
      <c r="BT4" s="31" t="s">
        <v>76</v>
      </c>
      <c r="BU4" s="31">
        <v>0</v>
      </c>
      <c r="BV4" s="31" t="s">
        <v>76</v>
      </c>
      <c r="BW4" s="31">
        <v>0</v>
      </c>
      <c r="BX4" s="31" t="s">
        <v>76</v>
      </c>
      <c r="BY4" s="31">
        <v>0</v>
      </c>
      <c r="BZ4" s="31" t="s">
        <v>76</v>
      </c>
      <c r="CA4" s="31">
        <v>0</v>
      </c>
      <c r="CB4" s="31" t="s">
        <v>76</v>
      </c>
      <c r="CC4" s="31">
        <v>0</v>
      </c>
      <c r="CD4" s="31" t="s">
        <v>76</v>
      </c>
      <c r="CE4" s="31" t="s">
        <v>92</v>
      </c>
      <c r="CF4" s="31" t="s">
        <v>196</v>
      </c>
      <c r="CG4" s="31" t="s">
        <v>197</v>
      </c>
      <c r="CH4" s="31" t="s">
        <v>198</v>
      </c>
      <c r="CI4" s="31" t="s">
        <v>199</v>
      </c>
      <c r="CJ4" s="31" t="s">
        <v>200</v>
      </c>
      <c r="CL4" s="31" t="s">
        <v>201</v>
      </c>
      <c r="CN4" s="31" t="s">
        <v>202</v>
      </c>
      <c r="CP4" s="31" t="s">
        <v>203</v>
      </c>
      <c r="CR4" s="31" t="s">
        <v>204</v>
      </c>
      <c r="CT4" s="31" t="s">
        <v>205</v>
      </c>
      <c r="CV4" s="31" t="s">
        <v>206</v>
      </c>
      <c r="CX4" s="31" t="s">
        <v>207</v>
      </c>
      <c r="CZ4" s="31" t="s">
        <v>208</v>
      </c>
      <c r="DB4" s="31" t="s">
        <v>209</v>
      </c>
      <c r="DD4" s="31" t="s">
        <v>210</v>
      </c>
      <c r="DF4" s="31" t="s">
        <v>211</v>
      </c>
      <c r="DH4" s="31" t="s">
        <v>212</v>
      </c>
      <c r="DJ4" s="31" t="s">
        <v>213</v>
      </c>
      <c r="DK4" s="31" t="s">
        <v>273</v>
      </c>
    </row>
    <row r="5" spans="1:116" x14ac:dyDescent="0.25">
      <c r="A5">
        <v>1</v>
      </c>
      <c r="B5" s="19" t="str">
        <f ca="1">INDIRECT("'" &amp; A5 &amp; "'!$B$4")</f>
        <v>OBS De Morskring (onderbouw)</v>
      </c>
      <c r="C5" s="262">
        <f ca="1">INDIRECT("'" &amp; A5 &amp; "'!$I$78")</f>
        <v>0</v>
      </c>
      <c r="D5" s="36">
        <f ca="1">INDIRECT("'" &amp; A5 &amp; "'!$F$11")</f>
        <v>0</v>
      </c>
      <c r="E5" s="36">
        <f ca="1">INDIRECT("'" &amp; A5 &amp; "'!$I$11")</f>
        <v>0</v>
      </c>
      <c r="F5" s="36">
        <f ca="1">INDIRECT("'" &amp; A5 &amp; "'!$F$12")</f>
        <v>0</v>
      </c>
      <c r="G5" s="36">
        <f ca="1">INDIRECT("'" &amp; A5 &amp; "'!$I$12")</f>
        <v>0</v>
      </c>
      <c r="H5" s="36">
        <f ca="1">INDIRECT("'" &amp; A5 &amp; "'!$F$13")</f>
        <v>0</v>
      </c>
      <c r="I5" s="36">
        <f ca="1">INDIRECT("'" &amp; A5 &amp; "'!$I$33")</f>
        <v>0</v>
      </c>
      <c r="J5" s="36">
        <f ca="1">INDIRECT("'" &amp; A5 &amp; "'!$I$44")</f>
        <v>0</v>
      </c>
      <c r="K5" s="36">
        <f ca="1">INDIRECT("'" &amp; A5 &amp; "'!$I$57")</f>
        <v>0</v>
      </c>
      <c r="L5" s="36">
        <f ca="1">INDIRECT("'" &amp; A5 &amp; "'!$I$66")</f>
        <v>0</v>
      </c>
      <c r="M5" s="35" t="e">
        <f ca="1">INDIRECT("'" &amp; A5 &amp; "'!$J$11")</f>
        <v>#DIV/0!</v>
      </c>
      <c r="N5" s="35" t="e">
        <f ca="1">INDIRECT("'" &amp; A5 &amp; "'!$J$12")</f>
        <v>#DIV/0!</v>
      </c>
      <c r="O5" s="35" t="e">
        <f ca="1">INDIRECT("'" &amp; A5 &amp; "'!$J$13")</f>
        <v>#DIV/0!</v>
      </c>
      <c r="P5" s="35" t="e">
        <f ca="1">INDIRECT("'" &amp; A5 &amp; "'!$F$16")</f>
        <v>#DIV/0!</v>
      </c>
      <c r="Q5" s="36">
        <f ca="1">INDIRECT("'" &amp; A5 &amp; "'!$I$76")</f>
        <v>0</v>
      </c>
      <c r="R5" s="182"/>
      <c r="T5" s="205" t="e">
        <f ca="1">M5</f>
        <v>#DIV/0!</v>
      </c>
      <c r="U5" s="205" t="e">
        <f ca="1">N5</f>
        <v>#DIV/0!</v>
      </c>
      <c r="V5">
        <f t="shared" ref="V5:V34" si="0">offertetarief</f>
        <v>0</v>
      </c>
      <c r="W5">
        <f t="shared" ref="W5:W34" si="1">regietarief</f>
        <v>0</v>
      </c>
      <c r="X5">
        <f t="shared" ref="X5:X34" si="2">spectarief</f>
        <v>0</v>
      </c>
      <c r="Y5">
        <f ca="1">INDIRECT("'" &amp; A5 &amp; "'!$I$14")</f>
        <v>0</v>
      </c>
      <c r="Z5" t="e">
        <f ca="1">INDIRECT("'" &amp; A5 &amp; "'!$I$19")</f>
        <v>#DIV/0!</v>
      </c>
      <c r="AA5">
        <f ca="1">INDIRECT("'" &amp; A5 &amp; "'!$I$22")</f>
        <v>0</v>
      </c>
      <c r="AB5">
        <f ca="1">INDIRECT("'" &amp; A5 &amp; "'!$F$22")</f>
        <v>0</v>
      </c>
      <c r="AC5">
        <f ca="1">INDIRECT("'" &amp; A5 &amp; "'!$I$23")</f>
        <v>0</v>
      </c>
      <c r="AD5">
        <f ca="1">INDIRECT("'" &amp; A5 &amp; "'!$F$23")</f>
        <v>0</v>
      </c>
      <c r="AE5">
        <f ca="1">INDIRECT("'" &amp; A5 &amp; "'!$I$24")</f>
        <v>0</v>
      </c>
      <c r="AF5">
        <f ca="1">INDIRECT("'" &amp; A5 &amp; "'!$F$24")</f>
        <v>0</v>
      </c>
      <c r="AG5">
        <f ca="1">INDIRECT("'" &amp; A5 &amp; "'!$I$25")</f>
        <v>0</v>
      </c>
      <c r="AH5">
        <f ca="1">INDIRECT("'" &amp; A5 &amp; "'!$F$25")</f>
        <v>0</v>
      </c>
      <c r="AI5">
        <f ca="1">INDIRECT("'" &amp; A5 &amp; "'!$I$26")</f>
        <v>0</v>
      </c>
      <c r="AJ5">
        <f ca="1">INDIRECT("'" &amp; A5 &amp; "'!$F$26")</f>
        <v>0</v>
      </c>
      <c r="AK5">
        <f ca="1">INDIRECT("'" &amp; A5 &amp; "'!$I$27")</f>
        <v>0</v>
      </c>
      <c r="AL5">
        <f ca="1">INDIRECT("'" &amp; A5 &amp; "'!$F$27")</f>
        <v>0</v>
      </c>
      <c r="AM5">
        <f ca="1">INDIRECT("'" &amp; A5 &amp; "'!$I$28")</f>
        <v>0</v>
      </c>
      <c r="AN5">
        <f ca="1">INDIRECT("'" &amp; A5 &amp; "'!$F$28")</f>
        <v>0</v>
      </c>
      <c r="AO5">
        <f ca="1">INDIRECT("'" &amp; A5 &amp; "'!$I$29")</f>
        <v>0</v>
      </c>
      <c r="AP5">
        <f ca="1">INDIRECT("'" &amp; A5 &amp; "'!$F$29")</f>
        <v>0</v>
      </c>
      <c r="AQ5">
        <f ca="1">INDIRECT("'" &amp; A5 &amp; "'!$I$30")</f>
        <v>0</v>
      </c>
      <c r="AR5">
        <f ca="1">INDIRECT("'" &amp; A5 &amp; "'!$F$30")</f>
        <v>0</v>
      </c>
      <c r="AS5">
        <f ca="1">INDIRECT("'" &amp; A5 &amp; "'!$I$31")</f>
        <v>0</v>
      </c>
      <c r="AT5">
        <f ca="1">INDIRECT("'" &amp; A5 &amp; "'!$F$31")</f>
        <v>0</v>
      </c>
      <c r="AU5">
        <f ca="1">INDIRECT("'" &amp; A5 &amp; "'!$I$32")</f>
        <v>0</v>
      </c>
      <c r="AV5">
        <f ca="1">INDIRECT("'" &amp; A5 &amp; "'!$F$32")</f>
        <v>0</v>
      </c>
      <c r="AW5">
        <f ca="1">INDIRECT("'" &amp; A5 &amp; "'!$I$36")</f>
        <v>0</v>
      </c>
      <c r="AX5">
        <f ca="1">INDIRECT("'" &amp; A5 &amp; "'!$F$36")</f>
        <v>0</v>
      </c>
      <c r="AY5" t="str">
        <f ca="1">INDIRECT("'" &amp; A5 &amp; "'!$I$37")</f>
        <v/>
      </c>
      <c r="AZ5">
        <f ca="1">INDIRECT("'" &amp; A5 &amp; "'!$F$37")</f>
        <v>0</v>
      </c>
      <c r="BA5" t="str">
        <f ca="1">INDIRECT("'" &amp; A5 &amp; "'!$I$38")</f>
        <v/>
      </c>
      <c r="BB5">
        <f ca="1">INDIRECT("'" &amp; A5 &amp; "'!$F$38")</f>
        <v>0</v>
      </c>
      <c r="BC5" t="str">
        <f ca="1">INDIRECT("'" &amp; A5 &amp; "'!$I$39")</f>
        <v/>
      </c>
      <c r="BD5">
        <f ca="1">INDIRECT("'" &amp; A5 &amp; "'!$F$39")</f>
        <v>0</v>
      </c>
      <c r="BE5">
        <f ca="1">INDIRECT("'" &amp; A5 &amp; "'!$I$40")</f>
        <v>0</v>
      </c>
      <c r="BF5">
        <f ca="1">INDIRECT("'" &amp; A5 &amp; "'!$F$40")</f>
        <v>0</v>
      </c>
      <c r="BG5">
        <f ca="1">INDIRECT("'" &amp; A5 &amp; "'!$I$41")</f>
        <v>0</v>
      </c>
      <c r="BH5">
        <f ca="1">INDIRECT("'" &amp; A5 &amp; "'!$F$41")</f>
        <v>0</v>
      </c>
      <c r="BI5">
        <f ca="1">INDIRECT("'" &amp; A5 &amp; "'!$I$42")</f>
        <v>0</v>
      </c>
      <c r="BJ5">
        <f ca="1">INDIRECT("'" &amp; A5 &amp; "'!$F$42")</f>
        <v>0</v>
      </c>
      <c r="BK5">
        <f ca="1">INDIRECT("'" &amp; A5 &amp; "'!$I$47")</f>
        <v>0</v>
      </c>
      <c r="BL5">
        <f ca="1">INDIRECT("'" &amp; A5 &amp; "'!$F$47")</f>
        <v>0</v>
      </c>
      <c r="BM5">
        <f ca="1">INDIRECT("'" &amp; A5 &amp; "'!$I$48")</f>
        <v>0</v>
      </c>
      <c r="BN5">
        <f ca="1">INDIRECT("'" &amp; A5 &amp; "'!$F$48")</f>
        <v>0</v>
      </c>
      <c r="BO5">
        <f ca="1">INDIRECT("'" &amp; A5 &amp; "'!$I$49")</f>
        <v>0</v>
      </c>
      <c r="BP5">
        <f ca="1">INDIRECT("'" &amp; A5 &amp; "'!$F$49")</f>
        <v>0</v>
      </c>
      <c r="BQ5" t="str">
        <f ca="1">INDIRECT("'" &amp; A5 &amp; "'!$I$50")</f>
        <v/>
      </c>
      <c r="BR5">
        <f ca="1">INDIRECT("'" &amp; A5 &amp; "'!$F$50")</f>
        <v>0</v>
      </c>
      <c r="BS5">
        <f ca="1">INDIRECT("'" &amp; A5 &amp; "'!$I$51")</f>
        <v>0</v>
      </c>
      <c r="BT5">
        <f ca="1">INDIRECT("'" &amp; A5 &amp; "'!$F$51")</f>
        <v>0</v>
      </c>
      <c r="BU5">
        <f ca="1">INDIRECT("'" &amp; A5 &amp; "'!$I$52")</f>
        <v>0</v>
      </c>
      <c r="BV5">
        <f ca="1">INDIRECT("'" &amp; A5 &amp; "'!$F$52")</f>
        <v>0</v>
      </c>
      <c r="BW5">
        <f ca="1">INDIRECT("'" &amp; A5 &amp; "'!$I$53")</f>
        <v>0</v>
      </c>
      <c r="BX5">
        <f ca="1">INDIRECT("'" &amp; A5 &amp; "'!$F$53")</f>
        <v>0</v>
      </c>
      <c r="BY5">
        <f ca="1">INDIRECT("'" &amp; A5 &amp; "'!$I$54")</f>
        <v>0</v>
      </c>
      <c r="BZ5">
        <f ca="1">INDIRECT("'" &amp; A5 &amp; "'!$F$54")</f>
        <v>0</v>
      </c>
      <c r="CA5">
        <f ca="1">INDIRECT("'" &amp; A5 &amp; "'!$I$55")</f>
        <v>0</v>
      </c>
      <c r="CB5">
        <f ca="1">INDIRECT("'" &amp; A5 &amp; "'!$F$55")</f>
        <v>0</v>
      </c>
      <c r="CC5">
        <f ca="1">INDIRECT("'" &amp; A5 &amp; "'!$I$56")</f>
        <v>0</v>
      </c>
      <c r="CD5">
        <f ca="1">INDIRECT("'" &amp; A5 &amp; "'!$F$56")</f>
        <v>0</v>
      </c>
      <c r="CE5">
        <f ca="1">INDIRECT("'" &amp; A5 &amp; "'!$I$76")</f>
        <v>0</v>
      </c>
      <c r="CF5">
        <f ca="1">INDIRECT("'" &amp; A5 &amp; "'!$G$19")</f>
        <v>1514.9</v>
      </c>
      <c r="CG5">
        <f ca="1">INDIRECT("'" &amp; A5 &amp; "'!$D$19")</f>
        <v>302980</v>
      </c>
      <c r="CH5">
        <f ca="1">INDIRECT("'" &amp; A5 &amp; "'!$M$19")</f>
        <v>0</v>
      </c>
      <c r="CI5">
        <f ca="1">INDIRECT("'" &amp; A5 &amp; "'!$N$19")</f>
        <v>0</v>
      </c>
      <c r="CJ5">
        <f ca="1">INDIRECT("'" &amp; A5 &amp; "'!$M$20")</f>
        <v>0</v>
      </c>
      <c r="CK5">
        <f ca="1">INDIRECT("'" &amp; A5 &amp; "'!$N$20")</f>
        <v>0</v>
      </c>
      <c r="CL5">
        <f ca="1">INDIRECT("'" &amp; A5 &amp; "'!$M$21")</f>
        <v>0</v>
      </c>
      <c r="CM5">
        <f ca="1">INDIRECT("'" &amp; A5 &amp; "'!$N$21")</f>
        <v>0</v>
      </c>
      <c r="CN5">
        <f ca="1">INDIRECT("'" &amp; A5 &amp; "'!$M$22")</f>
        <v>0</v>
      </c>
      <c r="CO5">
        <f ca="1">INDIRECT("'" &amp; A5 &amp; "'!$N$22")</f>
        <v>0</v>
      </c>
      <c r="CP5">
        <f ca="1">INDIRECT("'" &amp; A5 &amp; "'!$M$23")</f>
        <v>0</v>
      </c>
      <c r="CQ5">
        <f ca="1">INDIRECT("'" &amp; A5 &amp; "'!$N$23")</f>
        <v>0</v>
      </c>
      <c r="CR5">
        <f ca="1">INDIRECT("'" &amp; A5 &amp; "'!$M$24")</f>
        <v>0</v>
      </c>
      <c r="CS5">
        <f ca="1">INDIRECT("'" &amp; A5 &amp; "'!$N$24")</f>
        <v>0</v>
      </c>
      <c r="CT5">
        <f ca="1">INDIRECT("'" &amp; A5 &amp; "'!$M$25")</f>
        <v>0</v>
      </c>
      <c r="CU5">
        <f ca="1">INDIRECT("'" &amp; A5 &amp; "'!$N$25")</f>
        <v>0</v>
      </c>
      <c r="CV5">
        <f ca="1">INDIRECT("'" &amp; A5 &amp; "'!$M$26")</f>
        <v>0</v>
      </c>
      <c r="CW5">
        <f ca="1">INDIRECT("'" &amp; A5 &amp; "'!$N$26")</f>
        <v>0</v>
      </c>
      <c r="CX5">
        <f ca="1">INDIRECT("'" &amp; A5 &amp; "'!$M$27")</f>
        <v>0</v>
      </c>
      <c r="CY5">
        <f ca="1">INDIRECT("'" &amp; A5 &amp; "'!$N$27")</f>
        <v>0</v>
      </c>
      <c r="CZ5">
        <f ca="1">INDIRECT("'" &amp; A5 &amp; "'!$M$28")</f>
        <v>0</v>
      </c>
      <c r="DA5">
        <f ca="1">INDIRECT("'" &amp; A5 &amp; "'!$N$28")</f>
        <v>0</v>
      </c>
      <c r="DB5">
        <f ca="1">INDIRECT("'" &amp; A5 &amp; "'!$M$29")</f>
        <v>0</v>
      </c>
      <c r="DC5">
        <f ca="1">INDIRECT("'" &amp; A5 &amp; "'!$N$29")</f>
        <v>0</v>
      </c>
      <c r="DD5">
        <f ca="1">INDIRECT("'" &amp; A5 &amp; "'!$M$30")</f>
        <v>0</v>
      </c>
      <c r="DE5">
        <f ca="1">INDIRECT("'" &amp; A5 &amp; "'!$N$30")</f>
        <v>0</v>
      </c>
      <c r="DF5">
        <f ca="1">INDIRECT("'" &amp; A5 &amp; "'!$M$31")</f>
        <v>0</v>
      </c>
      <c r="DG5">
        <f ca="1">INDIRECT("'" &amp; A5 &amp; "'!$N$31")</f>
        <v>0</v>
      </c>
      <c r="DH5">
        <f ca="1">INDIRECT("'" &amp; A5 &amp; "'!$M$32")</f>
        <v>0</v>
      </c>
      <c r="DI5">
        <f ca="1">INDIRECT("'" &amp; A5 &amp; "'!$N$32")</f>
        <v>0</v>
      </c>
      <c r="DJ5">
        <f ca="1">INDIRECT("'" &amp; A5 &amp; "'!$M$33")</f>
        <v>0</v>
      </c>
      <c r="DK5">
        <f ca="1">INDIRECT("'" &amp; A5 &amp; "'!$N$33")</f>
        <v>0</v>
      </c>
      <c r="DL5">
        <f ca="1">SUM(CE5/CF5)</f>
        <v>0</v>
      </c>
    </row>
    <row r="6" spans="1:116" x14ac:dyDescent="0.25">
      <c r="A6">
        <f>verzamelblad!A6</f>
        <v>2</v>
      </c>
      <c r="B6" s="19" t="str">
        <f t="shared" ref="B6:B34" ca="1" si="3">INDIRECT("'" &amp; A6 &amp; "'!$B$4")</f>
        <v>OBS De Morskring (bovenbouw)</v>
      </c>
      <c r="C6" s="262">
        <f t="shared" ref="C6:C33" ca="1" si="4">INDIRECT("'" &amp; A6 &amp; "'!$I$78")</f>
        <v>0</v>
      </c>
      <c r="D6" s="36">
        <f t="shared" ref="D6:D34" ca="1" si="5">INDIRECT("'" &amp; A6 &amp; "'!$F$11")</f>
        <v>0</v>
      </c>
      <c r="E6" s="36">
        <f t="shared" ref="E6:E34" ca="1" si="6">INDIRECT("'" &amp; A6 &amp; "'!$I$11")</f>
        <v>0</v>
      </c>
      <c r="F6" s="36">
        <f t="shared" ref="F6:F34" ca="1" si="7">INDIRECT("'" &amp; A6 &amp; "'!$F$12")</f>
        <v>0</v>
      </c>
      <c r="G6" s="36">
        <f t="shared" ref="G6:G34" ca="1" si="8">INDIRECT("'" &amp; A6 &amp; "'!$I$12")</f>
        <v>0</v>
      </c>
      <c r="H6" s="36">
        <f t="shared" ref="H6:H34" ca="1" si="9">INDIRECT("'" &amp; A6 &amp; "'!$F$13")</f>
        <v>0</v>
      </c>
      <c r="I6" s="36">
        <f t="shared" ref="I6:I34" ca="1" si="10">INDIRECT("'" &amp; A6 &amp; "'!$I$33")</f>
        <v>0</v>
      </c>
      <c r="J6" s="36">
        <f t="shared" ref="J6:J34" ca="1" si="11">INDIRECT("'" &amp; A6 &amp; "'!$I$44")</f>
        <v>0</v>
      </c>
      <c r="K6" s="36">
        <f t="shared" ref="K6:K34" ca="1" si="12">INDIRECT("'" &amp; A6 &amp; "'!$I$57")</f>
        <v>0</v>
      </c>
      <c r="L6" s="36">
        <f t="shared" ref="L6:L34" ca="1" si="13">INDIRECT("'" &amp; A6 &amp; "'!$I$66")</f>
        <v>0</v>
      </c>
      <c r="M6" s="35" t="e">
        <f t="shared" ref="M6:M34" ca="1" si="14">INDIRECT("'" &amp; A6 &amp; "'!$J$11")</f>
        <v>#DIV/0!</v>
      </c>
      <c r="N6" s="35" t="e">
        <f t="shared" ref="N6:N34" ca="1" si="15">INDIRECT("'" &amp; A6 &amp; "'!$J$12")</f>
        <v>#DIV/0!</v>
      </c>
      <c r="O6" s="35" t="e">
        <f t="shared" ref="O6:O34" ca="1" si="16">INDIRECT("'" &amp; A6 &amp; "'!$J$13")</f>
        <v>#DIV/0!</v>
      </c>
      <c r="P6" s="35" t="e">
        <f t="shared" ref="P6:P34" ca="1" si="17">INDIRECT("'" &amp; A6 &amp; "'!$F$16")</f>
        <v>#DIV/0!</v>
      </c>
      <c r="Q6" s="36">
        <f t="shared" ref="Q6:Q34" ca="1" si="18">INDIRECT("'" &amp; A6 &amp; "'!$I$76")</f>
        <v>0</v>
      </c>
      <c r="R6" s="182"/>
      <c r="T6" s="205" t="e">
        <f t="shared" ref="T6:T34" ca="1" si="19">M6</f>
        <v>#DIV/0!</v>
      </c>
      <c r="U6" s="205" t="e">
        <f t="shared" ref="U6:U34" ca="1" si="20">N6</f>
        <v>#DIV/0!</v>
      </c>
      <c r="V6">
        <f t="shared" si="0"/>
        <v>0</v>
      </c>
      <c r="W6">
        <f t="shared" si="1"/>
        <v>0</v>
      </c>
      <c r="X6">
        <f t="shared" si="2"/>
        <v>0</v>
      </c>
      <c r="Y6">
        <f t="shared" ref="Y6:Y34" ca="1" si="21">INDIRECT("'" &amp; A6 &amp; "'!$I$14")</f>
        <v>0</v>
      </c>
      <c r="Z6" t="e">
        <f ca="1">INDIRECT("'" &amp; A6 &amp; "'!$I$19")</f>
        <v>#DIV/0!</v>
      </c>
      <c r="AA6">
        <f t="shared" ref="AA6:AA34" ca="1" si="22">INDIRECT("'" &amp; A6 &amp; "'!$I$22")</f>
        <v>0</v>
      </c>
      <c r="AB6">
        <f t="shared" ref="AB6:AB34" ca="1" si="23">INDIRECT("'" &amp; A6 &amp; "'!$F$22")</f>
        <v>0</v>
      </c>
      <c r="AC6">
        <f t="shared" ref="AC6:AC34" ca="1" si="24">INDIRECT("'" &amp; A6 &amp; "'!$I$23")</f>
        <v>0</v>
      </c>
      <c r="AD6">
        <f t="shared" ref="AD6:AD34" ca="1" si="25">INDIRECT("'" &amp; A6 &amp; "'!$F$23")</f>
        <v>0</v>
      </c>
      <c r="AE6">
        <f t="shared" ref="AE6:AE34" ca="1" si="26">INDIRECT("'" &amp; A6 &amp; "'!$I$24")</f>
        <v>0</v>
      </c>
      <c r="AF6">
        <f t="shared" ref="AF6:AF34" ca="1" si="27">INDIRECT("'" &amp; A6 &amp; "'!$F$24")</f>
        <v>0</v>
      </c>
      <c r="AG6">
        <f t="shared" ref="AG6:AG34" ca="1" si="28">INDIRECT("'" &amp; A6 &amp; "'!$I$25")</f>
        <v>0</v>
      </c>
      <c r="AH6">
        <f t="shared" ref="AH6:AH34" ca="1" si="29">INDIRECT("'" &amp; A6 &amp; "'!$F$25")</f>
        <v>0</v>
      </c>
      <c r="AI6">
        <f t="shared" ref="AI6:AI34" ca="1" si="30">INDIRECT("'" &amp; A6 &amp; "'!$I$26")</f>
        <v>0</v>
      </c>
      <c r="AJ6">
        <f t="shared" ref="AJ6:AJ34" ca="1" si="31">INDIRECT("'" &amp; A6 &amp; "'!$F$26")</f>
        <v>0</v>
      </c>
      <c r="AK6">
        <f t="shared" ref="AK6:AK34" ca="1" si="32">INDIRECT("'" &amp; A6 &amp; "'!$I$27")</f>
        <v>0</v>
      </c>
      <c r="AL6">
        <f t="shared" ref="AL6:AL34" ca="1" si="33">INDIRECT("'" &amp; A6 &amp; "'!$F$27")</f>
        <v>0</v>
      </c>
      <c r="AM6">
        <f t="shared" ref="AM6:AM34" ca="1" si="34">INDIRECT("'" &amp; A6 &amp; "'!$I$28")</f>
        <v>0</v>
      </c>
      <c r="AN6">
        <f t="shared" ref="AN6:AN34" ca="1" si="35">INDIRECT("'" &amp; A6 &amp; "'!$F$28")</f>
        <v>0</v>
      </c>
      <c r="AO6">
        <f t="shared" ref="AO6:AO34" ca="1" si="36">INDIRECT("'" &amp; A6 &amp; "'!$I$29")</f>
        <v>0</v>
      </c>
      <c r="AP6">
        <f t="shared" ref="AP6:AP34" ca="1" si="37">INDIRECT("'" &amp; A6 &amp; "'!$F$29")</f>
        <v>0</v>
      </c>
      <c r="AQ6">
        <f t="shared" ref="AQ6:AQ34" ca="1" si="38">INDIRECT("'" &amp; A6 &amp; "'!$I$30")</f>
        <v>0</v>
      </c>
      <c r="AR6">
        <f t="shared" ref="AR6:AR34" ca="1" si="39">INDIRECT("'" &amp; A6 &amp; "'!$F$30")</f>
        <v>0</v>
      </c>
      <c r="AS6">
        <f t="shared" ref="AS6:AS34" ca="1" si="40">INDIRECT("'" &amp; A6 &amp; "'!$I$31")</f>
        <v>0</v>
      </c>
      <c r="AT6">
        <f t="shared" ref="AT6:AT34" ca="1" si="41">INDIRECT("'" &amp; A6 &amp; "'!$F$31")</f>
        <v>0</v>
      </c>
      <c r="AU6">
        <f t="shared" ref="AU6:AU34" ca="1" si="42">INDIRECT("'" &amp; A6 &amp; "'!$I$32")</f>
        <v>0</v>
      </c>
      <c r="AV6">
        <f t="shared" ref="AV6:AV34" ca="1" si="43">INDIRECT("'" &amp; A6 &amp; "'!$F$32")</f>
        <v>0</v>
      </c>
      <c r="AW6">
        <f t="shared" ref="AW6:AW34" ca="1" si="44">INDIRECT("'" &amp; A6 &amp; "'!$I$36")</f>
        <v>0</v>
      </c>
      <c r="AX6">
        <f t="shared" ref="AX6:AX34" ca="1" si="45">INDIRECT("'" &amp; A6 &amp; "'!$F$36")</f>
        <v>0</v>
      </c>
      <c r="AY6" t="str">
        <f t="shared" ref="AY6:AY34" ca="1" si="46">INDIRECT("'" &amp; A6 &amp; "'!$I$37")</f>
        <v/>
      </c>
      <c r="AZ6">
        <f t="shared" ref="AZ6:AZ34" ca="1" si="47">INDIRECT("'" &amp; A6 &amp; "'!$F$37")</f>
        <v>0</v>
      </c>
      <c r="BA6" t="str">
        <f t="shared" ref="BA6:BA34" ca="1" si="48">INDIRECT("'" &amp; A6 &amp; "'!$I$38")</f>
        <v/>
      </c>
      <c r="BB6">
        <f t="shared" ref="BB6:BB34" ca="1" si="49">INDIRECT("'" &amp; A6 &amp; "'!$F$38")</f>
        <v>0</v>
      </c>
      <c r="BC6" t="str">
        <f t="shared" ref="BC6:BC34" ca="1" si="50">INDIRECT("'" &amp; A6 &amp; "'!$I$39")</f>
        <v/>
      </c>
      <c r="BD6">
        <f t="shared" ref="BD6:BD34" ca="1" si="51">INDIRECT("'" &amp; A6 &amp; "'!$F$39")</f>
        <v>0</v>
      </c>
      <c r="BE6" t="str">
        <f t="shared" ref="BE6:BE34" ca="1" si="52">INDIRECT("'" &amp; A6 &amp; "'!$I$40")</f>
        <v/>
      </c>
      <c r="BF6">
        <f t="shared" ref="BF6:BF34" ca="1" si="53">INDIRECT("'" &amp; A6 &amp; "'!$F$40")</f>
        <v>0</v>
      </c>
      <c r="BG6">
        <f t="shared" ref="BG6:BG34" ca="1" si="54">INDIRECT("'" &amp; A6 &amp; "'!$I$41")</f>
        <v>0</v>
      </c>
      <c r="BH6">
        <f t="shared" ref="BH6:BH34" ca="1" si="55">INDIRECT("'" &amp; A6 &amp; "'!$F$41")</f>
        <v>0</v>
      </c>
      <c r="BI6">
        <f t="shared" ref="BI6:BI34" ca="1" si="56">INDIRECT("'" &amp; A6 &amp; "'!$I$42")</f>
        <v>0</v>
      </c>
      <c r="BJ6">
        <f t="shared" ref="BJ6:BJ34" ca="1" si="57">INDIRECT("'" &amp; A6 &amp; "'!$F$42")</f>
        <v>0</v>
      </c>
      <c r="BK6">
        <f t="shared" ref="BK6:BK34" ca="1" si="58">INDIRECT("'" &amp; A6 &amp; "'!$I$47")</f>
        <v>0</v>
      </c>
      <c r="BL6">
        <f t="shared" ref="BL6:BL34" ca="1" si="59">INDIRECT("'" &amp; A6 &amp; "'!$F$47")</f>
        <v>0</v>
      </c>
      <c r="BM6">
        <f t="shared" ref="BM6:BM34" ca="1" si="60">INDIRECT("'" &amp; A6 &amp; "'!$I$48")</f>
        <v>0</v>
      </c>
      <c r="BN6">
        <f t="shared" ref="BN6:BN34" ca="1" si="61">INDIRECT("'" &amp; A6 &amp; "'!$F$48")</f>
        <v>0</v>
      </c>
      <c r="BO6">
        <f t="shared" ref="BO6:BO34" ca="1" si="62">INDIRECT("'" &amp; A6 &amp; "'!$I$49")</f>
        <v>0</v>
      </c>
      <c r="BP6">
        <f t="shared" ref="BP6:BP34" ca="1" si="63">INDIRECT("'" &amp; A6 &amp; "'!$F$49")</f>
        <v>0</v>
      </c>
      <c r="BQ6" t="str">
        <f t="shared" ref="BQ6:BQ34" ca="1" si="64">INDIRECT("'" &amp; A6 &amp; "'!$I$50")</f>
        <v/>
      </c>
      <c r="BR6">
        <f t="shared" ref="BR6:BR34" ca="1" si="65">INDIRECT("'" &amp; A6 &amp; "'!$F$50")</f>
        <v>0</v>
      </c>
      <c r="BS6">
        <f t="shared" ref="BS6:BS34" ca="1" si="66">INDIRECT("'" &amp; A6 &amp; "'!$I$51")</f>
        <v>0</v>
      </c>
      <c r="BT6">
        <f t="shared" ref="BT6:BT34" ca="1" si="67">INDIRECT("'" &amp; A6 &amp; "'!$F$51")</f>
        <v>0</v>
      </c>
      <c r="BU6">
        <f t="shared" ref="BU6:BU34" ca="1" si="68">INDIRECT("'" &amp; A6 &amp; "'!$I$52")</f>
        <v>0</v>
      </c>
      <c r="BV6">
        <f t="shared" ref="BV6:BV34" ca="1" si="69">INDIRECT("'" &amp; A6 &amp; "'!$F$52")</f>
        <v>0</v>
      </c>
      <c r="BW6">
        <f t="shared" ref="BW6:BW34" ca="1" si="70">INDIRECT("'" &amp; A6 &amp; "'!$I$53")</f>
        <v>0</v>
      </c>
      <c r="BX6">
        <f t="shared" ref="BX6:BX34" ca="1" si="71">INDIRECT("'" &amp; A6 &amp; "'!$F$53")</f>
        <v>0</v>
      </c>
      <c r="BY6">
        <f t="shared" ref="BY6:BY34" ca="1" si="72">INDIRECT("'" &amp; A6 &amp; "'!$I$54")</f>
        <v>0</v>
      </c>
      <c r="BZ6">
        <f t="shared" ref="BZ6:BZ34" ca="1" si="73">INDIRECT("'" &amp; A6 &amp; "'!$F$54")</f>
        <v>0</v>
      </c>
      <c r="CA6">
        <f t="shared" ref="CA6:CA34" ca="1" si="74">INDIRECT("'" &amp; A6 &amp; "'!$I$55")</f>
        <v>0</v>
      </c>
      <c r="CB6">
        <f t="shared" ref="CB6:CB34" ca="1" si="75">INDIRECT("'" &amp; A6 &amp; "'!$F$55")</f>
        <v>0</v>
      </c>
      <c r="CC6">
        <f t="shared" ref="CC6:CC34" ca="1" si="76">INDIRECT("'" &amp; A6 &amp; "'!$I$56")</f>
        <v>0</v>
      </c>
      <c r="CD6">
        <f t="shared" ref="CD6:CD34" ca="1" si="77">INDIRECT("'" &amp; A6 &amp; "'!$F$56")</f>
        <v>0</v>
      </c>
      <c r="CE6">
        <f t="shared" ref="CE6:CE34" ca="1" si="78">INDIRECT("'" &amp; A6 &amp; "'!$I$76")</f>
        <v>0</v>
      </c>
      <c r="CF6">
        <f t="shared" ref="CF6:CF34" ca="1" si="79">INDIRECT("'" &amp; A6 &amp; "'!$G$19")</f>
        <v>902.93799999999999</v>
      </c>
      <c r="CG6">
        <f t="shared" ref="CG6:CG34" ca="1" si="80">INDIRECT("'" &amp; A6 &amp; "'!$D$19")</f>
        <v>180587.6</v>
      </c>
      <c r="CH6">
        <f t="shared" ref="CH6:CH34" ca="1" si="81">INDIRECT("'" &amp; A6 &amp; "'!$M$19")</f>
        <v>0</v>
      </c>
      <c r="CI6">
        <f t="shared" ref="CI6:CI34" ca="1" si="82">INDIRECT("'" &amp; A6 &amp; "'!$N$19")</f>
        <v>0</v>
      </c>
      <c r="CJ6">
        <f t="shared" ref="CJ6:CJ34" ca="1" si="83">INDIRECT("'" &amp; A6 &amp; "'!$M$20")</f>
        <v>0</v>
      </c>
      <c r="CK6">
        <f t="shared" ref="CK6:CK34" ca="1" si="84">INDIRECT("'" &amp; A6 &amp; "'!$N$20")</f>
        <v>0</v>
      </c>
      <c r="CL6">
        <f t="shared" ref="CL6:CL34" ca="1" si="85">INDIRECT("'" &amp; A6 &amp; "'!$M$21")</f>
        <v>0</v>
      </c>
      <c r="CM6">
        <f t="shared" ref="CM6:CM34" ca="1" si="86">INDIRECT("'" &amp; A6 &amp; "'!$N$21")</f>
        <v>0</v>
      </c>
      <c r="CN6">
        <f t="shared" ref="CN6:CN34" ca="1" si="87">INDIRECT("'" &amp; A6 &amp; "'!$M$22")</f>
        <v>0</v>
      </c>
      <c r="CO6">
        <f t="shared" ref="CO6:CO34" ca="1" si="88">INDIRECT("'" &amp; A6 &amp; "'!$N$22")</f>
        <v>0</v>
      </c>
      <c r="CP6">
        <f t="shared" ref="CP6:CP34" ca="1" si="89">INDIRECT("'" &amp; A6 &amp; "'!$M$23")</f>
        <v>0</v>
      </c>
      <c r="CQ6">
        <f t="shared" ref="CQ6:CQ34" ca="1" si="90">INDIRECT("'" &amp; A6 &amp; "'!$N$23")</f>
        <v>0</v>
      </c>
      <c r="CR6">
        <f t="shared" ref="CR6:CR34" ca="1" si="91">INDIRECT("'" &amp; A6 &amp; "'!$M$24")</f>
        <v>0</v>
      </c>
      <c r="CS6">
        <f t="shared" ref="CS6:CS34" ca="1" si="92">INDIRECT("'" &amp; A6 &amp; "'!$N$24")</f>
        <v>0</v>
      </c>
      <c r="CT6">
        <f t="shared" ref="CT6:CT34" ca="1" si="93">INDIRECT("'" &amp; A6 &amp; "'!$M$25")</f>
        <v>0</v>
      </c>
      <c r="CU6">
        <f t="shared" ref="CU6:CU34" ca="1" si="94">INDIRECT("'" &amp; A6 &amp; "'!$N$25")</f>
        <v>0</v>
      </c>
      <c r="CV6">
        <f t="shared" ref="CV6:CV34" ca="1" si="95">INDIRECT("'" &amp; A6 &amp; "'!$M$26")</f>
        <v>0</v>
      </c>
      <c r="CW6">
        <f t="shared" ref="CW6:CW34" ca="1" si="96">INDIRECT("'" &amp; A6 &amp; "'!$N$26")</f>
        <v>0</v>
      </c>
      <c r="CX6">
        <f t="shared" ref="CX6:CX34" ca="1" si="97">INDIRECT("'" &amp; A6 &amp; "'!$M$27")</f>
        <v>0</v>
      </c>
      <c r="CY6">
        <f t="shared" ref="CY6:CY34" ca="1" si="98">INDIRECT("'" &amp; A6 &amp; "'!$N$27")</f>
        <v>0</v>
      </c>
      <c r="CZ6">
        <f t="shared" ref="CZ6:CZ34" ca="1" si="99">INDIRECT("'" &amp; A6 &amp; "'!$M$28")</f>
        <v>0</v>
      </c>
      <c r="DA6">
        <f t="shared" ref="DA6:DA34" ca="1" si="100">INDIRECT("'" &amp; A6 &amp; "'!$N$28")</f>
        <v>0</v>
      </c>
      <c r="DB6">
        <f t="shared" ref="DB6:DB34" ca="1" si="101">INDIRECT("'" &amp; A6 &amp; "'!$M$29")</f>
        <v>0</v>
      </c>
      <c r="DC6">
        <f t="shared" ref="DC6:DC34" ca="1" si="102">INDIRECT("'" &amp; A6 &amp; "'!$N$29")</f>
        <v>0</v>
      </c>
      <c r="DD6">
        <f t="shared" ref="DD6:DD34" ca="1" si="103">INDIRECT("'" &amp; A6 &amp; "'!$M$30")</f>
        <v>0</v>
      </c>
      <c r="DE6">
        <f t="shared" ref="DE6:DE34" ca="1" si="104">INDIRECT("'" &amp; A6 &amp; "'!$N$30")</f>
        <v>0</v>
      </c>
      <c r="DF6">
        <f t="shared" ref="DF6:DF34" ca="1" si="105">INDIRECT("'" &amp; A6 &amp; "'!$M$31")</f>
        <v>0</v>
      </c>
      <c r="DG6">
        <f t="shared" ref="DG6:DG34" ca="1" si="106">INDIRECT("'" &amp; A6 &amp; "'!$N$31")</f>
        <v>0</v>
      </c>
      <c r="DH6">
        <f t="shared" ref="DH6:DH34" ca="1" si="107">INDIRECT("'" &amp; A6 &amp; "'!$M$32")</f>
        <v>0</v>
      </c>
      <c r="DI6">
        <f t="shared" ref="DI6:DI34" ca="1" si="108">INDIRECT("'" &amp; A6 &amp; "'!$N$32")</f>
        <v>0</v>
      </c>
      <c r="DJ6">
        <f t="shared" ref="DJ6:DJ34" ca="1" si="109">INDIRECT("'" &amp; A6 &amp; "'!$M$33")</f>
        <v>0</v>
      </c>
      <c r="DK6">
        <f t="shared" ref="DK6:DK34" ca="1" si="110">INDIRECT("'" &amp; A6 &amp; "'!$N$33")</f>
        <v>0</v>
      </c>
      <c r="DL6">
        <f t="shared" ref="DL6:DL34" ca="1" si="111">SUM(CE6/CF6)</f>
        <v>0</v>
      </c>
    </row>
    <row r="7" spans="1:116" x14ac:dyDescent="0.25">
      <c r="A7">
        <f>verzamelblad!A7</f>
        <v>3</v>
      </c>
      <c r="B7" s="19" t="str">
        <f t="shared" ca="1" si="3"/>
        <v>OBS De Stevenshof</v>
      </c>
      <c r="C7" s="262">
        <f t="shared" ca="1" si="4"/>
        <v>0</v>
      </c>
      <c r="D7" s="36">
        <f t="shared" ca="1" si="5"/>
        <v>0</v>
      </c>
      <c r="E7" s="36">
        <f t="shared" ca="1" si="6"/>
        <v>0</v>
      </c>
      <c r="F7" s="36">
        <f t="shared" ca="1" si="7"/>
        <v>0</v>
      </c>
      <c r="G7" s="36">
        <f t="shared" ca="1" si="8"/>
        <v>0</v>
      </c>
      <c r="H7" s="36">
        <f t="shared" ca="1" si="9"/>
        <v>0</v>
      </c>
      <c r="I7" s="36">
        <f t="shared" ca="1" si="10"/>
        <v>0</v>
      </c>
      <c r="J7" s="36">
        <f t="shared" ca="1" si="11"/>
        <v>0</v>
      </c>
      <c r="K7" s="36">
        <f t="shared" ca="1" si="12"/>
        <v>0</v>
      </c>
      <c r="L7" s="36">
        <f t="shared" ca="1" si="13"/>
        <v>0</v>
      </c>
      <c r="M7" s="35" t="e">
        <f t="shared" ca="1" si="14"/>
        <v>#DIV/0!</v>
      </c>
      <c r="N7" s="35" t="e">
        <f t="shared" ca="1" si="15"/>
        <v>#DIV/0!</v>
      </c>
      <c r="O7" s="35" t="e">
        <f t="shared" ca="1" si="16"/>
        <v>#DIV/0!</v>
      </c>
      <c r="P7" s="35" t="e">
        <f t="shared" ca="1" si="17"/>
        <v>#DIV/0!</v>
      </c>
      <c r="Q7" s="36">
        <f t="shared" ca="1" si="18"/>
        <v>0</v>
      </c>
      <c r="R7" s="182"/>
      <c r="T7" s="205" t="e">
        <f t="shared" ca="1" si="19"/>
        <v>#DIV/0!</v>
      </c>
      <c r="U7" s="205" t="e">
        <f t="shared" ca="1" si="20"/>
        <v>#DIV/0!</v>
      </c>
      <c r="V7">
        <f t="shared" si="0"/>
        <v>0</v>
      </c>
      <c r="W7">
        <f t="shared" si="1"/>
        <v>0</v>
      </c>
      <c r="X7">
        <f t="shared" si="2"/>
        <v>0</v>
      </c>
      <c r="Y7">
        <f t="shared" ca="1" si="21"/>
        <v>0</v>
      </c>
      <c r="Z7" t="e">
        <f t="shared" ref="Z7:Z34" ca="1" si="112">INDIRECT("'" &amp; A7 &amp; "'!$I$19")</f>
        <v>#DIV/0!</v>
      </c>
      <c r="AA7">
        <f t="shared" ca="1" si="22"/>
        <v>0</v>
      </c>
      <c r="AB7">
        <f t="shared" ca="1" si="23"/>
        <v>0</v>
      </c>
      <c r="AC7">
        <f t="shared" ca="1" si="24"/>
        <v>0</v>
      </c>
      <c r="AD7">
        <f t="shared" ca="1" si="25"/>
        <v>0</v>
      </c>
      <c r="AE7">
        <f t="shared" ca="1" si="26"/>
        <v>0</v>
      </c>
      <c r="AF7">
        <f t="shared" ca="1" si="27"/>
        <v>0</v>
      </c>
      <c r="AG7">
        <f t="shared" ca="1" si="28"/>
        <v>0</v>
      </c>
      <c r="AH7">
        <f t="shared" ca="1" si="29"/>
        <v>0</v>
      </c>
      <c r="AI7">
        <f t="shared" ca="1" si="30"/>
        <v>0</v>
      </c>
      <c r="AJ7">
        <f t="shared" ca="1" si="31"/>
        <v>0</v>
      </c>
      <c r="AK7">
        <f t="shared" ca="1" si="32"/>
        <v>0</v>
      </c>
      <c r="AL7">
        <f t="shared" ca="1" si="33"/>
        <v>0</v>
      </c>
      <c r="AM7">
        <f t="shared" ca="1" si="34"/>
        <v>0</v>
      </c>
      <c r="AN7">
        <f t="shared" ca="1" si="35"/>
        <v>0</v>
      </c>
      <c r="AO7">
        <f t="shared" ca="1" si="36"/>
        <v>0</v>
      </c>
      <c r="AP7">
        <f t="shared" ca="1" si="37"/>
        <v>0</v>
      </c>
      <c r="AQ7">
        <f t="shared" ca="1" si="38"/>
        <v>0</v>
      </c>
      <c r="AR7">
        <f t="shared" ca="1" si="39"/>
        <v>0</v>
      </c>
      <c r="AS7">
        <f t="shared" ca="1" si="40"/>
        <v>0</v>
      </c>
      <c r="AT7">
        <f t="shared" ca="1" si="41"/>
        <v>0</v>
      </c>
      <c r="AU7">
        <f t="shared" ca="1" si="42"/>
        <v>0</v>
      </c>
      <c r="AV7">
        <f t="shared" ca="1" si="43"/>
        <v>0</v>
      </c>
      <c r="AW7">
        <f t="shared" ca="1" si="44"/>
        <v>0</v>
      </c>
      <c r="AX7">
        <f t="shared" ca="1" si="45"/>
        <v>0</v>
      </c>
      <c r="AY7" t="str">
        <f t="shared" ca="1" si="46"/>
        <v/>
      </c>
      <c r="AZ7">
        <f t="shared" ca="1" si="47"/>
        <v>0</v>
      </c>
      <c r="BA7" t="str">
        <f t="shared" ca="1" si="48"/>
        <v/>
      </c>
      <c r="BB7">
        <f t="shared" ca="1" si="49"/>
        <v>0</v>
      </c>
      <c r="BC7" t="str">
        <f t="shared" ca="1" si="50"/>
        <v/>
      </c>
      <c r="BD7">
        <f t="shared" ca="1" si="51"/>
        <v>0</v>
      </c>
      <c r="BE7" t="str">
        <f t="shared" ca="1" si="52"/>
        <v/>
      </c>
      <c r="BF7">
        <f t="shared" ca="1" si="53"/>
        <v>0</v>
      </c>
      <c r="BG7">
        <f t="shared" ca="1" si="54"/>
        <v>0</v>
      </c>
      <c r="BH7">
        <f t="shared" ca="1" si="55"/>
        <v>0</v>
      </c>
      <c r="BI7">
        <f t="shared" ca="1" si="56"/>
        <v>0</v>
      </c>
      <c r="BJ7">
        <f t="shared" ca="1" si="57"/>
        <v>0</v>
      </c>
      <c r="BK7">
        <f t="shared" ca="1" si="58"/>
        <v>0</v>
      </c>
      <c r="BL7">
        <f t="shared" ca="1" si="59"/>
        <v>0</v>
      </c>
      <c r="BM7">
        <f t="shared" ca="1" si="60"/>
        <v>0</v>
      </c>
      <c r="BN7">
        <f t="shared" ca="1" si="61"/>
        <v>0</v>
      </c>
      <c r="BO7">
        <f t="shared" ca="1" si="62"/>
        <v>0</v>
      </c>
      <c r="BP7">
        <f t="shared" ca="1" si="63"/>
        <v>0</v>
      </c>
      <c r="BQ7" t="str">
        <f t="shared" ca="1" si="64"/>
        <v/>
      </c>
      <c r="BR7">
        <f t="shared" ca="1" si="65"/>
        <v>0</v>
      </c>
      <c r="BS7">
        <f t="shared" ca="1" si="66"/>
        <v>0</v>
      </c>
      <c r="BT7">
        <f t="shared" ca="1" si="67"/>
        <v>0</v>
      </c>
      <c r="BU7">
        <f t="shared" ca="1" si="68"/>
        <v>0</v>
      </c>
      <c r="BV7">
        <f t="shared" ca="1" si="69"/>
        <v>0</v>
      </c>
      <c r="BW7">
        <f t="shared" ca="1" si="70"/>
        <v>0</v>
      </c>
      <c r="BX7">
        <f t="shared" ca="1" si="71"/>
        <v>0</v>
      </c>
      <c r="BY7">
        <f t="shared" ca="1" si="72"/>
        <v>0</v>
      </c>
      <c r="BZ7">
        <f t="shared" ca="1" si="73"/>
        <v>0</v>
      </c>
      <c r="CA7">
        <f t="shared" ca="1" si="74"/>
        <v>0</v>
      </c>
      <c r="CB7">
        <f t="shared" ca="1" si="75"/>
        <v>0</v>
      </c>
      <c r="CC7">
        <f t="shared" ca="1" si="76"/>
        <v>0</v>
      </c>
      <c r="CD7">
        <f t="shared" ca="1" si="77"/>
        <v>0</v>
      </c>
      <c r="CE7">
        <f t="shared" ca="1" si="78"/>
        <v>0</v>
      </c>
      <c r="CF7">
        <f t="shared" ca="1" si="79"/>
        <v>1697.818</v>
      </c>
      <c r="CG7">
        <f t="shared" ca="1" si="80"/>
        <v>339563.6</v>
      </c>
      <c r="CH7">
        <f t="shared" ca="1" si="81"/>
        <v>0</v>
      </c>
      <c r="CI7">
        <f t="shared" ca="1" si="82"/>
        <v>0</v>
      </c>
      <c r="CJ7">
        <f t="shared" ca="1" si="83"/>
        <v>0</v>
      </c>
      <c r="CK7">
        <f t="shared" ca="1" si="84"/>
        <v>0</v>
      </c>
      <c r="CL7">
        <f t="shared" ca="1" si="85"/>
        <v>0</v>
      </c>
      <c r="CM7">
        <f t="shared" ca="1" si="86"/>
        <v>0</v>
      </c>
      <c r="CN7">
        <f t="shared" ca="1" si="87"/>
        <v>0</v>
      </c>
      <c r="CO7">
        <f t="shared" ca="1" si="88"/>
        <v>0</v>
      </c>
      <c r="CP7">
        <f t="shared" ca="1" si="89"/>
        <v>0</v>
      </c>
      <c r="CQ7">
        <f t="shared" ca="1" si="90"/>
        <v>0</v>
      </c>
      <c r="CR7">
        <f t="shared" ca="1" si="91"/>
        <v>0</v>
      </c>
      <c r="CS7">
        <f t="shared" ca="1" si="92"/>
        <v>0</v>
      </c>
      <c r="CT7">
        <f t="shared" ca="1" si="93"/>
        <v>0</v>
      </c>
      <c r="CU7">
        <f t="shared" ca="1" si="94"/>
        <v>0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  <c r="DL7">
        <f t="shared" ca="1" si="111"/>
        <v>0</v>
      </c>
    </row>
    <row r="8" spans="1:116" x14ac:dyDescent="0.25">
      <c r="A8">
        <f>verzamelblad!A8</f>
        <v>4</v>
      </c>
      <c r="B8" s="19" t="str">
        <f t="shared" ca="1" si="3"/>
        <v>OBS Lorentz</v>
      </c>
      <c r="C8" s="262">
        <f t="shared" ca="1" si="4"/>
        <v>0</v>
      </c>
      <c r="D8" s="36">
        <f t="shared" ca="1" si="5"/>
        <v>0</v>
      </c>
      <c r="E8" s="36">
        <f t="shared" ca="1" si="6"/>
        <v>0</v>
      </c>
      <c r="F8" s="36">
        <f t="shared" ca="1" si="7"/>
        <v>0</v>
      </c>
      <c r="G8" s="36">
        <f t="shared" ca="1" si="8"/>
        <v>0</v>
      </c>
      <c r="H8" s="36">
        <f t="shared" ca="1" si="9"/>
        <v>0</v>
      </c>
      <c r="I8" s="36">
        <f t="shared" ca="1" si="10"/>
        <v>0</v>
      </c>
      <c r="J8" s="36">
        <f t="shared" ca="1" si="11"/>
        <v>0</v>
      </c>
      <c r="K8" s="36">
        <f t="shared" ca="1" si="12"/>
        <v>0</v>
      </c>
      <c r="L8" s="36">
        <f t="shared" ca="1" si="13"/>
        <v>0</v>
      </c>
      <c r="M8" s="35" t="e">
        <f t="shared" ca="1" si="14"/>
        <v>#DIV/0!</v>
      </c>
      <c r="N8" s="35" t="e">
        <f t="shared" ca="1" si="15"/>
        <v>#DIV/0!</v>
      </c>
      <c r="O8" s="35" t="e">
        <f t="shared" ca="1" si="16"/>
        <v>#DIV/0!</v>
      </c>
      <c r="P8" s="35" t="e">
        <f t="shared" ca="1" si="17"/>
        <v>#DIV/0!</v>
      </c>
      <c r="Q8" s="36">
        <f t="shared" ca="1" si="18"/>
        <v>0</v>
      </c>
      <c r="R8" s="182"/>
      <c r="T8" s="205" t="e">
        <f t="shared" ca="1" si="19"/>
        <v>#DIV/0!</v>
      </c>
      <c r="U8" s="205" t="e">
        <f t="shared" ca="1" si="20"/>
        <v>#DIV/0!</v>
      </c>
      <c r="V8">
        <f t="shared" si="0"/>
        <v>0</v>
      </c>
      <c r="W8">
        <f t="shared" si="1"/>
        <v>0</v>
      </c>
      <c r="X8">
        <f t="shared" si="2"/>
        <v>0</v>
      </c>
      <c r="Y8">
        <f t="shared" ca="1" si="21"/>
        <v>0</v>
      </c>
      <c r="Z8" t="e">
        <f t="shared" ca="1" si="112"/>
        <v>#DIV/0!</v>
      </c>
      <c r="AA8">
        <f t="shared" ca="1" si="22"/>
        <v>0</v>
      </c>
      <c r="AB8">
        <f t="shared" ca="1" si="23"/>
        <v>0</v>
      </c>
      <c r="AC8">
        <f t="shared" ca="1" si="24"/>
        <v>0</v>
      </c>
      <c r="AD8">
        <f t="shared" ca="1" si="25"/>
        <v>0</v>
      </c>
      <c r="AE8">
        <f t="shared" ca="1" si="26"/>
        <v>0</v>
      </c>
      <c r="AF8">
        <f t="shared" ca="1" si="27"/>
        <v>0</v>
      </c>
      <c r="AG8">
        <f t="shared" ca="1" si="28"/>
        <v>0</v>
      </c>
      <c r="AH8">
        <f t="shared" ca="1" si="29"/>
        <v>0</v>
      </c>
      <c r="AI8">
        <f t="shared" ca="1" si="30"/>
        <v>0</v>
      </c>
      <c r="AJ8">
        <f t="shared" ca="1" si="31"/>
        <v>0</v>
      </c>
      <c r="AK8">
        <f t="shared" ca="1" si="32"/>
        <v>0</v>
      </c>
      <c r="AL8">
        <f t="shared" ca="1" si="33"/>
        <v>0</v>
      </c>
      <c r="AM8">
        <f t="shared" ca="1" si="34"/>
        <v>0</v>
      </c>
      <c r="AN8">
        <f t="shared" ca="1" si="35"/>
        <v>0</v>
      </c>
      <c r="AO8">
        <f t="shared" ca="1" si="36"/>
        <v>0</v>
      </c>
      <c r="AP8">
        <f t="shared" ca="1" si="37"/>
        <v>0</v>
      </c>
      <c r="AQ8">
        <f t="shared" ca="1" si="38"/>
        <v>0</v>
      </c>
      <c r="AR8">
        <f t="shared" ca="1" si="39"/>
        <v>0</v>
      </c>
      <c r="AS8">
        <f t="shared" ca="1" si="40"/>
        <v>0</v>
      </c>
      <c r="AT8">
        <f t="shared" ca="1" si="41"/>
        <v>0</v>
      </c>
      <c r="AU8">
        <f t="shared" ca="1" si="42"/>
        <v>0</v>
      </c>
      <c r="AV8">
        <f t="shared" ca="1" si="43"/>
        <v>0</v>
      </c>
      <c r="AW8">
        <f t="shared" ca="1" si="44"/>
        <v>0</v>
      </c>
      <c r="AX8">
        <f t="shared" ca="1" si="45"/>
        <v>0</v>
      </c>
      <c r="AY8" t="str">
        <f t="shared" ca="1" si="46"/>
        <v/>
      </c>
      <c r="AZ8">
        <f t="shared" ca="1" si="47"/>
        <v>0</v>
      </c>
      <c r="BA8" t="str">
        <f t="shared" ca="1" si="48"/>
        <v/>
      </c>
      <c r="BB8">
        <f t="shared" ca="1" si="49"/>
        <v>0</v>
      </c>
      <c r="BC8" t="str">
        <f t="shared" ca="1" si="50"/>
        <v/>
      </c>
      <c r="BD8">
        <f t="shared" ca="1" si="51"/>
        <v>0</v>
      </c>
      <c r="BE8" t="str">
        <f t="shared" ca="1" si="52"/>
        <v/>
      </c>
      <c r="BF8">
        <f t="shared" ca="1" si="53"/>
        <v>0</v>
      </c>
      <c r="BG8">
        <f t="shared" ca="1" si="54"/>
        <v>0</v>
      </c>
      <c r="BH8">
        <f t="shared" ca="1" si="55"/>
        <v>0</v>
      </c>
      <c r="BI8">
        <f t="shared" ca="1" si="56"/>
        <v>0</v>
      </c>
      <c r="BJ8">
        <f t="shared" ca="1" si="57"/>
        <v>0</v>
      </c>
      <c r="BK8">
        <f t="shared" ca="1" si="58"/>
        <v>0</v>
      </c>
      <c r="BL8">
        <f t="shared" ca="1" si="59"/>
        <v>0</v>
      </c>
      <c r="BM8">
        <f t="shared" ca="1" si="60"/>
        <v>0</v>
      </c>
      <c r="BN8">
        <f t="shared" ca="1" si="61"/>
        <v>0</v>
      </c>
      <c r="BO8">
        <f t="shared" ca="1" si="62"/>
        <v>0</v>
      </c>
      <c r="BP8">
        <f t="shared" ca="1" si="63"/>
        <v>0</v>
      </c>
      <c r="BQ8" t="str">
        <f t="shared" ca="1" si="64"/>
        <v/>
      </c>
      <c r="BR8">
        <f t="shared" ca="1" si="65"/>
        <v>0</v>
      </c>
      <c r="BS8">
        <f t="shared" ca="1" si="66"/>
        <v>0</v>
      </c>
      <c r="BT8">
        <f t="shared" ca="1" si="67"/>
        <v>0</v>
      </c>
      <c r="BU8">
        <f t="shared" ca="1" si="68"/>
        <v>0</v>
      </c>
      <c r="BV8">
        <f t="shared" ca="1" si="69"/>
        <v>0</v>
      </c>
      <c r="BW8">
        <f t="shared" ca="1" si="70"/>
        <v>0</v>
      </c>
      <c r="BX8">
        <f t="shared" ca="1" si="71"/>
        <v>0</v>
      </c>
      <c r="BY8">
        <f t="shared" ca="1" si="72"/>
        <v>0</v>
      </c>
      <c r="BZ8">
        <f t="shared" ca="1" si="73"/>
        <v>0</v>
      </c>
      <c r="CA8">
        <f t="shared" ca="1" si="74"/>
        <v>0</v>
      </c>
      <c r="CB8">
        <f t="shared" ca="1" si="75"/>
        <v>0</v>
      </c>
      <c r="CC8">
        <f t="shared" ca="1" si="76"/>
        <v>0</v>
      </c>
      <c r="CD8">
        <f t="shared" ca="1" si="77"/>
        <v>0</v>
      </c>
      <c r="CE8">
        <f t="shared" ca="1" si="78"/>
        <v>0</v>
      </c>
      <c r="CF8">
        <f t="shared" ca="1" si="79"/>
        <v>4281.29</v>
      </c>
      <c r="CG8">
        <f t="shared" ca="1" si="80"/>
        <v>856258</v>
      </c>
      <c r="CH8">
        <f t="shared" ca="1" si="81"/>
        <v>0</v>
      </c>
      <c r="CI8">
        <f t="shared" ca="1" si="82"/>
        <v>0</v>
      </c>
      <c r="CJ8">
        <f t="shared" ca="1" si="83"/>
        <v>0</v>
      </c>
      <c r="CK8">
        <f t="shared" ca="1" si="84"/>
        <v>0</v>
      </c>
      <c r="CL8">
        <f t="shared" ca="1" si="85"/>
        <v>0</v>
      </c>
      <c r="CM8">
        <f t="shared" ca="1" si="86"/>
        <v>0</v>
      </c>
      <c r="CN8">
        <f t="shared" ca="1" si="87"/>
        <v>0</v>
      </c>
      <c r="CO8">
        <f t="shared" ca="1" si="88"/>
        <v>0</v>
      </c>
      <c r="CP8">
        <f t="shared" ca="1" si="89"/>
        <v>0</v>
      </c>
      <c r="CQ8">
        <f t="shared" ca="1" si="90"/>
        <v>0</v>
      </c>
      <c r="CR8">
        <f t="shared" ca="1" si="91"/>
        <v>0</v>
      </c>
      <c r="CS8">
        <f t="shared" ca="1" si="92"/>
        <v>0</v>
      </c>
      <c r="CT8">
        <f t="shared" ca="1" si="93"/>
        <v>0</v>
      </c>
      <c r="CU8">
        <f t="shared" ca="1" si="94"/>
        <v>0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  <c r="DL8">
        <f t="shared" ca="1" si="111"/>
        <v>0</v>
      </c>
    </row>
    <row r="9" spans="1:116" x14ac:dyDescent="0.25">
      <c r="A9">
        <f>verzamelblad!A9</f>
        <v>5</v>
      </c>
      <c r="B9" s="19" t="str">
        <f t="shared" ca="1" si="3"/>
        <v>OBS Lucas van Leyden</v>
      </c>
      <c r="C9" s="262">
        <f t="shared" ca="1" si="4"/>
        <v>0</v>
      </c>
      <c r="D9" s="36">
        <f t="shared" ca="1" si="5"/>
        <v>0</v>
      </c>
      <c r="E9" s="36">
        <f t="shared" ca="1" si="6"/>
        <v>0</v>
      </c>
      <c r="F9" s="36">
        <f t="shared" ca="1" si="7"/>
        <v>0</v>
      </c>
      <c r="G9" s="36">
        <f t="shared" ca="1" si="8"/>
        <v>0</v>
      </c>
      <c r="H9" s="36">
        <f t="shared" ca="1" si="9"/>
        <v>0</v>
      </c>
      <c r="I9" s="36">
        <f t="shared" ca="1" si="10"/>
        <v>0</v>
      </c>
      <c r="J9" s="36">
        <f t="shared" ca="1" si="11"/>
        <v>0</v>
      </c>
      <c r="K9" s="36">
        <f t="shared" ca="1" si="12"/>
        <v>0</v>
      </c>
      <c r="L9" s="36">
        <f t="shared" ca="1" si="13"/>
        <v>0</v>
      </c>
      <c r="M9" s="35" t="e">
        <f t="shared" ca="1" si="14"/>
        <v>#DIV/0!</v>
      </c>
      <c r="N9" s="35" t="e">
        <f t="shared" ca="1" si="15"/>
        <v>#DIV/0!</v>
      </c>
      <c r="O9" s="35" t="e">
        <f t="shared" ca="1" si="16"/>
        <v>#DIV/0!</v>
      </c>
      <c r="P9" s="35" t="e">
        <f t="shared" ca="1" si="17"/>
        <v>#DIV/0!</v>
      </c>
      <c r="Q9" s="36">
        <f t="shared" ca="1" si="18"/>
        <v>0</v>
      </c>
      <c r="R9" s="182"/>
      <c r="T9" s="205" t="e">
        <f t="shared" ca="1" si="19"/>
        <v>#DIV/0!</v>
      </c>
      <c r="U9" s="205" t="e">
        <f t="shared" ca="1" si="20"/>
        <v>#DIV/0!</v>
      </c>
      <c r="V9">
        <f t="shared" si="0"/>
        <v>0</v>
      </c>
      <c r="W9">
        <f t="shared" si="1"/>
        <v>0</v>
      </c>
      <c r="X9">
        <f t="shared" si="2"/>
        <v>0</v>
      </c>
      <c r="Y9">
        <f t="shared" ca="1" si="21"/>
        <v>0</v>
      </c>
      <c r="Z9" t="e">
        <f t="shared" ca="1" si="112"/>
        <v>#DIV/0!</v>
      </c>
      <c r="AA9">
        <f t="shared" ca="1" si="22"/>
        <v>0</v>
      </c>
      <c r="AB9">
        <f t="shared" ca="1" si="23"/>
        <v>0</v>
      </c>
      <c r="AC9">
        <f t="shared" ca="1" si="24"/>
        <v>0</v>
      </c>
      <c r="AD9">
        <f t="shared" ca="1" si="25"/>
        <v>0</v>
      </c>
      <c r="AE9">
        <f t="shared" ca="1" si="26"/>
        <v>0</v>
      </c>
      <c r="AF9">
        <f t="shared" ca="1" si="27"/>
        <v>0</v>
      </c>
      <c r="AG9">
        <f t="shared" ca="1" si="28"/>
        <v>0</v>
      </c>
      <c r="AH9">
        <f t="shared" ca="1" si="29"/>
        <v>0</v>
      </c>
      <c r="AI9">
        <f t="shared" ca="1" si="30"/>
        <v>0</v>
      </c>
      <c r="AJ9">
        <f t="shared" ca="1" si="31"/>
        <v>0</v>
      </c>
      <c r="AK9">
        <f t="shared" ca="1" si="32"/>
        <v>0</v>
      </c>
      <c r="AL9">
        <f t="shared" ca="1" si="33"/>
        <v>0</v>
      </c>
      <c r="AM9">
        <f t="shared" ca="1" si="34"/>
        <v>0</v>
      </c>
      <c r="AN9">
        <f t="shared" ca="1" si="35"/>
        <v>0</v>
      </c>
      <c r="AO9">
        <f t="shared" ca="1" si="36"/>
        <v>0</v>
      </c>
      <c r="AP9">
        <f t="shared" ca="1" si="37"/>
        <v>0</v>
      </c>
      <c r="AQ9">
        <f t="shared" ca="1" si="38"/>
        <v>0</v>
      </c>
      <c r="AR9">
        <f t="shared" ca="1" si="39"/>
        <v>0</v>
      </c>
      <c r="AS9">
        <f t="shared" ca="1" si="40"/>
        <v>0</v>
      </c>
      <c r="AT9">
        <f t="shared" ca="1" si="41"/>
        <v>0</v>
      </c>
      <c r="AU9">
        <f t="shared" ca="1" si="42"/>
        <v>0</v>
      </c>
      <c r="AV9">
        <f t="shared" ca="1" si="43"/>
        <v>0</v>
      </c>
      <c r="AW9">
        <f t="shared" ca="1" si="44"/>
        <v>0</v>
      </c>
      <c r="AX9">
        <f t="shared" ca="1" si="45"/>
        <v>0</v>
      </c>
      <c r="AY9" t="str">
        <f t="shared" ca="1" si="46"/>
        <v/>
      </c>
      <c r="AZ9">
        <f t="shared" ca="1" si="47"/>
        <v>0</v>
      </c>
      <c r="BA9" t="str">
        <f t="shared" ca="1" si="48"/>
        <v/>
      </c>
      <c r="BB9">
        <f t="shared" ca="1" si="49"/>
        <v>0</v>
      </c>
      <c r="BC9" t="str">
        <f t="shared" ca="1" si="50"/>
        <v/>
      </c>
      <c r="BD9">
        <f t="shared" ca="1" si="51"/>
        <v>0</v>
      </c>
      <c r="BE9" t="str">
        <f t="shared" ca="1" si="52"/>
        <v/>
      </c>
      <c r="BF9">
        <f t="shared" ca="1" si="53"/>
        <v>0</v>
      </c>
      <c r="BG9">
        <f t="shared" ca="1" si="54"/>
        <v>0</v>
      </c>
      <c r="BH9">
        <f t="shared" ca="1" si="55"/>
        <v>0</v>
      </c>
      <c r="BI9">
        <f t="shared" ca="1" si="56"/>
        <v>0</v>
      </c>
      <c r="BJ9">
        <f t="shared" ca="1" si="57"/>
        <v>0</v>
      </c>
      <c r="BK9">
        <f t="shared" ca="1" si="58"/>
        <v>0</v>
      </c>
      <c r="BL9">
        <f t="shared" ca="1" si="59"/>
        <v>0</v>
      </c>
      <c r="BM9">
        <f t="shared" ca="1" si="60"/>
        <v>0</v>
      </c>
      <c r="BN9">
        <f t="shared" ca="1" si="61"/>
        <v>0</v>
      </c>
      <c r="BO9">
        <f t="shared" ca="1" si="62"/>
        <v>0</v>
      </c>
      <c r="BP9">
        <f t="shared" ca="1" si="63"/>
        <v>0</v>
      </c>
      <c r="BQ9" t="str">
        <f t="shared" ca="1" si="64"/>
        <v/>
      </c>
      <c r="BR9">
        <f t="shared" ca="1" si="65"/>
        <v>0</v>
      </c>
      <c r="BS9">
        <f t="shared" ca="1" si="66"/>
        <v>0</v>
      </c>
      <c r="BT9">
        <f t="shared" ca="1" si="67"/>
        <v>0</v>
      </c>
      <c r="BU9">
        <f t="shared" ca="1" si="68"/>
        <v>0</v>
      </c>
      <c r="BV9">
        <f t="shared" ca="1" si="69"/>
        <v>0</v>
      </c>
      <c r="BW9">
        <f t="shared" ca="1" si="70"/>
        <v>0</v>
      </c>
      <c r="BX9">
        <f t="shared" ca="1" si="71"/>
        <v>0</v>
      </c>
      <c r="BY9">
        <f t="shared" ca="1" si="72"/>
        <v>0</v>
      </c>
      <c r="BZ9">
        <f t="shared" ca="1" si="73"/>
        <v>0</v>
      </c>
      <c r="CA9">
        <f t="shared" ca="1" si="74"/>
        <v>0</v>
      </c>
      <c r="CB9">
        <f t="shared" ca="1" si="75"/>
        <v>0</v>
      </c>
      <c r="CC9">
        <f t="shared" ca="1" si="76"/>
        <v>0</v>
      </c>
      <c r="CD9">
        <f t="shared" ca="1" si="77"/>
        <v>0</v>
      </c>
      <c r="CE9">
        <f t="shared" ca="1" si="78"/>
        <v>0</v>
      </c>
      <c r="CF9">
        <f t="shared" ca="1" si="79"/>
        <v>1110.18</v>
      </c>
      <c r="CG9">
        <f t="shared" ca="1" si="80"/>
        <v>222036</v>
      </c>
      <c r="CH9">
        <f t="shared" ca="1" si="81"/>
        <v>0</v>
      </c>
      <c r="CI9">
        <f t="shared" ca="1" si="82"/>
        <v>0</v>
      </c>
      <c r="CJ9">
        <f t="shared" ca="1" si="83"/>
        <v>0</v>
      </c>
      <c r="CK9">
        <f t="shared" ca="1" si="84"/>
        <v>0</v>
      </c>
      <c r="CL9">
        <f t="shared" ca="1" si="85"/>
        <v>0</v>
      </c>
      <c r="CM9">
        <f t="shared" ca="1" si="86"/>
        <v>0</v>
      </c>
      <c r="CN9">
        <f t="shared" ca="1" si="87"/>
        <v>0</v>
      </c>
      <c r="CO9">
        <f t="shared" ca="1" si="88"/>
        <v>0</v>
      </c>
      <c r="CP9">
        <f t="shared" ca="1" si="89"/>
        <v>0</v>
      </c>
      <c r="CQ9">
        <f t="shared" ca="1" si="90"/>
        <v>0</v>
      </c>
      <c r="CR9">
        <f t="shared" ca="1" si="91"/>
        <v>0</v>
      </c>
      <c r="CS9">
        <f t="shared" ca="1" si="92"/>
        <v>0</v>
      </c>
      <c r="CT9">
        <f t="shared" ca="1" si="93"/>
        <v>0</v>
      </c>
      <c r="CU9">
        <f t="shared" ca="1" si="94"/>
        <v>0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  <c r="DL9">
        <f t="shared" ca="1" si="111"/>
        <v>0</v>
      </c>
    </row>
    <row r="10" spans="1:116" x14ac:dyDescent="0.25">
      <c r="A10">
        <f>verzamelblad!A10</f>
        <v>6</v>
      </c>
      <c r="B10" s="19" t="str">
        <f t="shared" ca="1" si="3"/>
        <v>OBS de Meerpaal</v>
      </c>
      <c r="C10" s="262">
        <f t="shared" ca="1" si="4"/>
        <v>0</v>
      </c>
      <c r="D10" s="36">
        <f t="shared" ca="1" si="5"/>
        <v>0</v>
      </c>
      <c r="E10" s="36">
        <f t="shared" ca="1" si="6"/>
        <v>0</v>
      </c>
      <c r="F10" s="36">
        <f t="shared" ca="1" si="7"/>
        <v>0</v>
      </c>
      <c r="G10" s="36">
        <f t="shared" ca="1" si="8"/>
        <v>0</v>
      </c>
      <c r="H10" s="36">
        <f t="shared" ca="1" si="9"/>
        <v>0</v>
      </c>
      <c r="I10" s="36">
        <f t="shared" ca="1" si="10"/>
        <v>0</v>
      </c>
      <c r="J10" s="36">
        <f t="shared" ca="1" si="11"/>
        <v>0</v>
      </c>
      <c r="K10" s="36">
        <f t="shared" ca="1" si="12"/>
        <v>0</v>
      </c>
      <c r="L10" s="36">
        <f t="shared" ca="1" si="13"/>
        <v>0</v>
      </c>
      <c r="M10" s="35" t="e">
        <f t="shared" ca="1" si="14"/>
        <v>#DIV/0!</v>
      </c>
      <c r="N10" s="35" t="e">
        <f t="shared" ca="1" si="15"/>
        <v>#DIV/0!</v>
      </c>
      <c r="O10" s="35" t="e">
        <f t="shared" ca="1" si="16"/>
        <v>#DIV/0!</v>
      </c>
      <c r="P10" s="35" t="e">
        <f t="shared" ca="1" si="17"/>
        <v>#DIV/0!</v>
      </c>
      <c r="Q10" s="36">
        <f t="shared" ca="1" si="18"/>
        <v>0</v>
      </c>
      <c r="R10" s="182"/>
      <c r="T10" s="205" t="e">
        <f t="shared" ca="1" si="19"/>
        <v>#DIV/0!</v>
      </c>
      <c r="U10" s="205" t="e">
        <f t="shared" ca="1" si="20"/>
        <v>#DIV/0!</v>
      </c>
      <c r="V10">
        <f t="shared" si="0"/>
        <v>0</v>
      </c>
      <c r="W10">
        <f t="shared" si="1"/>
        <v>0</v>
      </c>
      <c r="X10">
        <f t="shared" si="2"/>
        <v>0</v>
      </c>
      <c r="Y10">
        <f t="shared" ca="1" si="21"/>
        <v>0</v>
      </c>
      <c r="Z10" t="e">
        <f t="shared" ca="1" si="112"/>
        <v>#DIV/0!</v>
      </c>
      <c r="AA10">
        <f t="shared" ca="1" si="22"/>
        <v>0</v>
      </c>
      <c r="AB10">
        <f t="shared" ca="1" si="23"/>
        <v>0</v>
      </c>
      <c r="AC10">
        <f t="shared" ca="1" si="24"/>
        <v>0</v>
      </c>
      <c r="AD10">
        <f t="shared" ca="1" si="25"/>
        <v>0</v>
      </c>
      <c r="AE10">
        <f t="shared" ca="1" si="26"/>
        <v>0</v>
      </c>
      <c r="AF10">
        <f t="shared" ca="1" si="27"/>
        <v>0</v>
      </c>
      <c r="AG10">
        <f t="shared" ca="1" si="28"/>
        <v>0</v>
      </c>
      <c r="AH10">
        <f t="shared" ca="1" si="29"/>
        <v>0</v>
      </c>
      <c r="AI10">
        <f t="shared" ca="1" si="30"/>
        <v>0</v>
      </c>
      <c r="AJ10">
        <f t="shared" ca="1" si="31"/>
        <v>0</v>
      </c>
      <c r="AK10">
        <f t="shared" ca="1" si="32"/>
        <v>0</v>
      </c>
      <c r="AL10">
        <f t="shared" ca="1" si="33"/>
        <v>0</v>
      </c>
      <c r="AM10">
        <f t="shared" ca="1" si="34"/>
        <v>0</v>
      </c>
      <c r="AN10">
        <f t="shared" ca="1" si="35"/>
        <v>0</v>
      </c>
      <c r="AO10">
        <f t="shared" ca="1" si="36"/>
        <v>0</v>
      </c>
      <c r="AP10">
        <f t="shared" ca="1" si="37"/>
        <v>0</v>
      </c>
      <c r="AQ10">
        <f t="shared" ca="1" si="38"/>
        <v>0</v>
      </c>
      <c r="AR10">
        <f t="shared" ca="1" si="39"/>
        <v>0</v>
      </c>
      <c r="AS10">
        <f t="shared" ca="1" si="40"/>
        <v>0</v>
      </c>
      <c r="AT10">
        <f t="shared" ca="1" si="41"/>
        <v>0</v>
      </c>
      <c r="AU10">
        <f t="shared" ca="1" si="42"/>
        <v>0</v>
      </c>
      <c r="AV10">
        <f t="shared" ca="1" si="43"/>
        <v>0</v>
      </c>
      <c r="AW10">
        <f t="shared" ca="1" si="44"/>
        <v>0</v>
      </c>
      <c r="AX10">
        <f t="shared" ca="1" si="45"/>
        <v>0</v>
      </c>
      <c r="AY10" t="str">
        <f t="shared" ca="1" si="46"/>
        <v/>
      </c>
      <c r="AZ10">
        <f t="shared" ca="1" si="47"/>
        <v>0</v>
      </c>
      <c r="BA10" t="str">
        <f t="shared" ca="1" si="48"/>
        <v/>
      </c>
      <c r="BB10">
        <f t="shared" ca="1" si="49"/>
        <v>0</v>
      </c>
      <c r="BC10" t="str">
        <f t="shared" ca="1" si="50"/>
        <v/>
      </c>
      <c r="BD10">
        <f t="shared" ca="1" si="51"/>
        <v>0</v>
      </c>
      <c r="BE10" t="str">
        <f t="shared" ca="1" si="52"/>
        <v/>
      </c>
      <c r="BF10">
        <f t="shared" ca="1" si="53"/>
        <v>0</v>
      </c>
      <c r="BG10">
        <f t="shared" ca="1" si="54"/>
        <v>0</v>
      </c>
      <c r="BH10">
        <f t="shared" ca="1" si="55"/>
        <v>0</v>
      </c>
      <c r="BI10">
        <f t="shared" ca="1" si="56"/>
        <v>0</v>
      </c>
      <c r="BJ10">
        <f t="shared" ca="1" si="57"/>
        <v>0</v>
      </c>
      <c r="BK10">
        <f t="shared" ca="1" si="58"/>
        <v>0</v>
      </c>
      <c r="BL10">
        <f t="shared" ca="1" si="59"/>
        <v>0</v>
      </c>
      <c r="BM10">
        <f t="shared" ca="1" si="60"/>
        <v>0</v>
      </c>
      <c r="BN10">
        <f t="shared" ca="1" si="61"/>
        <v>0</v>
      </c>
      <c r="BO10">
        <f t="shared" ca="1" si="62"/>
        <v>0</v>
      </c>
      <c r="BP10">
        <f t="shared" ca="1" si="63"/>
        <v>0</v>
      </c>
      <c r="BQ10" t="str">
        <f t="shared" ca="1" si="64"/>
        <v/>
      </c>
      <c r="BR10">
        <f t="shared" ca="1" si="65"/>
        <v>0</v>
      </c>
      <c r="BS10">
        <f t="shared" ca="1" si="66"/>
        <v>0</v>
      </c>
      <c r="BT10">
        <f t="shared" ca="1" si="67"/>
        <v>0</v>
      </c>
      <c r="BU10">
        <f t="shared" ca="1" si="68"/>
        <v>0</v>
      </c>
      <c r="BV10">
        <f t="shared" ca="1" si="69"/>
        <v>0</v>
      </c>
      <c r="BW10">
        <f t="shared" ca="1" si="70"/>
        <v>0</v>
      </c>
      <c r="BX10">
        <f t="shared" ca="1" si="71"/>
        <v>0</v>
      </c>
      <c r="BY10">
        <f t="shared" ca="1" si="72"/>
        <v>0</v>
      </c>
      <c r="BZ10">
        <f t="shared" ca="1" si="73"/>
        <v>0</v>
      </c>
      <c r="CA10">
        <f t="shared" ca="1" si="74"/>
        <v>0</v>
      </c>
      <c r="CB10">
        <f t="shared" ca="1" si="75"/>
        <v>0</v>
      </c>
      <c r="CC10">
        <f t="shared" ca="1" si="76"/>
        <v>0</v>
      </c>
      <c r="CD10">
        <f t="shared" ca="1" si="77"/>
        <v>0</v>
      </c>
      <c r="CE10">
        <f t="shared" ca="1" si="78"/>
        <v>0</v>
      </c>
      <c r="CF10">
        <f t="shared" ca="1" si="79"/>
        <v>1135.798</v>
      </c>
      <c r="CG10">
        <f t="shared" ca="1" si="80"/>
        <v>227159.6</v>
      </c>
      <c r="CH10">
        <f t="shared" ca="1" si="81"/>
        <v>0</v>
      </c>
      <c r="CI10">
        <f t="shared" ca="1" si="82"/>
        <v>0</v>
      </c>
      <c r="CJ10">
        <f t="shared" ca="1" si="83"/>
        <v>0</v>
      </c>
      <c r="CK10">
        <f t="shared" ca="1" si="84"/>
        <v>0</v>
      </c>
      <c r="CL10">
        <f t="shared" ca="1" si="85"/>
        <v>0</v>
      </c>
      <c r="CM10">
        <f t="shared" ca="1" si="86"/>
        <v>0</v>
      </c>
      <c r="CN10">
        <f t="shared" ca="1" si="87"/>
        <v>0</v>
      </c>
      <c r="CO10">
        <f t="shared" ca="1" si="88"/>
        <v>0</v>
      </c>
      <c r="CP10">
        <f t="shared" ca="1" si="89"/>
        <v>0</v>
      </c>
      <c r="CQ10">
        <f t="shared" ca="1" si="90"/>
        <v>0</v>
      </c>
      <c r="CR10">
        <f t="shared" ca="1" si="91"/>
        <v>0</v>
      </c>
      <c r="CS10">
        <f t="shared" ca="1" si="92"/>
        <v>0</v>
      </c>
      <c r="CT10">
        <f t="shared" ca="1" si="93"/>
        <v>0</v>
      </c>
      <c r="CU10">
        <f t="shared" ca="1" si="94"/>
        <v>0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  <c r="DL10">
        <f t="shared" ca="1" si="111"/>
        <v>0</v>
      </c>
    </row>
    <row r="11" spans="1:116" x14ac:dyDescent="0.25">
      <c r="A11">
        <f>verzamelblad!A11</f>
        <v>7</v>
      </c>
      <c r="B11" s="19" t="str">
        <f t="shared" ca="1" si="3"/>
        <v>OBS Lucas van Leyden, locatie de steeg</v>
      </c>
      <c r="C11" s="262">
        <f t="shared" ca="1" si="4"/>
        <v>0</v>
      </c>
      <c r="D11" s="36">
        <f t="shared" ca="1" si="5"/>
        <v>0</v>
      </c>
      <c r="E11" s="36">
        <f t="shared" ca="1" si="6"/>
        <v>0</v>
      </c>
      <c r="F11" s="36">
        <f t="shared" ca="1" si="7"/>
        <v>0</v>
      </c>
      <c r="G11" s="36">
        <f t="shared" ca="1" si="8"/>
        <v>0</v>
      </c>
      <c r="H11" s="36">
        <f t="shared" ca="1" si="9"/>
        <v>0</v>
      </c>
      <c r="I11" s="36">
        <f t="shared" ca="1" si="10"/>
        <v>0</v>
      </c>
      <c r="J11" s="36">
        <f t="shared" ca="1" si="11"/>
        <v>0</v>
      </c>
      <c r="K11" s="36">
        <f t="shared" ca="1" si="12"/>
        <v>0</v>
      </c>
      <c r="L11" s="36">
        <f t="shared" ca="1" si="13"/>
        <v>0</v>
      </c>
      <c r="M11" s="35" t="e">
        <f t="shared" ca="1" si="14"/>
        <v>#DIV/0!</v>
      </c>
      <c r="N11" s="35" t="e">
        <f t="shared" ca="1" si="15"/>
        <v>#DIV/0!</v>
      </c>
      <c r="O11" s="35" t="e">
        <f t="shared" ca="1" si="16"/>
        <v>#DIV/0!</v>
      </c>
      <c r="P11" s="35" t="e">
        <f t="shared" ca="1" si="17"/>
        <v>#DIV/0!</v>
      </c>
      <c r="Q11" s="36">
        <f t="shared" ca="1" si="18"/>
        <v>0</v>
      </c>
      <c r="R11" s="182"/>
      <c r="T11" s="205" t="e">
        <f t="shared" ca="1" si="19"/>
        <v>#DIV/0!</v>
      </c>
      <c r="U11" s="205" t="e">
        <f t="shared" ca="1" si="20"/>
        <v>#DIV/0!</v>
      </c>
      <c r="V11">
        <f t="shared" si="0"/>
        <v>0</v>
      </c>
      <c r="W11">
        <f t="shared" si="1"/>
        <v>0</v>
      </c>
      <c r="X11">
        <f t="shared" si="2"/>
        <v>0</v>
      </c>
      <c r="Y11">
        <f t="shared" ca="1" si="21"/>
        <v>0</v>
      </c>
      <c r="Z11" t="e">
        <f t="shared" ca="1" si="112"/>
        <v>#DIV/0!</v>
      </c>
      <c r="AA11">
        <f t="shared" ca="1" si="22"/>
        <v>0</v>
      </c>
      <c r="AB11">
        <f t="shared" ca="1" si="23"/>
        <v>0</v>
      </c>
      <c r="AC11">
        <f t="shared" ca="1" si="24"/>
        <v>0</v>
      </c>
      <c r="AD11">
        <f t="shared" ca="1" si="25"/>
        <v>0</v>
      </c>
      <c r="AE11">
        <f t="shared" ca="1" si="26"/>
        <v>0</v>
      </c>
      <c r="AF11">
        <f t="shared" ca="1" si="27"/>
        <v>0</v>
      </c>
      <c r="AG11">
        <f t="shared" ca="1" si="28"/>
        <v>0</v>
      </c>
      <c r="AH11">
        <f t="shared" ca="1" si="29"/>
        <v>0</v>
      </c>
      <c r="AI11">
        <f t="shared" ca="1" si="30"/>
        <v>0</v>
      </c>
      <c r="AJ11">
        <f t="shared" ca="1" si="31"/>
        <v>0</v>
      </c>
      <c r="AK11">
        <f t="shared" ca="1" si="32"/>
        <v>0</v>
      </c>
      <c r="AL11">
        <f t="shared" ca="1" si="33"/>
        <v>0</v>
      </c>
      <c r="AM11">
        <f t="shared" ca="1" si="34"/>
        <v>0</v>
      </c>
      <c r="AN11">
        <f t="shared" ca="1" si="35"/>
        <v>0</v>
      </c>
      <c r="AO11">
        <f t="shared" ca="1" si="36"/>
        <v>0</v>
      </c>
      <c r="AP11">
        <f t="shared" ca="1" si="37"/>
        <v>0</v>
      </c>
      <c r="AQ11">
        <f t="shared" ca="1" si="38"/>
        <v>0</v>
      </c>
      <c r="AR11">
        <f t="shared" ca="1" si="39"/>
        <v>0</v>
      </c>
      <c r="AS11">
        <f t="shared" ca="1" si="40"/>
        <v>0</v>
      </c>
      <c r="AT11">
        <f t="shared" ca="1" si="41"/>
        <v>0</v>
      </c>
      <c r="AU11">
        <f t="shared" ca="1" si="42"/>
        <v>0</v>
      </c>
      <c r="AV11">
        <f t="shared" ca="1" si="43"/>
        <v>0</v>
      </c>
      <c r="AW11">
        <f t="shared" ca="1" si="44"/>
        <v>0</v>
      </c>
      <c r="AX11">
        <f t="shared" ca="1" si="45"/>
        <v>0</v>
      </c>
      <c r="AY11" t="str">
        <f t="shared" ca="1" si="46"/>
        <v/>
      </c>
      <c r="AZ11">
        <f t="shared" ca="1" si="47"/>
        <v>0</v>
      </c>
      <c r="BA11" t="str">
        <f t="shared" ca="1" si="48"/>
        <v/>
      </c>
      <c r="BB11">
        <f t="shared" ca="1" si="49"/>
        <v>0</v>
      </c>
      <c r="BC11" t="str">
        <f t="shared" ca="1" si="50"/>
        <v/>
      </c>
      <c r="BD11">
        <f t="shared" ca="1" si="51"/>
        <v>0</v>
      </c>
      <c r="BE11" t="str">
        <f t="shared" ca="1" si="52"/>
        <v/>
      </c>
      <c r="BF11">
        <f t="shared" ca="1" si="53"/>
        <v>0</v>
      </c>
      <c r="BG11">
        <f t="shared" ca="1" si="54"/>
        <v>0</v>
      </c>
      <c r="BH11">
        <f t="shared" ca="1" si="55"/>
        <v>0</v>
      </c>
      <c r="BI11">
        <f t="shared" ca="1" si="56"/>
        <v>0</v>
      </c>
      <c r="BJ11">
        <f t="shared" ca="1" si="57"/>
        <v>0</v>
      </c>
      <c r="BK11">
        <f t="shared" ca="1" si="58"/>
        <v>0</v>
      </c>
      <c r="BL11">
        <f t="shared" ca="1" si="59"/>
        <v>0</v>
      </c>
      <c r="BM11">
        <f t="shared" ca="1" si="60"/>
        <v>0</v>
      </c>
      <c r="BN11">
        <f t="shared" ca="1" si="61"/>
        <v>0</v>
      </c>
      <c r="BO11">
        <f t="shared" ca="1" si="62"/>
        <v>0</v>
      </c>
      <c r="BP11">
        <f t="shared" ca="1" si="63"/>
        <v>0</v>
      </c>
      <c r="BQ11" t="str">
        <f t="shared" ca="1" si="64"/>
        <v/>
      </c>
      <c r="BR11">
        <f t="shared" ca="1" si="65"/>
        <v>0</v>
      </c>
      <c r="BS11">
        <f t="shared" ca="1" si="66"/>
        <v>0</v>
      </c>
      <c r="BT11">
        <f t="shared" ca="1" si="67"/>
        <v>0</v>
      </c>
      <c r="BU11">
        <f t="shared" ca="1" si="68"/>
        <v>0</v>
      </c>
      <c r="BV11">
        <f t="shared" ca="1" si="69"/>
        <v>0</v>
      </c>
      <c r="BW11">
        <f t="shared" ca="1" si="70"/>
        <v>0</v>
      </c>
      <c r="BX11">
        <f t="shared" ca="1" si="71"/>
        <v>0</v>
      </c>
      <c r="BY11">
        <f t="shared" ca="1" si="72"/>
        <v>0</v>
      </c>
      <c r="BZ11">
        <f t="shared" ca="1" si="73"/>
        <v>0</v>
      </c>
      <c r="CA11">
        <f t="shared" ca="1" si="74"/>
        <v>0</v>
      </c>
      <c r="CB11">
        <f t="shared" ca="1" si="75"/>
        <v>0</v>
      </c>
      <c r="CC11">
        <f t="shared" ca="1" si="76"/>
        <v>0</v>
      </c>
      <c r="CD11">
        <f t="shared" ca="1" si="77"/>
        <v>0</v>
      </c>
      <c r="CE11">
        <f t="shared" ca="1" si="78"/>
        <v>0</v>
      </c>
      <c r="CF11">
        <f t="shared" ca="1" si="79"/>
        <v>1591.2060000000001</v>
      </c>
      <c r="CG11">
        <f t="shared" ca="1" si="80"/>
        <v>318241.2</v>
      </c>
      <c r="CH11">
        <f t="shared" ca="1" si="81"/>
        <v>0</v>
      </c>
      <c r="CI11">
        <f t="shared" ca="1" si="82"/>
        <v>0</v>
      </c>
      <c r="CJ11">
        <f t="shared" ca="1" si="83"/>
        <v>0</v>
      </c>
      <c r="CK11">
        <f t="shared" ca="1" si="84"/>
        <v>0</v>
      </c>
      <c r="CL11">
        <f t="shared" ca="1" si="85"/>
        <v>0</v>
      </c>
      <c r="CM11">
        <f t="shared" ca="1" si="86"/>
        <v>0</v>
      </c>
      <c r="CN11">
        <f t="shared" ca="1" si="87"/>
        <v>0</v>
      </c>
      <c r="CO11">
        <f t="shared" ca="1" si="88"/>
        <v>0</v>
      </c>
      <c r="CP11">
        <f t="shared" ca="1" si="89"/>
        <v>0</v>
      </c>
      <c r="CQ11">
        <f t="shared" ca="1" si="90"/>
        <v>0</v>
      </c>
      <c r="CR11">
        <f t="shared" ca="1" si="91"/>
        <v>0</v>
      </c>
      <c r="CS11">
        <f t="shared" ca="1" si="92"/>
        <v>0</v>
      </c>
      <c r="CT11">
        <f t="shared" ca="1" si="93"/>
        <v>0</v>
      </c>
      <c r="CU11">
        <f t="shared" ca="1" si="94"/>
        <v>0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>
        <f t="shared" ca="1" si="110"/>
        <v>0</v>
      </c>
      <c r="DL11">
        <f t="shared" ca="1" si="111"/>
        <v>0</v>
      </c>
    </row>
    <row r="12" spans="1:116" x14ac:dyDescent="0.25">
      <c r="A12">
        <f>verzamelblad!A12</f>
        <v>8</v>
      </c>
      <c r="B12" s="19" t="str">
        <f t="shared" ca="1" si="3"/>
        <v>OBS Woutertje Pieterse</v>
      </c>
      <c r="C12" s="262">
        <f t="shared" ca="1" si="4"/>
        <v>0</v>
      </c>
      <c r="D12" s="36">
        <f t="shared" ca="1" si="5"/>
        <v>0</v>
      </c>
      <c r="E12" s="36">
        <f t="shared" ca="1" si="6"/>
        <v>0</v>
      </c>
      <c r="F12" s="36">
        <f t="shared" ca="1" si="7"/>
        <v>0</v>
      </c>
      <c r="G12" s="36">
        <f t="shared" ca="1" si="8"/>
        <v>0</v>
      </c>
      <c r="H12" s="36">
        <f t="shared" ca="1" si="9"/>
        <v>0</v>
      </c>
      <c r="I12" s="36">
        <f t="shared" ca="1" si="10"/>
        <v>0</v>
      </c>
      <c r="J12" s="36">
        <f t="shared" ca="1" si="11"/>
        <v>0</v>
      </c>
      <c r="K12" s="36">
        <f t="shared" ca="1" si="12"/>
        <v>0</v>
      </c>
      <c r="L12" s="36">
        <f t="shared" ca="1" si="13"/>
        <v>0</v>
      </c>
      <c r="M12" s="35" t="e">
        <f t="shared" ca="1" si="14"/>
        <v>#DIV/0!</v>
      </c>
      <c r="N12" s="35" t="e">
        <f t="shared" ca="1" si="15"/>
        <v>#DIV/0!</v>
      </c>
      <c r="O12" s="35" t="e">
        <f t="shared" ca="1" si="16"/>
        <v>#DIV/0!</v>
      </c>
      <c r="P12" s="35" t="e">
        <f t="shared" ca="1" si="17"/>
        <v>#DIV/0!</v>
      </c>
      <c r="Q12" s="36">
        <f t="shared" ca="1" si="18"/>
        <v>0</v>
      </c>
      <c r="R12" s="182"/>
      <c r="T12" s="205" t="e">
        <f t="shared" ca="1" si="19"/>
        <v>#DIV/0!</v>
      </c>
      <c r="U12" s="205" t="e">
        <f t="shared" ca="1" si="20"/>
        <v>#DIV/0!</v>
      </c>
      <c r="V12">
        <f t="shared" si="0"/>
        <v>0</v>
      </c>
      <c r="W12">
        <f t="shared" si="1"/>
        <v>0</v>
      </c>
      <c r="X12">
        <f t="shared" si="2"/>
        <v>0</v>
      </c>
      <c r="Y12">
        <f t="shared" ca="1" si="21"/>
        <v>0</v>
      </c>
      <c r="Z12" t="e">
        <f t="shared" ca="1" si="112"/>
        <v>#DIV/0!</v>
      </c>
      <c r="AA12">
        <f t="shared" ca="1" si="22"/>
        <v>0</v>
      </c>
      <c r="AB12">
        <f t="shared" ca="1" si="23"/>
        <v>0</v>
      </c>
      <c r="AC12">
        <f t="shared" ca="1" si="24"/>
        <v>0</v>
      </c>
      <c r="AD12">
        <f t="shared" ca="1" si="25"/>
        <v>0</v>
      </c>
      <c r="AE12">
        <f t="shared" ca="1" si="26"/>
        <v>0</v>
      </c>
      <c r="AF12">
        <f t="shared" ca="1" si="27"/>
        <v>0</v>
      </c>
      <c r="AG12">
        <f t="shared" ca="1" si="28"/>
        <v>0</v>
      </c>
      <c r="AH12">
        <f t="shared" ca="1" si="29"/>
        <v>0</v>
      </c>
      <c r="AI12">
        <f t="shared" ca="1" si="30"/>
        <v>0</v>
      </c>
      <c r="AJ12">
        <f t="shared" ca="1" si="31"/>
        <v>0</v>
      </c>
      <c r="AK12">
        <f t="shared" ca="1" si="32"/>
        <v>0</v>
      </c>
      <c r="AL12">
        <f t="shared" ca="1" si="33"/>
        <v>0</v>
      </c>
      <c r="AM12">
        <f t="shared" ca="1" si="34"/>
        <v>0</v>
      </c>
      <c r="AN12">
        <f t="shared" ca="1" si="35"/>
        <v>0</v>
      </c>
      <c r="AO12">
        <f t="shared" ca="1" si="36"/>
        <v>0</v>
      </c>
      <c r="AP12">
        <f t="shared" ca="1" si="37"/>
        <v>0</v>
      </c>
      <c r="AQ12">
        <f t="shared" ca="1" si="38"/>
        <v>0</v>
      </c>
      <c r="AR12">
        <f t="shared" ca="1" si="39"/>
        <v>0</v>
      </c>
      <c r="AS12">
        <f t="shared" ca="1" si="40"/>
        <v>0</v>
      </c>
      <c r="AT12">
        <f t="shared" ca="1" si="41"/>
        <v>0</v>
      </c>
      <c r="AU12">
        <f t="shared" ca="1" si="42"/>
        <v>0</v>
      </c>
      <c r="AV12">
        <f t="shared" ca="1" si="43"/>
        <v>0</v>
      </c>
      <c r="AW12">
        <f t="shared" ca="1" si="44"/>
        <v>0</v>
      </c>
      <c r="AX12">
        <f t="shared" ca="1" si="45"/>
        <v>0</v>
      </c>
      <c r="AY12" t="str">
        <f t="shared" ca="1" si="46"/>
        <v/>
      </c>
      <c r="AZ12">
        <f t="shared" ca="1" si="47"/>
        <v>0</v>
      </c>
      <c r="BA12" t="str">
        <f t="shared" ca="1" si="48"/>
        <v/>
      </c>
      <c r="BB12">
        <f t="shared" ca="1" si="49"/>
        <v>0</v>
      </c>
      <c r="BC12" t="str">
        <f t="shared" ca="1" si="50"/>
        <v/>
      </c>
      <c r="BD12">
        <f t="shared" ca="1" si="51"/>
        <v>0</v>
      </c>
      <c r="BE12" t="str">
        <f t="shared" ca="1" si="52"/>
        <v/>
      </c>
      <c r="BF12">
        <f t="shared" ca="1" si="53"/>
        <v>0</v>
      </c>
      <c r="BG12">
        <f t="shared" ca="1" si="54"/>
        <v>0</v>
      </c>
      <c r="BH12">
        <f t="shared" ca="1" si="55"/>
        <v>0</v>
      </c>
      <c r="BI12">
        <f t="shared" ca="1" si="56"/>
        <v>0</v>
      </c>
      <c r="BJ12">
        <f t="shared" ca="1" si="57"/>
        <v>0</v>
      </c>
      <c r="BK12">
        <f t="shared" ca="1" si="58"/>
        <v>0</v>
      </c>
      <c r="BL12">
        <f t="shared" ca="1" si="59"/>
        <v>0</v>
      </c>
      <c r="BM12">
        <f t="shared" ca="1" si="60"/>
        <v>0</v>
      </c>
      <c r="BN12">
        <f t="shared" ca="1" si="61"/>
        <v>0</v>
      </c>
      <c r="BO12">
        <f t="shared" ca="1" si="62"/>
        <v>0</v>
      </c>
      <c r="BP12">
        <f t="shared" ca="1" si="63"/>
        <v>0</v>
      </c>
      <c r="BQ12" t="str">
        <f t="shared" ca="1" si="64"/>
        <v/>
      </c>
      <c r="BR12">
        <f t="shared" ca="1" si="65"/>
        <v>0</v>
      </c>
      <c r="BS12">
        <f t="shared" ca="1" si="66"/>
        <v>0</v>
      </c>
      <c r="BT12">
        <f t="shared" ca="1" si="67"/>
        <v>0</v>
      </c>
      <c r="BU12">
        <f t="shared" ca="1" si="68"/>
        <v>0</v>
      </c>
      <c r="BV12">
        <f t="shared" ca="1" si="69"/>
        <v>0</v>
      </c>
      <c r="BW12">
        <f t="shared" ca="1" si="70"/>
        <v>0</v>
      </c>
      <c r="BX12">
        <f t="shared" ca="1" si="71"/>
        <v>0</v>
      </c>
      <c r="BY12">
        <f t="shared" ca="1" si="72"/>
        <v>0</v>
      </c>
      <c r="BZ12">
        <f t="shared" ca="1" si="73"/>
        <v>0</v>
      </c>
      <c r="CA12">
        <f t="shared" ca="1" si="74"/>
        <v>0</v>
      </c>
      <c r="CB12">
        <f t="shared" ca="1" si="75"/>
        <v>0</v>
      </c>
      <c r="CC12">
        <f t="shared" ca="1" si="76"/>
        <v>0</v>
      </c>
      <c r="CD12">
        <f t="shared" ca="1" si="77"/>
        <v>0</v>
      </c>
      <c r="CE12">
        <f t="shared" ca="1" si="78"/>
        <v>0</v>
      </c>
      <c r="CF12">
        <f t="shared" ca="1" si="79"/>
        <v>2194.172</v>
      </c>
      <c r="CG12">
        <f t="shared" ca="1" si="80"/>
        <v>438834.4</v>
      </c>
      <c r="CH12">
        <f t="shared" ca="1" si="81"/>
        <v>0</v>
      </c>
      <c r="CI12">
        <f t="shared" ca="1" si="82"/>
        <v>0</v>
      </c>
      <c r="CJ12">
        <f t="shared" ca="1" si="83"/>
        <v>0</v>
      </c>
      <c r="CK12">
        <f t="shared" ca="1" si="84"/>
        <v>0</v>
      </c>
      <c r="CL12">
        <f t="shared" ca="1" si="85"/>
        <v>0</v>
      </c>
      <c r="CM12">
        <f t="shared" ca="1" si="86"/>
        <v>0</v>
      </c>
      <c r="CN12">
        <f t="shared" ca="1" si="87"/>
        <v>0</v>
      </c>
      <c r="CO12">
        <f t="shared" ca="1" si="88"/>
        <v>0</v>
      </c>
      <c r="CP12">
        <f t="shared" ca="1" si="89"/>
        <v>0</v>
      </c>
      <c r="CQ12">
        <f t="shared" ca="1" si="90"/>
        <v>0</v>
      </c>
      <c r="CR12">
        <f t="shared" ca="1" si="91"/>
        <v>0</v>
      </c>
      <c r="CS12">
        <f t="shared" ca="1" si="92"/>
        <v>0</v>
      </c>
      <c r="CT12">
        <f t="shared" ca="1" si="93"/>
        <v>0</v>
      </c>
      <c r="CU12">
        <f t="shared" ca="1" si="94"/>
        <v>0</v>
      </c>
      <c r="CV12">
        <f t="shared" ca="1" si="95"/>
        <v>0</v>
      </c>
      <c r="CW12">
        <f t="shared" ca="1" si="96"/>
        <v>0</v>
      </c>
      <c r="CX12">
        <f t="shared" ca="1" si="97"/>
        <v>0</v>
      </c>
      <c r="CY12">
        <f t="shared" ca="1" si="98"/>
        <v>0</v>
      </c>
      <c r="CZ12">
        <f t="shared" ca="1" si="99"/>
        <v>0</v>
      </c>
      <c r="DA12">
        <f t="shared" ca="1" si="100"/>
        <v>0</v>
      </c>
      <c r="DB12">
        <f t="shared" ca="1" si="101"/>
        <v>0</v>
      </c>
      <c r="DC12">
        <f t="shared" ca="1" si="102"/>
        <v>0</v>
      </c>
      <c r="DD12">
        <f t="shared" ca="1" si="103"/>
        <v>0</v>
      </c>
      <c r="DE12">
        <f t="shared" ca="1" si="104"/>
        <v>0</v>
      </c>
      <c r="DF12">
        <f t="shared" ca="1" si="105"/>
        <v>0</v>
      </c>
      <c r="DG12">
        <f t="shared" ca="1" si="106"/>
        <v>0</v>
      </c>
      <c r="DH12">
        <f t="shared" ca="1" si="107"/>
        <v>0</v>
      </c>
      <c r="DI12">
        <f t="shared" ca="1" si="108"/>
        <v>0</v>
      </c>
      <c r="DJ12">
        <f t="shared" ca="1" si="109"/>
        <v>0</v>
      </c>
      <c r="DK12">
        <f t="shared" ca="1" si="110"/>
        <v>0</v>
      </c>
      <c r="DL12">
        <f t="shared" ca="1" si="111"/>
        <v>0</v>
      </c>
    </row>
    <row r="13" spans="1:116" x14ac:dyDescent="0.25">
      <c r="A13">
        <f>verzamelblad!A13</f>
        <v>9</v>
      </c>
      <c r="B13" s="19" t="str">
        <f t="shared" ca="1" si="3"/>
        <v>Brede school Merenwijk</v>
      </c>
      <c r="C13" s="262">
        <f t="shared" ca="1" si="4"/>
        <v>0</v>
      </c>
      <c r="D13" s="36">
        <f t="shared" ca="1" si="5"/>
        <v>0</v>
      </c>
      <c r="E13" s="36">
        <f t="shared" ca="1" si="6"/>
        <v>0</v>
      </c>
      <c r="F13" s="36">
        <f t="shared" ca="1" si="7"/>
        <v>0</v>
      </c>
      <c r="G13" s="36">
        <f t="shared" ca="1" si="8"/>
        <v>0</v>
      </c>
      <c r="H13" s="36">
        <f t="shared" ca="1" si="9"/>
        <v>0</v>
      </c>
      <c r="I13" s="36">
        <f t="shared" ca="1" si="10"/>
        <v>0</v>
      </c>
      <c r="J13" s="36">
        <f t="shared" ca="1" si="11"/>
        <v>0</v>
      </c>
      <c r="K13" s="36">
        <f t="shared" ca="1" si="12"/>
        <v>0</v>
      </c>
      <c r="L13" s="36">
        <f t="shared" ca="1" si="13"/>
        <v>0</v>
      </c>
      <c r="M13" s="35" t="e">
        <f t="shared" ca="1" si="14"/>
        <v>#DIV/0!</v>
      </c>
      <c r="N13" s="35" t="e">
        <f t="shared" ca="1" si="15"/>
        <v>#DIV/0!</v>
      </c>
      <c r="O13" s="35" t="e">
        <f t="shared" ca="1" si="16"/>
        <v>#DIV/0!</v>
      </c>
      <c r="P13" s="35" t="e">
        <f t="shared" ca="1" si="17"/>
        <v>#DIV/0!</v>
      </c>
      <c r="Q13" s="36">
        <f t="shared" ca="1" si="18"/>
        <v>0</v>
      </c>
      <c r="R13" s="182"/>
      <c r="T13" s="205" t="e">
        <f t="shared" ca="1" si="19"/>
        <v>#DIV/0!</v>
      </c>
      <c r="U13" s="205" t="e">
        <f t="shared" ca="1" si="20"/>
        <v>#DIV/0!</v>
      </c>
      <c r="V13">
        <f t="shared" si="0"/>
        <v>0</v>
      </c>
      <c r="W13">
        <f t="shared" si="1"/>
        <v>0</v>
      </c>
      <c r="X13">
        <f t="shared" si="2"/>
        <v>0</v>
      </c>
      <c r="Y13">
        <f t="shared" ca="1" si="21"/>
        <v>0</v>
      </c>
      <c r="Z13" t="e">
        <f t="shared" ca="1" si="112"/>
        <v>#DIV/0!</v>
      </c>
      <c r="AA13">
        <f t="shared" ca="1" si="22"/>
        <v>0</v>
      </c>
      <c r="AB13">
        <f t="shared" ca="1" si="23"/>
        <v>0</v>
      </c>
      <c r="AC13">
        <f t="shared" ca="1" si="24"/>
        <v>0</v>
      </c>
      <c r="AD13">
        <f t="shared" ca="1" si="25"/>
        <v>0</v>
      </c>
      <c r="AE13">
        <f t="shared" ca="1" si="26"/>
        <v>0</v>
      </c>
      <c r="AF13">
        <f t="shared" ca="1" si="27"/>
        <v>0</v>
      </c>
      <c r="AG13">
        <f t="shared" ca="1" si="28"/>
        <v>0</v>
      </c>
      <c r="AH13">
        <f t="shared" ca="1" si="29"/>
        <v>0</v>
      </c>
      <c r="AI13">
        <f t="shared" ca="1" si="30"/>
        <v>0</v>
      </c>
      <c r="AJ13">
        <f t="shared" ca="1" si="31"/>
        <v>0</v>
      </c>
      <c r="AK13">
        <f t="shared" ca="1" si="32"/>
        <v>0</v>
      </c>
      <c r="AL13">
        <f t="shared" ca="1" si="33"/>
        <v>0</v>
      </c>
      <c r="AM13">
        <f t="shared" ca="1" si="34"/>
        <v>0</v>
      </c>
      <c r="AN13">
        <f t="shared" ca="1" si="35"/>
        <v>0</v>
      </c>
      <c r="AO13">
        <f t="shared" ca="1" si="36"/>
        <v>0</v>
      </c>
      <c r="AP13">
        <f t="shared" ca="1" si="37"/>
        <v>0</v>
      </c>
      <c r="AQ13">
        <f t="shared" ca="1" si="38"/>
        <v>0</v>
      </c>
      <c r="AR13">
        <f t="shared" ca="1" si="39"/>
        <v>0</v>
      </c>
      <c r="AS13">
        <f t="shared" ca="1" si="40"/>
        <v>0</v>
      </c>
      <c r="AT13">
        <f t="shared" ca="1" si="41"/>
        <v>0</v>
      </c>
      <c r="AU13">
        <f t="shared" ca="1" si="42"/>
        <v>0</v>
      </c>
      <c r="AV13">
        <f t="shared" ca="1" si="43"/>
        <v>0</v>
      </c>
      <c r="AW13">
        <f t="shared" ca="1" si="44"/>
        <v>0</v>
      </c>
      <c r="AX13">
        <f t="shared" ca="1" si="45"/>
        <v>0</v>
      </c>
      <c r="AY13" t="str">
        <f t="shared" ca="1" si="46"/>
        <v/>
      </c>
      <c r="AZ13">
        <f t="shared" ca="1" si="47"/>
        <v>0</v>
      </c>
      <c r="BA13" t="str">
        <f t="shared" ca="1" si="48"/>
        <v/>
      </c>
      <c r="BB13">
        <f t="shared" ca="1" si="49"/>
        <v>0</v>
      </c>
      <c r="BC13" t="str">
        <f t="shared" ca="1" si="50"/>
        <v/>
      </c>
      <c r="BD13">
        <f t="shared" ca="1" si="51"/>
        <v>0</v>
      </c>
      <c r="BE13" t="str">
        <f t="shared" ca="1" si="52"/>
        <v/>
      </c>
      <c r="BF13">
        <f t="shared" ca="1" si="53"/>
        <v>0</v>
      </c>
      <c r="BG13">
        <f t="shared" ca="1" si="54"/>
        <v>0</v>
      </c>
      <c r="BH13">
        <f t="shared" ca="1" si="55"/>
        <v>0</v>
      </c>
      <c r="BI13">
        <f t="shared" ca="1" si="56"/>
        <v>0</v>
      </c>
      <c r="BJ13">
        <f t="shared" ca="1" si="57"/>
        <v>0</v>
      </c>
      <c r="BK13">
        <f t="shared" ca="1" si="58"/>
        <v>0</v>
      </c>
      <c r="BL13">
        <f t="shared" ca="1" si="59"/>
        <v>0</v>
      </c>
      <c r="BM13">
        <f t="shared" ca="1" si="60"/>
        <v>0</v>
      </c>
      <c r="BN13">
        <f t="shared" ca="1" si="61"/>
        <v>0</v>
      </c>
      <c r="BO13">
        <f t="shared" ca="1" si="62"/>
        <v>0</v>
      </c>
      <c r="BP13">
        <f t="shared" ca="1" si="63"/>
        <v>0</v>
      </c>
      <c r="BQ13" t="str">
        <f t="shared" ca="1" si="64"/>
        <v/>
      </c>
      <c r="BR13">
        <f t="shared" ca="1" si="65"/>
        <v>0</v>
      </c>
      <c r="BS13">
        <f t="shared" ca="1" si="66"/>
        <v>0</v>
      </c>
      <c r="BT13">
        <f t="shared" ca="1" si="67"/>
        <v>0</v>
      </c>
      <c r="BU13">
        <f t="shared" ca="1" si="68"/>
        <v>0</v>
      </c>
      <c r="BV13">
        <f t="shared" ca="1" si="69"/>
        <v>0</v>
      </c>
      <c r="BW13">
        <f t="shared" ca="1" si="70"/>
        <v>0</v>
      </c>
      <c r="BX13">
        <f t="shared" ca="1" si="71"/>
        <v>0</v>
      </c>
      <c r="BY13">
        <f t="shared" ca="1" si="72"/>
        <v>0</v>
      </c>
      <c r="BZ13">
        <f t="shared" ca="1" si="73"/>
        <v>0</v>
      </c>
      <c r="CA13">
        <f t="shared" ca="1" si="74"/>
        <v>0</v>
      </c>
      <c r="CB13">
        <f t="shared" ca="1" si="75"/>
        <v>0</v>
      </c>
      <c r="CC13">
        <f t="shared" ca="1" si="76"/>
        <v>0</v>
      </c>
      <c r="CD13">
        <f t="shared" ca="1" si="77"/>
        <v>0</v>
      </c>
      <c r="CE13">
        <f t="shared" ca="1" si="78"/>
        <v>0</v>
      </c>
      <c r="CF13">
        <f t="shared" ca="1" si="79"/>
        <v>1647.4460000000001</v>
      </c>
      <c r="CG13">
        <f t="shared" ca="1" si="80"/>
        <v>329489.2</v>
      </c>
      <c r="CH13">
        <f t="shared" ca="1" si="81"/>
        <v>0</v>
      </c>
      <c r="CI13">
        <f t="shared" ca="1" si="82"/>
        <v>0</v>
      </c>
      <c r="CJ13">
        <f t="shared" ca="1" si="83"/>
        <v>0</v>
      </c>
      <c r="CK13">
        <f t="shared" ca="1" si="84"/>
        <v>0</v>
      </c>
      <c r="CL13">
        <f t="shared" ca="1" si="85"/>
        <v>0</v>
      </c>
      <c r="CM13">
        <f t="shared" ca="1" si="86"/>
        <v>0</v>
      </c>
      <c r="CN13">
        <f t="shared" ca="1" si="87"/>
        <v>0</v>
      </c>
      <c r="CO13">
        <f t="shared" ca="1" si="88"/>
        <v>0</v>
      </c>
      <c r="CP13">
        <f t="shared" ca="1" si="89"/>
        <v>0</v>
      </c>
      <c r="CQ13">
        <f t="shared" ca="1" si="90"/>
        <v>0</v>
      </c>
      <c r="CR13">
        <f t="shared" ca="1" si="91"/>
        <v>0</v>
      </c>
      <c r="CS13">
        <f t="shared" ca="1" si="92"/>
        <v>0</v>
      </c>
      <c r="CT13">
        <f t="shared" ca="1" si="93"/>
        <v>0</v>
      </c>
      <c r="CU13">
        <f t="shared" ca="1" si="94"/>
        <v>0</v>
      </c>
      <c r="CV13">
        <f t="shared" ca="1" si="95"/>
        <v>0</v>
      </c>
      <c r="CW13">
        <f t="shared" ca="1" si="96"/>
        <v>0</v>
      </c>
      <c r="CX13">
        <f t="shared" ca="1" si="97"/>
        <v>0</v>
      </c>
      <c r="CY13">
        <f t="shared" ca="1" si="98"/>
        <v>0</v>
      </c>
      <c r="CZ13">
        <f t="shared" ca="1" si="99"/>
        <v>0</v>
      </c>
      <c r="DA13">
        <f t="shared" ca="1" si="100"/>
        <v>0</v>
      </c>
      <c r="DB13">
        <f t="shared" ca="1" si="101"/>
        <v>0</v>
      </c>
      <c r="DC13">
        <f t="shared" ca="1" si="102"/>
        <v>0</v>
      </c>
      <c r="DD13">
        <f t="shared" ca="1" si="103"/>
        <v>0</v>
      </c>
      <c r="DE13">
        <f t="shared" ca="1" si="104"/>
        <v>0</v>
      </c>
      <c r="DF13">
        <f t="shared" ca="1" si="105"/>
        <v>0</v>
      </c>
      <c r="DG13">
        <f t="shared" ca="1" si="106"/>
        <v>0</v>
      </c>
      <c r="DH13">
        <f t="shared" ca="1" si="107"/>
        <v>0</v>
      </c>
      <c r="DI13">
        <f t="shared" ca="1" si="108"/>
        <v>0</v>
      </c>
      <c r="DJ13">
        <f t="shared" ca="1" si="109"/>
        <v>0</v>
      </c>
      <c r="DK13">
        <f t="shared" ca="1" si="110"/>
        <v>0</v>
      </c>
      <c r="DL13">
        <f t="shared" ca="1" si="111"/>
        <v>0</v>
      </c>
    </row>
    <row r="14" spans="1:116" x14ac:dyDescent="0.25">
      <c r="A14">
        <f>verzamelblad!A14</f>
        <v>10</v>
      </c>
      <c r="B14" s="19" t="str">
        <f t="shared" ca="1" si="3"/>
        <v xml:space="preserve">Jenaplanschool De Dukdalf </v>
      </c>
      <c r="C14" s="262">
        <f t="shared" ca="1" si="4"/>
        <v>0</v>
      </c>
      <c r="D14" s="36">
        <f t="shared" ca="1" si="5"/>
        <v>0</v>
      </c>
      <c r="E14" s="36">
        <f t="shared" ca="1" si="6"/>
        <v>0</v>
      </c>
      <c r="F14" s="36">
        <f t="shared" ca="1" si="7"/>
        <v>0</v>
      </c>
      <c r="G14" s="36">
        <f t="shared" ca="1" si="8"/>
        <v>0</v>
      </c>
      <c r="H14" s="36">
        <f t="shared" ca="1" si="9"/>
        <v>0</v>
      </c>
      <c r="I14" s="36">
        <f t="shared" ca="1" si="10"/>
        <v>0</v>
      </c>
      <c r="J14" s="36">
        <f t="shared" ca="1" si="11"/>
        <v>0</v>
      </c>
      <c r="K14" s="36">
        <f t="shared" ca="1" si="12"/>
        <v>0</v>
      </c>
      <c r="L14" s="36">
        <f t="shared" ca="1" si="13"/>
        <v>0</v>
      </c>
      <c r="M14" s="35" t="e">
        <f t="shared" ca="1" si="14"/>
        <v>#DIV/0!</v>
      </c>
      <c r="N14" s="35" t="e">
        <f t="shared" ca="1" si="15"/>
        <v>#DIV/0!</v>
      </c>
      <c r="O14" s="35" t="e">
        <f t="shared" ca="1" si="16"/>
        <v>#DIV/0!</v>
      </c>
      <c r="P14" s="35" t="e">
        <f t="shared" ca="1" si="17"/>
        <v>#DIV/0!</v>
      </c>
      <c r="Q14" s="36">
        <f t="shared" ca="1" si="18"/>
        <v>0</v>
      </c>
      <c r="R14" s="182"/>
      <c r="T14" s="205" t="e">
        <f t="shared" ca="1" si="19"/>
        <v>#DIV/0!</v>
      </c>
      <c r="U14" s="205" t="e">
        <f t="shared" ca="1" si="20"/>
        <v>#DIV/0!</v>
      </c>
      <c r="V14">
        <f t="shared" si="0"/>
        <v>0</v>
      </c>
      <c r="W14">
        <f t="shared" si="1"/>
        <v>0</v>
      </c>
      <c r="X14">
        <f t="shared" si="2"/>
        <v>0</v>
      </c>
      <c r="Y14">
        <f t="shared" ca="1" si="21"/>
        <v>0</v>
      </c>
      <c r="Z14" t="e">
        <f t="shared" ca="1" si="112"/>
        <v>#DIV/0!</v>
      </c>
      <c r="AA14">
        <f t="shared" ca="1" si="22"/>
        <v>0</v>
      </c>
      <c r="AB14">
        <f t="shared" ca="1" si="23"/>
        <v>0</v>
      </c>
      <c r="AC14">
        <f t="shared" ca="1" si="24"/>
        <v>0</v>
      </c>
      <c r="AD14">
        <f t="shared" ca="1" si="25"/>
        <v>0</v>
      </c>
      <c r="AE14">
        <f t="shared" ca="1" si="26"/>
        <v>0</v>
      </c>
      <c r="AF14">
        <f t="shared" ca="1" si="27"/>
        <v>0</v>
      </c>
      <c r="AG14">
        <f t="shared" ca="1" si="28"/>
        <v>0</v>
      </c>
      <c r="AH14">
        <f t="shared" ca="1" si="29"/>
        <v>0</v>
      </c>
      <c r="AI14">
        <f t="shared" ca="1" si="30"/>
        <v>0</v>
      </c>
      <c r="AJ14">
        <f t="shared" ca="1" si="31"/>
        <v>0</v>
      </c>
      <c r="AK14">
        <f t="shared" ca="1" si="32"/>
        <v>0</v>
      </c>
      <c r="AL14">
        <f t="shared" ca="1" si="33"/>
        <v>0</v>
      </c>
      <c r="AM14">
        <f t="shared" ca="1" si="34"/>
        <v>0</v>
      </c>
      <c r="AN14">
        <f t="shared" ca="1" si="35"/>
        <v>0</v>
      </c>
      <c r="AO14">
        <f t="shared" ca="1" si="36"/>
        <v>0</v>
      </c>
      <c r="AP14">
        <f t="shared" ca="1" si="37"/>
        <v>0</v>
      </c>
      <c r="AQ14">
        <f t="shared" ca="1" si="38"/>
        <v>0</v>
      </c>
      <c r="AR14">
        <f t="shared" ca="1" si="39"/>
        <v>0</v>
      </c>
      <c r="AS14">
        <f t="shared" ca="1" si="40"/>
        <v>0</v>
      </c>
      <c r="AT14">
        <f t="shared" ca="1" si="41"/>
        <v>0</v>
      </c>
      <c r="AU14">
        <f t="shared" ca="1" si="42"/>
        <v>0</v>
      </c>
      <c r="AV14">
        <f t="shared" ca="1" si="43"/>
        <v>0</v>
      </c>
      <c r="AW14">
        <f t="shared" ca="1" si="44"/>
        <v>0</v>
      </c>
      <c r="AX14">
        <f t="shared" ca="1" si="45"/>
        <v>0</v>
      </c>
      <c r="AY14" t="str">
        <f t="shared" ca="1" si="46"/>
        <v/>
      </c>
      <c r="AZ14">
        <f t="shared" ca="1" si="47"/>
        <v>0</v>
      </c>
      <c r="BA14" t="str">
        <f t="shared" ca="1" si="48"/>
        <v/>
      </c>
      <c r="BB14">
        <f t="shared" ca="1" si="49"/>
        <v>0</v>
      </c>
      <c r="BC14" t="str">
        <f t="shared" ca="1" si="50"/>
        <v/>
      </c>
      <c r="BD14">
        <f t="shared" ca="1" si="51"/>
        <v>0</v>
      </c>
      <c r="BE14" t="str">
        <f t="shared" ca="1" si="52"/>
        <v/>
      </c>
      <c r="BF14">
        <f t="shared" ca="1" si="53"/>
        <v>0</v>
      </c>
      <c r="BG14">
        <f t="shared" ca="1" si="54"/>
        <v>0</v>
      </c>
      <c r="BH14">
        <f t="shared" ca="1" si="55"/>
        <v>0</v>
      </c>
      <c r="BI14">
        <f t="shared" ca="1" si="56"/>
        <v>0</v>
      </c>
      <c r="BJ14">
        <f t="shared" ca="1" si="57"/>
        <v>0</v>
      </c>
      <c r="BK14">
        <f t="shared" ca="1" si="58"/>
        <v>0</v>
      </c>
      <c r="BL14">
        <f t="shared" ca="1" si="59"/>
        <v>0</v>
      </c>
      <c r="BM14">
        <f t="shared" ca="1" si="60"/>
        <v>0</v>
      </c>
      <c r="BN14">
        <f t="shared" ca="1" si="61"/>
        <v>0</v>
      </c>
      <c r="BO14">
        <f t="shared" ca="1" si="62"/>
        <v>0</v>
      </c>
      <c r="BP14">
        <f t="shared" ca="1" si="63"/>
        <v>0</v>
      </c>
      <c r="BQ14" t="str">
        <f t="shared" ca="1" si="64"/>
        <v/>
      </c>
      <c r="BR14">
        <f t="shared" ca="1" si="65"/>
        <v>0</v>
      </c>
      <c r="BS14">
        <f t="shared" ca="1" si="66"/>
        <v>0</v>
      </c>
      <c r="BT14">
        <f t="shared" ca="1" si="67"/>
        <v>0</v>
      </c>
      <c r="BU14">
        <f t="shared" ca="1" si="68"/>
        <v>0</v>
      </c>
      <c r="BV14">
        <f t="shared" ca="1" si="69"/>
        <v>0</v>
      </c>
      <c r="BW14">
        <f t="shared" ca="1" si="70"/>
        <v>0</v>
      </c>
      <c r="BX14">
        <f t="shared" ca="1" si="71"/>
        <v>0</v>
      </c>
      <c r="BY14">
        <f t="shared" ca="1" si="72"/>
        <v>0</v>
      </c>
      <c r="BZ14">
        <f t="shared" ca="1" si="73"/>
        <v>0</v>
      </c>
      <c r="CA14">
        <f t="shared" ca="1" si="74"/>
        <v>0</v>
      </c>
      <c r="CB14">
        <f t="shared" ca="1" si="75"/>
        <v>0</v>
      </c>
      <c r="CC14">
        <f t="shared" ca="1" si="76"/>
        <v>0</v>
      </c>
      <c r="CD14">
        <f t="shared" ca="1" si="77"/>
        <v>0</v>
      </c>
      <c r="CE14">
        <f t="shared" ca="1" si="78"/>
        <v>0</v>
      </c>
      <c r="CF14">
        <f t="shared" ca="1" si="79"/>
        <v>2001.374</v>
      </c>
      <c r="CG14">
        <f t="shared" ca="1" si="80"/>
        <v>400274.8</v>
      </c>
      <c r="CH14">
        <f t="shared" ca="1" si="81"/>
        <v>0</v>
      </c>
      <c r="CI14">
        <f t="shared" ca="1" si="82"/>
        <v>0</v>
      </c>
      <c r="CJ14">
        <f t="shared" ca="1" si="83"/>
        <v>0</v>
      </c>
      <c r="CK14">
        <f t="shared" ca="1" si="84"/>
        <v>0</v>
      </c>
      <c r="CL14">
        <f t="shared" ca="1" si="85"/>
        <v>0</v>
      </c>
      <c r="CM14">
        <f t="shared" ca="1" si="86"/>
        <v>0</v>
      </c>
      <c r="CN14">
        <f t="shared" ca="1" si="87"/>
        <v>0</v>
      </c>
      <c r="CO14">
        <f t="shared" ca="1" si="88"/>
        <v>0</v>
      </c>
      <c r="CP14">
        <f t="shared" ca="1" si="89"/>
        <v>0</v>
      </c>
      <c r="CQ14">
        <f t="shared" ca="1" si="90"/>
        <v>0</v>
      </c>
      <c r="CR14">
        <f t="shared" ca="1" si="91"/>
        <v>0</v>
      </c>
      <c r="CS14">
        <f t="shared" ca="1" si="92"/>
        <v>0</v>
      </c>
      <c r="CT14">
        <f t="shared" ca="1" si="93"/>
        <v>0</v>
      </c>
      <c r="CU14">
        <f t="shared" ca="1" si="94"/>
        <v>0</v>
      </c>
      <c r="CV14">
        <f t="shared" ca="1" si="95"/>
        <v>0</v>
      </c>
      <c r="CW14">
        <f t="shared" ca="1" si="96"/>
        <v>0</v>
      </c>
      <c r="CX14">
        <f t="shared" ca="1" si="97"/>
        <v>0</v>
      </c>
      <c r="CY14">
        <f t="shared" ca="1" si="98"/>
        <v>0</v>
      </c>
      <c r="CZ14">
        <f t="shared" ca="1" si="99"/>
        <v>0</v>
      </c>
      <c r="DA14">
        <f t="shared" ca="1" si="100"/>
        <v>0</v>
      </c>
      <c r="DB14">
        <f t="shared" ca="1" si="101"/>
        <v>0</v>
      </c>
      <c r="DC14">
        <f t="shared" ca="1" si="102"/>
        <v>0</v>
      </c>
      <c r="DD14">
        <f t="shared" ca="1" si="103"/>
        <v>0</v>
      </c>
      <c r="DE14">
        <f t="shared" ca="1" si="104"/>
        <v>0</v>
      </c>
      <c r="DF14">
        <f t="shared" ca="1" si="105"/>
        <v>0</v>
      </c>
      <c r="DG14">
        <f t="shared" ca="1" si="106"/>
        <v>0</v>
      </c>
      <c r="DH14">
        <f t="shared" ca="1" si="107"/>
        <v>0</v>
      </c>
      <c r="DI14">
        <f t="shared" ca="1" si="108"/>
        <v>0</v>
      </c>
      <c r="DJ14">
        <f t="shared" ca="1" si="109"/>
        <v>0</v>
      </c>
      <c r="DK14">
        <f t="shared" ca="1" si="110"/>
        <v>0</v>
      </c>
      <c r="DL14">
        <f t="shared" ca="1" si="111"/>
        <v>0</v>
      </c>
    </row>
    <row r="15" spans="1:116" x14ac:dyDescent="0.25">
      <c r="A15">
        <f>verzamelblad!A15</f>
        <v>11</v>
      </c>
      <c r="B15" s="19" t="str">
        <f t="shared" ca="1" si="3"/>
        <v>OBS Anne Frank</v>
      </c>
      <c r="C15" s="262">
        <f t="shared" ca="1" si="4"/>
        <v>0</v>
      </c>
      <c r="D15" s="36">
        <f t="shared" ca="1" si="5"/>
        <v>0</v>
      </c>
      <c r="E15" s="36">
        <f t="shared" ca="1" si="6"/>
        <v>0</v>
      </c>
      <c r="F15" s="36">
        <f t="shared" ca="1" si="7"/>
        <v>0</v>
      </c>
      <c r="G15" s="36">
        <f t="shared" ca="1" si="8"/>
        <v>0</v>
      </c>
      <c r="H15" s="36">
        <f t="shared" ca="1" si="9"/>
        <v>0</v>
      </c>
      <c r="I15" s="36">
        <f t="shared" ca="1" si="10"/>
        <v>0</v>
      </c>
      <c r="J15" s="36">
        <f t="shared" ca="1" si="11"/>
        <v>0</v>
      </c>
      <c r="K15" s="36">
        <f t="shared" ca="1" si="12"/>
        <v>0</v>
      </c>
      <c r="L15" s="36">
        <f t="shared" ca="1" si="13"/>
        <v>0</v>
      </c>
      <c r="M15" s="35" t="e">
        <f t="shared" ca="1" si="14"/>
        <v>#DIV/0!</v>
      </c>
      <c r="N15" s="35" t="e">
        <f t="shared" ca="1" si="15"/>
        <v>#DIV/0!</v>
      </c>
      <c r="O15" s="35" t="e">
        <f t="shared" ca="1" si="16"/>
        <v>#DIV/0!</v>
      </c>
      <c r="P15" s="35" t="e">
        <f t="shared" ca="1" si="17"/>
        <v>#DIV/0!</v>
      </c>
      <c r="Q15" s="36">
        <f t="shared" ca="1" si="18"/>
        <v>0</v>
      </c>
      <c r="R15" s="182"/>
      <c r="T15" s="205" t="e">
        <f t="shared" ca="1" si="19"/>
        <v>#DIV/0!</v>
      </c>
      <c r="U15" s="205" t="e">
        <f t="shared" ca="1" si="20"/>
        <v>#DIV/0!</v>
      </c>
      <c r="V15">
        <f t="shared" si="0"/>
        <v>0</v>
      </c>
      <c r="W15">
        <f t="shared" si="1"/>
        <v>0</v>
      </c>
      <c r="X15">
        <f t="shared" si="2"/>
        <v>0</v>
      </c>
      <c r="Y15">
        <f t="shared" ca="1" si="21"/>
        <v>0</v>
      </c>
      <c r="Z15" t="e">
        <f t="shared" ca="1" si="112"/>
        <v>#DIV/0!</v>
      </c>
      <c r="AA15">
        <f t="shared" ca="1" si="22"/>
        <v>0</v>
      </c>
      <c r="AB15">
        <f t="shared" ca="1" si="23"/>
        <v>0</v>
      </c>
      <c r="AC15">
        <f t="shared" ca="1" si="24"/>
        <v>0</v>
      </c>
      <c r="AD15">
        <f t="shared" ca="1" si="25"/>
        <v>0</v>
      </c>
      <c r="AE15">
        <f t="shared" ca="1" si="26"/>
        <v>0</v>
      </c>
      <c r="AF15">
        <f t="shared" ca="1" si="27"/>
        <v>0</v>
      </c>
      <c r="AG15">
        <f t="shared" ca="1" si="28"/>
        <v>0</v>
      </c>
      <c r="AH15">
        <f t="shared" ca="1" si="29"/>
        <v>0</v>
      </c>
      <c r="AI15">
        <f t="shared" ca="1" si="30"/>
        <v>0</v>
      </c>
      <c r="AJ15">
        <f t="shared" ca="1" si="31"/>
        <v>0</v>
      </c>
      <c r="AK15">
        <f t="shared" ca="1" si="32"/>
        <v>0</v>
      </c>
      <c r="AL15">
        <f t="shared" ca="1" si="33"/>
        <v>0</v>
      </c>
      <c r="AM15">
        <f t="shared" ca="1" si="34"/>
        <v>0</v>
      </c>
      <c r="AN15">
        <f t="shared" ca="1" si="35"/>
        <v>0</v>
      </c>
      <c r="AO15">
        <f t="shared" ca="1" si="36"/>
        <v>0</v>
      </c>
      <c r="AP15">
        <f t="shared" ca="1" si="37"/>
        <v>0</v>
      </c>
      <c r="AQ15">
        <f t="shared" ca="1" si="38"/>
        <v>0</v>
      </c>
      <c r="AR15">
        <f t="shared" ca="1" si="39"/>
        <v>0</v>
      </c>
      <c r="AS15">
        <f t="shared" ca="1" si="40"/>
        <v>0</v>
      </c>
      <c r="AT15">
        <f t="shared" ca="1" si="41"/>
        <v>0</v>
      </c>
      <c r="AU15">
        <f t="shared" ca="1" si="42"/>
        <v>0</v>
      </c>
      <c r="AV15">
        <f t="shared" ca="1" si="43"/>
        <v>0</v>
      </c>
      <c r="AW15">
        <f t="shared" ca="1" si="44"/>
        <v>0</v>
      </c>
      <c r="AX15">
        <f t="shared" ca="1" si="45"/>
        <v>0</v>
      </c>
      <c r="AY15" t="str">
        <f t="shared" ca="1" si="46"/>
        <v/>
      </c>
      <c r="AZ15">
        <f t="shared" ca="1" si="47"/>
        <v>0</v>
      </c>
      <c r="BA15" t="str">
        <f t="shared" ca="1" si="48"/>
        <v/>
      </c>
      <c r="BB15">
        <f t="shared" ca="1" si="49"/>
        <v>0</v>
      </c>
      <c r="BC15" t="str">
        <f t="shared" ca="1" si="50"/>
        <v/>
      </c>
      <c r="BD15">
        <f t="shared" ca="1" si="51"/>
        <v>0</v>
      </c>
      <c r="BE15" t="str">
        <f t="shared" ca="1" si="52"/>
        <v/>
      </c>
      <c r="BF15">
        <f t="shared" ca="1" si="53"/>
        <v>0</v>
      </c>
      <c r="BG15">
        <f t="shared" ca="1" si="54"/>
        <v>0</v>
      </c>
      <c r="BH15">
        <f t="shared" ca="1" si="55"/>
        <v>0</v>
      </c>
      <c r="BI15">
        <f t="shared" ca="1" si="56"/>
        <v>0</v>
      </c>
      <c r="BJ15">
        <f t="shared" ca="1" si="57"/>
        <v>0</v>
      </c>
      <c r="BK15">
        <f t="shared" ca="1" si="58"/>
        <v>0</v>
      </c>
      <c r="BL15">
        <f t="shared" ca="1" si="59"/>
        <v>0</v>
      </c>
      <c r="BM15">
        <f t="shared" ca="1" si="60"/>
        <v>0</v>
      </c>
      <c r="BN15">
        <f t="shared" ca="1" si="61"/>
        <v>0</v>
      </c>
      <c r="BO15">
        <f t="shared" ca="1" si="62"/>
        <v>0</v>
      </c>
      <c r="BP15">
        <f t="shared" ca="1" si="63"/>
        <v>0</v>
      </c>
      <c r="BQ15" t="str">
        <f t="shared" ca="1" si="64"/>
        <v/>
      </c>
      <c r="BR15">
        <f t="shared" ca="1" si="65"/>
        <v>0</v>
      </c>
      <c r="BS15">
        <f t="shared" ca="1" si="66"/>
        <v>0</v>
      </c>
      <c r="BT15">
        <f t="shared" ca="1" si="67"/>
        <v>0</v>
      </c>
      <c r="BU15">
        <f t="shared" ca="1" si="68"/>
        <v>0</v>
      </c>
      <c r="BV15">
        <f t="shared" ca="1" si="69"/>
        <v>0</v>
      </c>
      <c r="BW15">
        <f t="shared" ca="1" si="70"/>
        <v>0</v>
      </c>
      <c r="BX15">
        <f t="shared" ca="1" si="71"/>
        <v>0</v>
      </c>
      <c r="BY15">
        <f t="shared" ca="1" si="72"/>
        <v>0</v>
      </c>
      <c r="BZ15">
        <f t="shared" ca="1" si="73"/>
        <v>0</v>
      </c>
      <c r="CA15">
        <f t="shared" ca="1" si="74"/>
        <v>0</v>
      </c>
      <c r="CB15">
        <f t="shared" ca="1" si="75"/>
        <v>0</v>
      </c>
      <c r="CC15">
        <f t="shared" ca="1" si="76"/>
        <v>0</v>
      </c>
      <c r="CD15">
        <f t="shared" ca="1" si="77"/>
        <v>0</v>
      </c>
      <c r="CE15">
        <f t="shared" ca="1" si="78"/>
        <v>0</v>
      </c>
      <c r="CF15">
        <f t="shared" ca="1" si="79"/>
        <v>1692.5440000000003</v>
      </c>
      <c r="CG15">
        <f t="shared" ca="1" si="80"/>
        <v>338508.80000000005</v>
      </c>
      <c r="CH15">
        <f t="shared" ca="1" si="81"/>
        <v>0</v>
      </c>
      <c r="CI15">
        <f t="shared" ca="1" si="82"/>
        <v>0</v>
      </c>
      <c r="CJ15">
        <f t="shared" ca="1" si="83"/>
        <v>0</v>
      </c>
      <c r="CK15">
        <f t="shared" ca="1" si="84"/>
        <v>0</v>
      </c>
      <c r="CL15">
        <f t="shared" ca="1" si="85"/>
        <v>0</v>
      </c>
      <c r="CM15">
        <f t="shared" ca="1" si="86"/>
        <v>0</v>
      </c>
      <c r="CN15">
        <f t="shared" ca="1" si="87"/>
        <v>0</v>
      </c>
      <c r="CO15">
        <f t="shared" ca="1" si="88"/>
        <v>0</v>
      </c>
      <c r="CP15">
        <f t="shared" ca="1" si="89"/>
        <v>0</v>
      </c>
      <c r="CQ15">
        <f t="shared" ca="1" si="90"/>
        <v>0</v>
      </c>
      <c r="CR15">
        <f t="shared" ca="1" si="91"/>
        <v>0</v>
      </c>
      <c r="CS15">
        <f t="shared" ca="1" si="92"/>
        <v>0</v>
      </c>
      <c r="CT15">
        <f t="shared" ca="1" si="93"/>
        <v>0</v>
      </c>
      <c r="CU15">
        <f t="shared" ca="1" si="94"/>
        <v>0</v>
      </c>
      <c r="CV15">
        <f t="shared" ca="1" si="95"/>
        <v>0</v>
      </c>
      <c r="CW15">
        <f t="shared" ca="1" si="96"/>
        <v>0</v>
      </c>
      <c r="CX15">
        <f t="shared" ca="1" si="97"/>
        <v>0</v>
      </c>
      <c r="CY15">
        <f t="shared" ca="1" si="98"/>
        <v>0</v>
      </c>
      <c r="CZ15">
        <f t="shared" ca="1" si="99"/>
        <v>0</v>
      </c>
      <c r="DA15">
        <f t="shared" ca="1" si="100"/>
        <v>0</v>
      </c>
      <c r="DB15">
        <f t="shared" ca="1" si="101"/>
        <v>0</v>
      </c>
      <c r="DC15">
        <f t="shared" ca="1" si="102"/>
        <v>0</v>
      </c>
      <c r="DD15">
        <f t="shared" ca="1" si="103"/>
        <v>0</v>
      </c>
      <c r="DE15">
        <f t="shared" ca="1" si="104"/>
        <v>0</v>
      </c>
      <c r="DF15">
        <f t="shared" ca="1" si="105"/>
        <v>0</v>
      </c>
      <c r="DG15">
        <f t="shared" ca="1" si="106"/>
        <v>0</v>
      </c>
      <c r="DH15">
        <f t="shared" ca="1" si="107"/>
        <v>0</v>
      </c>
      <c r="DI15">
        <f t="shared" ca="1" si="108"/>
        <v>0</v>
      </c>
      <c r="DJ15">
        <f t="shared" ca="1" si="109"/>
        <v>0</v>
      </c>
      <c r="DK15">
        <f t="shared" ca="1" si="110"/>
        <v>0</v>
      </c>
      <c r="DL15">
        <f t="shared" ca="1" si="111"/>
        <v>0</v>
      </c>
    </row>
    <row r="16" spans="1:116" x14ac:dyDescent="0.25">
      <c r="A16">
        <f>verzamelblad!A16</f>
        <v>12</v>
      </c>
      <c r="B16" s="19" t="str">
        <f t="shared" ca="1" si="3"/>
        <v>Montessorischool Apollo</v>
      </c>
      <c r="C16" s="262">
        <f t="shared" ca="1" si="4"/>
        <v>0</v>
      </c>
      <c r="D16" s="36">
        <f t="shared" ca="1" si="5"/>
        <v>0</v>
      </c>
      <c r="E16" s="36">
        <f t="shared" ca="1" si="6"/>
        <v>0</v>
      </c>
      <c r="F16" s="36">
        <f t="shared" ca="1" si="7"/>
        <v>0</v>
      </c>
      <c r="G16" s="36">
        <f t="shared" ca="1" si="8"/>
        <v>0</v>
      </c>
      <c r="H16" s="36">
        <f t="shared" ca="1" si="9"/>
        <v>0</v>
      </c>
      <c r="I16" s="36">
        <f t="shared" ca="1" si="10"/>
        <v>0</v>
      </c>
      <c r="J16" s="36">
        <f t="shared" ca="1" si="11"/>
        <v>0</v>
      </c>
      <c r="K16" s="36">
        <f t="shared" ca="1" si="12"/>
        <v>0</v>
      </c>
      <c r="L16" s="36">
        <f t="shared" ca="1" si="13"/>
        <v>0</v>
      </c>
      <c r="M16" s="35" t="e">
        <f t="shared" ca="1" si="14"/>
        <v>#DIV/0!</v>
      </c>
      <c r="N16" s="35" t="e">
        <f t="shared" ca="1" si="15"/>
        <v>#DIV/0!</v>
      </c>
      <c r="O16" s="35" t="e">
        <f t="shared" ca="1" si="16"/>
        <v>#DIV/0!</v>
      </c>
      <c r="P16" s="35" t="e">
        <f t="shared" ca="1" si="17"/>
        <v>#DIV/0!</v>
      </c>
      <c r="Q16" s="36">
        <f t="shared" ca="1" si="18"/>
        <v>0</v>
      </c>
      <c r="R16" s="182"/>
      <c r="T16" s="205" t="e">
        <f t="shared" ca="1" si="19"/>
        <v>#DIV/0!</v>
      </c>
      <c r="U16" s="205" t="e">
        <f t="shared" ca="1" si="20"/>
        <v>#DIV/0!</v>
      </c>
      <c r="V16">
        <f t="shared" si="0"/>
        <v>0</v>
      </c>
      <c r="W16">
        <f t="shared" si="1"/>
        <v>0</v>
      </c>
      <c r="X16">
        <f t="shared" si="2"/>
        <v>0</v>
      </c>
      <c r="Y16">
        <f t="shared" ca="1" si="21"/>
        <v>0</v>
      </c>
      <c r="Z16" t="e">
        <f t="shared" ca="1" si="112"/>
        <v>#DIV/0!</v>
      </c>
      <c r="AA16">
        <f t="shared" ca="1" si="22"/>
        <v>0</v>
      </c>
      <c r="AB16">
        <f t="shared" ca="1" si="23"/>
        <v>0</v>
      </c>
      <c r="AC16">
        <f t="shared" ca="1" si="24"/>
        <v>0</v>
      </c>
      <c r="AD16">
        <f t="shared" ca="1" si="25"/>
        <v>0</v>
      </c>
      <c r="AE16">
        <f t="shared" ca="1" si="26"/>
        <v>0</v>
      </c>
      <c r="AF16">
        <f t="shared" ca="1" si="27"/>
        <v>0</v>
      </c>
      <c r="AG16">
        <f t="shared" ca="1" si="28"/>
        <v>0</v>
      </c>
      <c r="AH16">
        <f t="shared" ca="1" si="29"/>
        <v>0</v>
      </c>
      <c r="AI16">
        <f t="shared" ca="1" si="30"/>
        <v>0</v>
      </c>
      <c r="AJ16">
        <f t="shared" ca="1" si="31"/>
        <v>0</v>
      </c>
      <c r="AK16">
        <f t="shared" ca="1" si="32"/>
        <v>0</v>
      </c>
      <c r="AL16">
        <f t="shared" ca="1" si="33"/>
        <v>0</v>
      </c>
      <c r="AM16">
        <f t="shared" ca="1" si="34"/>
        <v>0</v>
      </c>
      <c r="AN16">
        <f t="shared" ca="1" si="35"/>
        <v>0</v>
      </c>
      <c r="AO16">
        <f t="shared" ca="1" si="36"/>
        <v>0</v>
      </c>
      <c r="AP16">
        <f t="shared" ca="1" si="37"/>
        <v>0</v>
      </c>
      <c r="AQ16">
        <f t="shared" ca="1" si="38"/>
        <v>0</v>
      </c>
      <c r="AR16">
        <f t="shared" ca="1" si="39"/>
        <v>0</v>
      </c>
      <c r="AS16">
        <f t="shared" ca="1" si="40"/>
        <v>0</v>
      </c>
      <c r="AT16">
        <f t="shared" ca="1" si="41"/>
        <v>0</v>
      </c>
      <c r="AU16">
        <f t="shared" ca="1" si="42"/>
        <v>0</v>
      </c>
      <c r="AV16">
        <f t="shared" ca="1" si="43"/>
        <v>0</v>
      </c>
      <c r="AW16">
        <f t="shared" ca="1" si="44"/>
        <v>0</v>
      </c>
      <c r="AX16">
        <f t="shared" ca="1" si="45"/>
        <v>0</v>
      </c>
      <c r="AY16" t="str">
        <f t="shared" ca="1" si="46"/>
        <v/>
      </c>
      <c r="AZ16">
        <f t="shared" ca="1" si="47"/>
        <v>0</v>
      </c>
      <c r="BA16" t="str">
        <f t="shared" ca="1" si="48"/>
        <v/>
      </c>
      <c r="BB16">
        <f t="shared" ca="1" si="49"/>
        <v>0</v>
      </c>
      <c r="BC16" t="str">
        <f t="shared" ca="1" si="50"/>
        <v/>
      </c>
      <c r="BD16">
        <f t="shared" ca="1" si="51"/>
        <v>0</v>
      </c>
      <c r="BE16" t="str">
        <f t="shared" ca="1" si="52"/>
        <v/>
      </c>
      <c r="BF16">
        <f t="shared" ca="1" si="53"/>
        <v>0</v>
      </c>
      <c r="BG16">
        <f t="shared" ca="1" si="54"/>
        <v>0</v>
      </c>
      <c r="BH16">
        <f t="shared" ca="1" si="55"/>
        <v>0</v>
      </c>
      <c r="BI16">
        <f t="shared" ca="1" si="56"/>
        <v>0</v>
      </c>
      <c r="BJ16">
        <f t="shared" ca="1" si="57"/>
        <v>0</v>
      </c>
      <c r="BK16">
        <f t="shared" ca="1" si="58"/>
        <v>0</v>
      </c>
      <c r="BL16">
        <f t="shared" ca="1" si="59"/>
        <v>0</v>
      </c>
      <c r="BM16">
        <f t="shared" ca="1" si="60"/>
        <v>0</v>
      </c>
      <c r="BN16">
        <f t="shared" ca="1" si="61"/>
        <v>0</v>
      </c>
      <c r="BO16">
        <f t="shared" ca="1" si="62"/>
        <v>0</v>
      </c>
      <c r="BP16">
        <f t="shared" ca="1" si="63"/>
        <v>0</v>
      </c>
      <c r="BQ16" t="str">
        <f t="shared" ca="1" si="64"/>
        <v/>
      </c>
      <c r="BR16">
        <f t="shared" ca="1" si="65"/>
        <v>0</v>
      </c>
      <c r="BS16">
        <f t="shared" ca="1" si="66"/>
        <v>0</v>
      </c>
      <c r="BT16">
        <f t="shared" ca="1" si="67"/>
        <v>0</v>
      </c>
      <c r="BU16">
        <f t="shared" ca="1" si="68"/>
        <v>0</v>
      </c>
      <c r="BV16">
        <f t="shared" ca="1" si="69"/>
        <v>0</v>
      </c>
      <c r="BW16">
        <f t="shared" ca="1" si="70"/>
        <v>0</v>
      </c>
      <c r="BX16">
        <f t="shared" ca="1" si="71"/>
        <v>0</v>
      </c>
      <c r="BY16">
        <f t="shared" ca="1" si="72"/>
        <v>0</v>
      </c>
      <c r="BZ16">
        <f t="shared" ca="1" si="73"/>
        <v>0</v>
      </c>
      <c r="CA16">
        <f t="shared" ca="1" si="74"/>
        <v>0</v>
      </c>
      <c r="CB16">
        <f t="shared" ca="1" si="75"/>
        <v>0</v>
      </c>
      <c r="CC16">
        <f t="shared" ca="1" si="76"/>
        <v>0</v>
      </c>
      <c r="CD16">
        <f t="shared" ca="1" si="77"/>
        <v>0</v>
      </c>
      <c r="CE16">
        <f t="shared" ca="1" si="78"/>
        <v>0</v>
      </c>
      <c r="CF16">
        <f t="shared" ca="1" si="79"/>
        <v>1120.21</v>
      </c>
      <c r="CG16">
        <f t="shared" ca="1" si="80"/>
        <v>224042</v>
      </c>
      <c r="CH16">
        <f t="shared" ca="1" si="81"/>
        <v>0</v>
      </c>
      <c r="CI16">
        <f t="shared" ca="1" si="82"/>
        <v>0</v>
      </c>
      <c r="CJ16">
        <f t="shared" ca="1" si="83"/>
        <v>0</v>
      </c>
      <c r="CK16">
        <f t="shared" ca="1" si="84"/>
        <v>0</v>
      </c>
      <c r="CL16">
        <f t="shared" ca="1" si="85"/>
        <v>0</v>
      </c>
      <c r="CM16">
        <f t="shared" ca="1" si="86"/>
        <v>0</v>
      </c>
      <c r="CN16">
        <f t="shared" ca="1" si="87"/>
        <v>0</v>
      </c>
      <c r="CO16">
        <f t="shared" ca="1" si="88"/>
        <v>0</v>
      </c>
      <c r="CP16">
        <f t="shared" ca="1" si="89"/>
        <v>0</v>
      </c>
      <c r="CQ16">
        <f t="shared" ca="1" si="90"/>
        <v>0</v>
      </c>
      <c r="CR16">
        <f t="shared" ca="1" si="91"/>
        <v>0</v>
      </c>
      <c r="CS16">
        <f t="shared" ca="1" si="92"/>
        <v>0</v>
      </c>
      <c r="CT16">
        <f t="shared" ca="1" si="93"/>
        <v>0</v>
      </c>
      <c r="CU16">
        <f t="shared" ca="1" si="94"/>
        <v>0</v>
      </c>
      <c r="CV16">
        <f t="shared" ca="1" si="95"/>
        <v>0</v>
      </c>
      <c r="CW16">
        <f t="shared" ca="1" si="96"/>
        <v>0</v>
      </c>
      <c r="CX16">
        <f t="shared" ca="1" si="97"/>
        <v>0</v>
      </c>
      <c r="CY16">
        <f t="shared" ca="1" si="98"/>
        <v>0</v>
      </c>
      <c r="CZ16">
        <f t="shared" ca="1" si="99"/>
        <v>0</v>
      </c>
      <c r="DA16">
        <f t="shared" ca="1" si="100"/>
        <v>0</v>
      </c>
      <c r="DB16">
        <f t="shared" ca="1" si="101"/>
        <v>0</v>
      </c>
      <c r="DC16">
        <f t="shared" ca="1" si="102"/>
        <v>0</v>
      </c>
      <c r="DD16">
        <f t="shared" ca="1" si="103"/>
        <v>0</v>
      </c>
      <c r="DE16">
        <f t="shared" ca="1" si="104"/>
        <v>0</v>
      </c>
      <c r="DF16">
        <f t="shared" ca="1" si="105"/>
        <v>0</v>
      </c>
      <c r="DG16">
        <f t="shared" ca="1" si="106"/>
        <v>0</v>
      </c>
      <c r="DH16">
        <f t="shared" ca="1" si="107"/>
        <v>0</v>
      </c>
      <c r="DI16">
        <f t="shared" ca="1" si="108"/>
        <v>0</v>
      </c>
      <c r="DJ16">
        <f t="shared" ca="1" si="109"/>
        <v>0</v>
      </c>
      <c r="DK16">
        <f t="shared" ca="1" si="110"/>
        <v>0</v>
      </c>
      <c r="DL16">
        <f t="shared" ca="1" si="111"/>
        <v>0</v>
      </c>
    </row>
    <row r="17" spans="1:116" x14ac:dyDescent="0.25">
      <c r="A17">
        <f>verzamelblad!A17</f>
        <v>13</v>
      </c>
      <c r="B17" s="19" t="str">
        <f t="shared" ca="1" si="3"/>
        <v>OBS Arcade (hoofdgebouw)</v>
      </c>
      <c r="C17" s="262">
        <f t="shared" ca="1" si="4"/>
        <v>0</v>
      </c>
      <c r="D17" s="36">
        <f t="shared" ca="1" si="5"/>
        <v>0</v>
      </c>
      <c r="E17" s="36">
        <f t="shared" ca="1" si="6"/>
        <v>0</v>
      </c>
      <c r="F17" s="36">
        <f t="shared" ca="1" si="7"/>
        <v>0</v>
      </c>
      <c r="G17" s="36">
        <f t="shared" ca="1" si="8"/>
        <v>0</v>
      </c>
      <c r="H17" s="36">
        <f t="shared" ca="1" si="9"/>
        <v>0</v>
      </c>
      <c r="I17" s="36">
        <f t="shared" ca="1" si="10"/>
        <v>0</v>
      </c>
      <c r="J17" s="36">
        <f t="shared" ca="1" si="11"/>
        <v>0</v>
      </c>
      <c r="K17" s="36">
        <f t="shared" ca="1" si="12"/>
        <v>0</v>
      </c>
      <c r="L17" s="36">
        <f t="shared" ca="1" si="13"/>
        <v>0</v>
      </c>
      <c r="M17" s="35" t="e">
        <f t="shared" ca="1" si="14"/>
        <v>#DIV/0!</v>
      </c>
      <c r="N17" s="35" t="e">
        <f t="shared" ca="1" si="15"/>
        <v>#DIV/0!</v>
      </c>
      <c r="O17" s="35" t="e">
        <f t="shared" ca="1" si="16"/>
        <v>#DIV/0!</v>
      </c>
      <c r="P17" s="35" t="e">
        <f t="shared" ca="1" si="17"/>
        <v>#DIV/0!</v>
      </c>
      <c r="Q17" s="36">
        <f t="shared" ca="1" si="18"/>
        <v>0</v>
      </c>
      <c r="R17" s="182"/>
      <c r="T17" s="205" t="e">
        <f t="shared" ca="1" si="19"/>
        <v>#DIV/0!</v>
      </c>
      <c r="U17" s="205" t="e">
        <f t="shared" ca="1" si="20"/>
        <v>#DIV/0!</v>
      </c>
      <c r="V17">
        <f t="shared" si="0"/>
        <v>0</v>
      </c>
      <c r="W17">
        <f t="shared" si="1"/>
        <v>0</v>
      </c>
      <c r="X17">
        <f t="shared" si="2"/>
        <v>0</v>
      </c>
      <c r="Y17">
        <f t="shared" ca="1" si="21"/>
        <v>0</v>
      </c>
      <c r="Z17" t="e">
        <f t="shared" ca="1" si="112"/>
        <v>#DIV/0!</v>
      </c>
      <c r="AA17">
        <f t="shared" ca="1" si="22"/>
        <v>0</v>
      </c>
      <c r="AB17">
        <f t="shared" ca="1" si="23"/>
        <v>0</v>
      </c>
      <c r="AC17">
        <f t="shared" ca="1" si="24"/>
        <v>0</v>
      </c>
      <c r="AD17">
        <f t="shared" ca="1" si="25"/>
        <v>0</v>
      </c>
      <c r="AE17">
        <f t="shared" ca="1" si="26"/>
        <v>0</v>
      </c>
      <c r="AF17">
        <f t="shared" ca="1" si="27"/>
        <v>0</v>
      </c>
      <c r="AG17">
        <f t="shared" ca="1" si="28"/>
        <v>0</v>
      </c>
      <c r="AH17">
        <f t="shared" ca="1" si="29"/>
        <v>0</v>
      </c>
      <c r="AI17">
        <f t="shared" ca="1" si="30"/>
        <v>0</v>
      </c>
      <c r="AJ17">
        <f t="shared" ca="1" si="31"/>
        <v>0</v>
      </c>
      <c r="AK17">
        <f t="shared" ca="1" si="32"/>
        <v>0</v>
      </c>
      <c r="AL17">
        <f t="shared" ca="1" si="33"/>
        <v>0</v>
      </c>
      <c r="AM17">
        <f t="shared" ca="1" si="34"/>
        <v>0</v>
      </c>
      <c r="AN17">
        <f t="shared" ca="1" si="35"/>
        <v>0</v>
      </c>
      <c r="AO17">
        <f t="shared" ca="1" si="36"/>
        <v>0</v>
      </c>
      <c r="AP17">
        <f t="shared" ca="1" si="37"/>
        <v>0</v>
      </c>
      <c r="AQ17">
        <f t="shared" ca="1" si="38"/>
        <v>0</v>
      </c>
      <c r="AR17">
        <f t="shared" ca="1" si="39"/>
        <v>0</v>
      </c>
      <c r="AS17">
        <f t="shared" ca="1" si="40"/>
        <v>0</v>
      </c>
      <c r="AT17">
        <f t="shared" ca="1" si="41"/>
        <v>0</v>
      </c>
      <c r="AU17">
        <f t="shared" ca="1" si="42"/>
        <v>0</v>
      </c>
      <c r="AV17">
        <f t="shared" ca="1" si="43"/>
        <v>0</v>
      </c>
      <c r="AW17">
        <f t="shared" ca="1" si="44"/>
        <v>0</v>
      </c>
      <c r="AX17">
        <f t="shared" ca="1" si="45"/>
        <v>0</v>
      </c>
      <c r="AY17" t="str">
        <f t="shared" ca="1" si="46"/>
        <v/>
      </c>
      <c r="AZ17">
        <f t="shared" ca="1" si="47"/>
        <v>0</v>
      </c>
      <c r="BA17" t="str">
        <f t="shared" ca="1" si="48"/>
        <v/>
      </c>
      <c r="BB17">
        <f t="shared" ca="1" si="49"/>
        <v>0</v>
      </c>
      <c r="BC17" t="str">
        <f t="shared" ca="1" si="50"/>
        <v/>
      </c>
      <c r="BD17">
        <f t="shared" ca="1" si="51"/>
        <v>0</v>
      </c>
      <c r="BE17" t="str">
        <f t="shared" ca="1" si="52"/>
        <v/>
      </c>
      <c r="BF17">
        <f t="shared" ca="1" si="53"/>
        <v>0</v>
      </c>
      <c r="BG17">
        <f t="shared" ca="1" si="54"/>
        <v>0</v>
      </c>
      <c r="BH17">
        <f t="shared" ca="1" si="55"/>
        <v>0</v>
      </c>
      <c r="BI17">
        <f t="shared" ca="1" si="56"/>
        <v>0</v>
      </c>
      <c r="BJ17">
        <f t="shared" ca="1" si="57"/>
        <v>0</v>
      </c>
      <c r="BK17">
        <f t="shared" ca="1" si="58"/>
        <v>0</v>
      </c>
      <c r="BL17">
        <f t="shared" ca="1" si="59"/>
        <v>0</v>
      </c>
      <c r="BM17">
        <f t="shared" ca="1" si="60"/>
        <v>0</v>
      </c>
      <c r="BN17">
        <f t="shared" ca="1" si="61"/>
        <v>0</v>
      </c>
      <c r="BO17">
        <f t="shared" ca="1" si="62"/>
        <v>0</v>
      </c>
      <c r="BP17">
        <f t="shared" ca="1" si="63"/>
        <v>0</v>
      </c>
      <c r="BQ17" t="str">
        <f t="shared" ca="1" si="64"/>
        <v/>
      </c>
      <c r="BR17">
        <f t="shared" ca="1" si="65"/>
        <v>0</v>
      </c>
      <c r="BS17">
        <f t="shared" ca="1" si="66"/>
        <v>0</v>
      </c>
      <c r="BT17">
        <f t="shared" ca="1" si="67"/>
        <v>0</v>
      </c>
      <c r="BU17">
        <f t="shared" ca="1" si="68"/>
        <v>0</v>
      </c>
      <c r="BV17">
        <f t="shared" ca="1" si="69"/>
        <v>0</v>
      </c>
      <c r="BW17">
        <f t="shared" ca="1" si="70"/>
        <v>0</v>
      </c>
      <c r="BX17">
        <f t="shared" ca="1" si="71"/>
        <v>0</v>
      </c>
      <c r="BY17">
        <f t="shared" ca="1" si="72"/>
        <v>0</v>
      </c>
      <c r="BZ17">
        <f t="shared" ca="1" si="73"/>
        <v>0</v>
      </c>
      <c r="CA17">
        <f t="shared" ca="1" si="74"/>
        <v>0</v>
      </c>
      <c r="CB17">
        <f t="shared" ca="1" si="75"/>
        <v>0</v>
      </c>
      <c r="CC17">
        <f t="shared" ca="1" si="76"/>
        <v>0</v>
      </c>
      <c r="CD17">
        <f t="shared" ca="1" si="77"/>
        <v>0</v>
      </c>
      <c r="CE17">
        <f t="shared" ca="1" si="78"/>
        <v>0</v>
      </c>
      <c r="CF17">
        <f t="shared" ca="1" si="79"/>
        <v>2208.8521999999998</v>
      </c>
      <c r="CG17">
        <f t="shared" ca="1" si="80"/>
        <v>441770.43999999994</v>
      </c>
      <c r="CH17">
        <f t="shared" ca="1" si="81"/>
        <v>0</v>
      </c>
      <c r="CI17">
        <f t="shared" ca="1" si="82"/>
        <v>0</v>
      </c>
      <c r="CJ17">
        <f t="shared" ca="1" si="83"/>
        <v>0</v>
      </c>
      <c r="CK17">
        <f t="shared" ca="1" si="84"/>
        <v>0</v>
      </c>
      <c r="CL17">
        <f t="shared" ca="1" si="85"/>
        <v>0</v>
      </c>
      <c r="CM17">
        <f t="shared" ca="1" si="86"/>
        <v>0</v>
      </c>
      <c r="CN17">
        <f t="shared" ca="1" si="87"/>
        <v>0</v>
      </c>
      <c r="CO17">
        <f t="shared" ca="1" si="88"/>
        <v>0</v>
      </c>
      <c r="CP17">
        <f t="shared" ca="1" si="89"/>
        <v>0</v>
      </c>
      <c r="CQ17">
        <f t="shared" ca="1" si="90"/>
        <v>0</v>
      </c>
      <c r="CR17">
        <f t="shared" ca="1" si="91"/>
        <v>0</v>
      </c>
      <c r="CS17">
        <f t="shared" ca="1" si="92"/>
        <v>0</v>
      </c>
      <c r="CT17">
        <f t="shared" ca="1" si="93"/>
        <v>0</v>
      </c>
      <c r="CU17">
        <f t="shared" ca="1" si="94"/>
        <v>0</v>
      </c>
      <c r="CV17">
        <f t="shared" ca="1" si="95"/>
        <v>0</v>
      </c>
      <c r="CW17">
        <f t="shared" ca="1" si="96"/>
        <v>0</v>
      </c>
      <c r="CX17">
        <f t="shared" ca="1" si="97"/>
        <v>0</v>
      </c>
      <c r="CY17">
        <f t="shared" ca="1" si="98"/>
        <v>0</v>
      </c>
      <c r="CZ17">
        <f t="shared" ca="1" si="99"/>
        <v>0</v>
      </c>
      <c r="DA17">
        <f t="shared" ca="1" si="100"/>
        <v>0</v>
      </c>
      <c r="DB17">
        <f t="shared" ca="1" si="101"/>
        <v>0</v>
      </c>
      <c r="DC17">
        <f t="shared" ca="1" si="102"/>
        <v>0</v>
      </c>
      <c r="DD17">
        <f t="shared" ca="1" si="103"/>
        <v>0</v>
      </c>
      <c r="DE17">
        <f t="shared" ca="1" si="104"/>
        <v>0</v>
      </c>
      <c r="DF17">
        <f t="shared" ca="1" si="105"/>
        <v>0</v>
      </c>
      <c r="DG17">
        <f t="shared" ca="1" si="106"/>
        <v>0</v>
      </c>
      <c r="DH17">
        <f t="shared" ca="1" si="107"/>
        <v>0</v>
      </c>
      <c r="DI17">
        <f t="shared" ca="1" si="108"/>
        <v>0</v>
      </c>
      <c r="DJ17">
        <f t="shared" ca="1" si="109"/>
        <v>0</v>
      </c>
      <c r="DK17">
        <f t="shared" ca="1" si="110"/>
        <v>0</v>
      </c>
      <c r="DL17">
        <f t="shared" ca="1" si="111"/>
        <v>0</v>
      </c>
    </row>
    <row r="18" spans="1:116" x14ac:dyDescent="0.25">
      <c r="A18">
        <f>verzamelblad!A18</f>
        <v>14</v>
      </c>
      <c r="B18" s="19" t="str">
        <f t="shared" ca="1" si="3"/>
        <v>OBS Arcade (schoolwoningen)</v>
      </c>
      <c r="C18" s="262">
        <f t="shared" ca="1" si="4"/>
        <v>0</v>
      </c>
      <c r="D18" s="36">
        <f t="shared" ca="1" si="5"/>
        <v>0</v>
      </c>
      <c r="E18" s="36">
        <f t="shared" ca="1" si="6"/>
        <v>0</v>
      </c>
      <c r="F18" s="36">
        <f t="shared" ca="1" si="7"/>
        <v>0</v>
      </c>
      <c r="G18" s="36">
        <f t="shared" ca="1" si="8"/>
        <v>0</v>
      </c>
      <c r="H18" s="36">
        <f t="shared" ca="1" si="9"/>
        <v>0</v>
      </c>
      <c r="I18" s="36">
        <f t="shared" ca="1" si="10"/>
        <v>0</v>
      </c>
      <c r="J18" s="36">
        <f t="shared" ca="1" si="11"/>
        <v>0</v>
      </c>
      <c r="K18" s="36">
        <f t="shared" ca="1" si="12"/>
        <v>0</v>
      </c>
      <c r="L18" s="36">
        <f t="shared" ca="1" si="13"/>
        <v>0</v>
      </c>
      <c r="M18" s="35" t="e">
        <f t="shared" ca="1" si="14"/>
        <v>#DIV/0!</v>
      </c>
      <c r="N18" s="35" t="e">
        <f t="shared" ca="1" si="15"/>
        <v>#DIV/0!</v>
      </c>
      <c r="O18" s="35" t="e">
        <f t="shared" ca="1" si="16"/>
        <v>#DIV/0!</v>
      </c>
      <c r="P18" s="35" t="e">
        <f t="shared" ca="1" si="17"/>
        <v>#DIV/0!</v>
      </c>
      <c r="Q18" s="36">
        <f t="shared" ca="1" si="18"/>
        <v>0</v>
      </c>
      <c r="R18" s="182"/>
      <c r="T18" s="205" t="e">
        <f t="shared" ca="1" si="19"/>
        <v>#DIV/0!</v>
      </c>
      <c r="U18" s="205" t="e">
        <f t="shared" ca="1" si="20"/>
        <v>#DIV/0!</v>
      </c>
      <c r="V18">
        <f t="shared" si="0"/>
        <v>0</v>
      </c>
      <c r="W18">
        <f t="shared" si="1"/>
        <v>0</v>
      </c>
      <c r="X18">
        <f t="shared" si="2"/>
        <v>0</v>
      </c>
      <c r="Y18">
        <f t="shared" ca="1" si="21"/>
        <v>0</v>
      </c>
      <c r="Z18" t="e">
        <f t="shared" ca="1" si="112"/>
        <v>#DIV/0!</v>
      </c>
      <c r="AA18">
        <f t="shared" ca="1" si="22"/>
        <v>0</v>
      </c>
      <c r="AB18">
        <f t="shared" ca="1" si="23"/>
        <v>0</v>
      </c>
      <c r="AC18">
        <f t="shared" ca="1" si="24"/>
        <v>0</v>
      </c>
      <c r="AD18">
        <f t="shared" ca="1" si="25"/>
        <v>0</v>
      </c>
      <c r="AE18">
        <f t="shared" ca="1" si="26"/>
        <v>0</v>
      </c>
      <c r="AF18">
        <f t="shared" ca="1" si="27"/>
        <v>0</v>
      </c>
      <c r="AG18">
        <f t="shared" ca="1" si="28"/>
        <v>0</v>
      </c>
      <c r="AH18">
        <f t="shared" ca="1" si="29"/>
        <v>0</v>
      </c>
      <c r="AI18">
        <f t="shared" ca="1" si="30"/>
        <v>0</v>
      </c>
      <c r="AJ18">
        <f t="shared" ca="1" si="31"/>
        <v>0</v>
      </c>
      <c r="AK18">
        <f t="shared" ca="1" si="32"/>
        <v>0</v>
      </c>
      <c r="AL18">
        <f t="shared" ca="1" si="33"/>
        <v>0</v>
      </c>
      <c r="AM18">
        <f t="shared" ca="1" si="34"/>
        <v>0</v>
      </c>
      <c r="AN18">
        <f t="shared" ca="1" si="35"/>
        <v>0</v>
      </c>
      <c r="AO18">
        <f t="shared" ca="1" si="36"/>
        <v>0</v>
      </c>
      <c r="AP18">
        <f t="shared" ca="1" si="37"/>
        <v>0</v>
      </c>
      <c r="AQ18">
        <f t="shared" ca="1" si="38"/>
        <v>0</v>
      </c>
      <c r="AR18">
        <f t="shared" ca="1" si="39"/>
        <v>0</v>
      </c>
      <c r="AS18">
        <f t="shared" ca="1" si="40"/>
        <v>0</v>
      </c>
      <c r="AT18">
        <f t="shared" ca="1" si="41"/>
        <v>0</v>
      </c>
      <c r="AU18">
        <f t="shared" ca="1" si="42"/>
        <v>0</v>
      </c>
      <c r="AV18">
        <f t="shared" ca="1" si="43"/>
        <v>0</v>
      </c>
      <c r="AW18">
        <f t="shared" ca="1" si="44"/>
        <v>0</v>
      </c>
      <c r="AX18">
        <f t="shared" ca="1" si="45"/>
        <v>0</v>
      </c>
      <c r="AY18" t="str">
        <f t="shared" ca="1" si="46"/>
        <v/>
      </c>
      <c r="AZ18">
        <f t="shared" ca="1" si="47"/>
        <v>0</v>
      </c>
      <c r="BA18" t="str">
        <f t="shared" ca="1" si="48"/>
        <v/>
      </c>
      <c r="BB18">
        <f t="shared" ca="1" si="49"/>
        <v>0</v>
      </c>
      <c r="BC18" t="str">
        <f t="shared" ca="1" si="50"/>
        <v/>
      </c>
      <c r="BD18">
        <f t="shared" ca="1" si="51"/>
        <v>0</v>
      </c>
      <c r="BE18" t="str">
        <f t="shared" ca="1" si="52"/>
        <v/>
      </c>
      <c r="BF18">
        <f t="shared" ca="1" si="53"/>
        <v>0</v>
      </c>
      <c r="BG18">
        <f t="shared" ca="1" si="54"/>
        <v>0</v>
      </c>
      <c r="BH18">
        <f t="shared" ca="1" si="55"/>
        <v>0</v>
      </c>
      <c r="BI18">
        <f t="shared" ca="1" si="56"/>
        <v>0</v>
      </c>
      <c r="BJ18">
        <f t="shared" ca="1" si="57"/>
        <v>0</v>
      </c>
      <c r="BK18">
        <f t="shared" ca="1" si="58"/>
        <v>0</v>
      </c>
      <c r="BL18">
        <f t="shared" ca="1" si="59"/>
        <v>0</v>
      </c>
      <c r="BM18">
        <f t="shared" ca="1" si="60"/>
        <v>0</v>
      </c>
      <c r="BN18">
        <f t="shared" ca="1" si="61"/>
        <v>0</v>
      </c>
      <c r="BO18">
        <f t="shared" ca="1" si="62"/>
        <v>0</v>
      </c>
      <c r="BP18">
        <f t="shared" ca="1" si="63"/>
        <v>0</v>
      </c>
      <c r="BQ18" t="str">
        <f t="shared" ca="1" si="64"/>
        <v/>
      </c>
      <c r="BR18">
        <f t="shared" ca="1" si="65"/>
        <v>0</v>
      </c>
      <c r="BS18">
        <f t="shared" ca="1" si="66"/>
        <v>0</v>
      </c>
      <c r="BT18">
        <f t="shared" ca="1" si="67"/>
        <v>0</v>
      </c>
      <c r="BU18">
        <f t="shared" ca="1" si="68"/>
        <v>0</v>
      </c>
      <c r="BV18">
        <f t="shared" ca="1" si="69"/>
        <v>0</v>
      </c>
      <c r="BW18">
        <f t="shared" ca="1" si="70"/>
        <v>0</v>
      </c>
      <c r="BX18">
        <f t="shared" ca="1" si="71"/>
        <v>0</v>
      </c>
      <c r="BY18">
        <f t="shared" ca="1" si="72"/>
        <v>0</v>
      </c>
      <c r="BZ18">
        <f t="shared" ca="1" si="73"/>
        <v>0</v>
      </c>
      <c r="CA18">
        <f t="shared" ca="1" si="74"/>
        <v>0</v>
      </c>
      <c r="CB18">
        <f t="shared" ca="1" si="75"/>
        <v>0</v>
      </c>
      <c r="CC18">
        <f t="shared" ca="1" si="76"/>
        <v>0</v>
      </c>
      <c r="CD18">
        <f t="shared" ca="1" si="77"/>
        <v>0</v>
      </c>
      <c r="CE18">
        <f t="shared" ca="1" si="78"/>
        <v>0</v>
      </c>
      <c r="CF18">
        <f t="shared" ca="1" si="79"/>
        <v>534.202</v>
      </c>
      <c r="CG18">
        <f t="shared" ca="1" si="80"/>
        <v>106840.4</v>
      </c>
      <c r="CH18">
        <f t="shared" ca="1" si="81"/>
        <v>0</v>
      </c>
      <c r="CI18">
        <f t="shared" ca="1" si="82"/>
        <v>0</v>
      </c>
      <c r="CJ18">
        <f t="shared" ca="1" si="83"/>
        <v>0</v>
      </c>
      <c r="CK18">
        <f t="shared" ca="1" si="84"/>
        <v>0</v>
      </c>
      <c r="CL18">
        <f t="shared" ca="1" si="85"/>
        <v>0</v>
      </c>
      <c r="CM18">
        <f t="shared" ca="1" si="86"/>
        <v>0</v>
      </c>
      <c r="CN18">
        <f t="shared" ca="1" si="87"/>
        <v>0</v>
      </c>
      <c r="CO18">
        <f t="shared" ca="1" si="88"/>
        <v>0</v>
      </c>
      <c r="CP18">
        <f t="shared" ca="1" si="89"/>
        <v>0</v>
      </c>
      <c r="CQ18">
        <f t="shared" ca="1" si="90"/>
        <v>0</v>
      </c>
      <c r="CR18">
        <f t="shared" ca="1" si="91"/>
        <v>0</v>
      </c>
      <c r="CS18">
        <f t="shared" ca="1" si="92"/>
        <v>0</v>
      </c>
      <c r="CT18">
        <f t="shared" ca="1" si="93"/>
        <v>0</v>
      </c>
      <c r="CU18">
        <f t="shared" ca="1" si="94"/>
        <v>0</v>
      </c>
      <c r="CV18">
        <f t="shared" ca="1" si="95"/>
        <v>0</v>
      </c>
      <c r="CW18">
        <f t="shared" ca="1" si="96"/>
        <v>0</v>
      </c>
      <c r="CX18">
        <f t="shared" ca="1" si="97"/>
        <v>0</v>
      </c>
      <c r="CY18">
        <f t="shared" ca="1" si="98"/>
        <v>0</v>
      </c>
      <c r="CZ18">
        <f t="shared" ca="1" si="99"/>
        <v>0</v>
      </c>
      <c r="DA18">
        <f t="shared" ca="1" si="100"/>
        <v>0</v>
      </c>
      <c r="DB18">
        <f t="shared" ca="1" si="101"/>
        <v>0</v>
      </c>
      <c r="DC18">
        <f t="shared" ca="1" si="102"/>
        <v>0</v>
      </c>
      <c r="DD18">
        <f t="shared" ca="1" si="103"/>
        <v>0</v>
      </c>
      <c r="DE18">
        <f t="shared" ca="1" si="104"/>
        <v>0</v>
      </c>
      <c r="DF18">
        <f t="shared" ca="1" si="105"/>
        <v>0</v>
      </c>
      <c r="DG18">
        <f t="shared" ca="1" si="106"/>
        <v>0</v>
      </c>
      <c r="DH18">
        <f t="shared" ca="1" si="107"/>
        <v>0</v>
      </c>
      <c r="DI18">
        <f t="shared" ca="1" si="108"/>
        <v>0</v>
      </c>
      <c r="DJ18">
        <f t="shared" ca="1" si="109"/>
        <v>0</v>
      </c>
      <c r="DK18">
        <f t="shared" ca="1" si="110"/>
        <v>0</v>
      </c>
      <c r="DL18">
        <f t="shared" ca="1" si="111"/>
        <v>0</v>
      </c>
    </row>
    <row r="19" spans="1:116" x14ac:dyDescent="0.25">
      <c r="A19">
        <f>verzamelblad!A19</f>
        <v>15</v>
      </c>
      <c r="B19" s="19" t="str">
        <f t="shared" ca="1" si="3"/>
        <v>OBS voor S.O. (P.I.) De brug</v>
      </c>
      <c r="C19" s="262">
        <f t="shared" ca="1" si="4"/>
        <v>0</v>
      </c>
      <c r="D19" s="36">
        <f t="shared" ca="1" si="5"/>
        <v>0</v>
      </c>
      <c r="E19" s="36">
        <f t="shared" ca="1" si="6"/>
        <v>0</v>
      </c>
      <c r="F19" s="36">
        <f t="shared" ca="1" si="7"/>
        <v>0</v>
      </c>
      <c r="G19" s="36">
        <f t="shared" ca="1" si="8"/>
        <v>0</v>
      </c>
      <c r="H19" s="36">
        <f t="shared" ca="1" si="9"/>
        <v>0</v>
      </c>
      <c r="I19" s="36">
        <f t="shared" ca="1" si="10"/>
        <v>0</v>
      </c>
      <c r="J19" s="36">
        <f t="shared" ca="1" si="11"/>
        <v>0</v>
      </c>
      <c r="K19" s="36">
        <f t="shared" ca="1" si="12"/>
        <v>0</v>
      </c>
      <c r="L19" s="36">
        <f t="shared" ca="1" si="13"/>
        <v>0</v>
      </c>
      <c r="M19" s="35" t="e">
        <f t="shared" ca="1" si="14"/>
        <v>#DIV/0!</v>
      </c>
      <c r="N19" s="35" t="e">
        <f t="shared" ca="1" si="15"/>
        <v>#DIV/0!</v>
      </c>
      <c r="O19" s="35" t="e">
        <f t="shared" ca="1" si="16"/>
        <v>#DIV/0!</v>
      </c>
      <c r="P19" s="35" t="e">
        <f t="shared" ca="1" si="17"/>
        <v>#DIV/0!</v>
      </c>
      <c r="Q19" s="36">
        <f t="shared" ca="1" si="18"/>
        <v>0</v>
      </c>
      <c r="R19" s="182"/>
      <c r="T19" s="205" t="e">
        <f t="shared" ca="1" si="19"/>
        <v>#DIV/0!</v>
      </c>
      <c r="U19" s="205" t="e">
        <f t="shared" ca="1" si="20"/>
        <v>#DIV/0!</v>
      </c>
      <c r="V19">
        <f t="shared" si="0"/>
        <v>0</v>
      </c>
      <c r="W19">
        <f t="shared" si="1"/>
        <v>0</v>
      </c>
      <c r="X19">
        <f t="shared" si="2"/>
        <v>0</v>
      </c>
      <c r="Y19">
        <f t="shared" ca="1" si="21"/>
        <v>0</v>
      </c>
      <c r="Z19" t="e">
        <f t="shared" ca="1" si="112"/>
        <v>#DIV/0!</v>
      </c>
      <c r="AA19">
        <f t="shared" ca="1" si="22"/>
        <v>0</v>
      </c>
      <c r="AB19">
        <f t="shared" ca="1" si="23"/>
        <v>0</v>
      </c>
      <c r="AC19">
        <f t="shared" ca="1" si="24"/>
        <v>0</v>
      </c>
      <c r="AD19">
        <f t="shared" ca="1" si="25"/>
        <v>0</v>
      </c>
      <c r="AE19">
        <f t="shared" ca="1" si="26"/>
        <v>0</v>
      </c>
      <c r="AF19">
        <f t="shared" ca="1" si="27"/>
        <v>0</v>
      </c>
      <c r="AG19">
        <f t="shared" ca="1" si="28"/>
        <v>0</v>
      </c>
      <c r="AH19">
        <f t="shared" ca="1" si="29"/>
        <v>0</v>
      </c>
      <c r="AI19">
        <f t="shared" ca="1" si="30"/>
        <v>0</v>
      </c>
      <c r="AJ19">
        <f t="shared" ca="1" si="31"/>
        <v>0</v>
      </c>
      <c r="AK19">
        <f t="shared" ca="1" si="32"/>
        <v>0</v>
      </c>
      <c r="AL19">
        <f t="shared" ca="1" si="33"/>
        <v>0</v>
      </c>
      <c r="AM19">
        <f t="shared" ca="1" si="34"/>
        <v>0</v>
      </c>
      <c r="AN19">
        <f t="shared" ca="1" si="35"/>
        <v>0</v>
      </c>
      <c r="AO19">
        <f t="shared" ca="1" si="36"/>
        <v>0</v>
      </c>
      <c r="AP19">
        <f t="shared" ca="1" si="37"/>
        <v>0</v>
      </c>
      <c r="AQ19">
        <f t="shared" ca="1" si="38"/>
        <v>0</v>
      </c>
      <c r="AR19">
        <f t="shared" ca="1" si="39"/>
        <v>0</v>
      </c>
      <c r="AS19">
        <f t="shared" ca="1" si="40"/>
        <v>0</v>
      </c>
      <c r="AT19">
        <f t="shared" ca="1" si="41"/>
        <v>0</v>
      </c>
      <c r="AU19">
        <f t="shared" ca="1" si="42"/>
        <v>0</v>
      </c>
      <c r="AV19">
        <f t="shared" ca="1" si="43"/>
        <v>0</v>
      </c>
      <c r="AW19">
        <f t="shared" ca="1" si="44"/>
        <v>0</v>
      </c>
      <c r="AX19">
        <f t="shared" ca="1" si="45"/>
        <v>0</v>
      </c>
      <c r="AY19" t="str">
        <f t="shared" ca="1" si="46"/>
        <v/>
      </c>
      <c r="AZ19">
        <f t="shared" ca="1" si="47"/>
        <v>0</v>
      </c>
      <c r="BA19" t="str">
        <f t="shared" ca="1" si="48"/>
        <v/>
      </c>
      <c r="BB19">
        <f t="shared" ca="1" si="49"/>
        <v>0</v>
      </c>
      <c r="BC19" t="str">
        <f t="shared" ca="1" si="50"/>
        <v/>
      </c>
      <c r="BD19">
        <f t="shared" ca="1" si="51"/>
        <v>0</v>
      </c>
      <c r="BE19" t="str">
        <f t="shared" ca="1" si="52"/>
        <v/>
      </c>
      <c r="BF19">
        <f t="shared" ca="1" si="53"/>
        <v>0</v>
      </c>
      <c r="BG19">
        <f t="shared" ca="1" si="54"/>
        <v>0</v>
      </c>
      <c r="BH19">
        <f t="shared" ca="1" si="55"/>
        <v>0</v>
      </c>
      <c r="BI19">
        <f t="shared" ca="1" si="56"/>
        <v>0</v>
      </c>
      <c r="BJ19">
        <f t="shared" ca="1" si="57"/>
        <v>0</v>
      </c>
      <c r="BK19">
        <f t="shared" ca="1" si="58"/>
        <v>0</v>
      </c>
      <c r="BL19">
        <f t="shared" ca="1" si="59"/>
        <v>0</v>
      </c>
      <c r="BM19">
        <f t="shared" ca="1" si="60"/>
        <v>0</v>
      </c>
      <c r="BN19">
        <f t="shared" ca="1" si="61"/>
        <v>0</v>
      </c>
      <c r="BO19">
        <f t="shared" ca="1" si="62"/>
        <v>0</v>
      </c>
      <c r="BP19">
        <f t="shared" ca="1" si="63"/>
        <v>0</v>
      </c>
      <c r="BQ19" t="str">
        <f t="shared" ca="1" si="64"/>
        <v/>
      </c>
      <c r="BR19">
        <f t="shared" ca="1" si="65"/>
        <v>0</v>
      </c>
      <c r="BS19">
        <f t="shared" ca="1" si="66"/>
        <v>0</v>
      </c>
      <c r="BT19">
        <f t="shared" ca="1" si="67"/>
        <v>0</v>
      </c>
      <c r="BU19">
        <f t="shared" ca="1" si="68"/>
        <v>0</v>
      </c>
      <c r="BV19">
        <f t="shared" ca="1" si="69"/>
        <v>0</v>
      </c>
      <c r="BW19">
        <f t="shared" ca="1" si="70"/>
        <v>0</v>
      </c>
      <c r="BX19">
        <f t="shared" ca="1" si="71"/>
        <v>0</v>
      </c>
      <c r="BY19">
        <f t="shared" ca="1" si="72"/>
        <v>0</v>
      </c>
      <c r="BZ19">
        <f t="shared" ca="1" si="73"/>
        <v>0</v>
      </c>
      <c r="CA19">
        <f t="shared" ca="1" si="74"/>
        <v>0</v>
      </c>
      <c r="CB19">
        <f t="shared" ca="1" si="75"/>
        <v>0</v>
      </c>
      <c r="CC19">
        <f t="shared" ca="1" si="76"/>
        <v>0</v>
      </c>
      <c r="CD19">
        <f t="shared" ca="1" si="77"/>
        <v>0</v>
      </c>
      <c r="CE19">
        <f t="shared" ca="1" si="78"/>
        <v>0</v>
      </c>
      <c r="CF19">
        <f t="shared" ca="1" si="79"/>
        <v>1822.92</v>
      </c>
      <c r="CG19">
        <f t="shared" ca="1" si="80"/>
        <v>364584</v>
      </c>
      <c r="CH19">
        <f t="shared" ca="1" si="81"/>
        <v>0</v>
      </c>
      <c r="CI19">
        <f t="shared" ca="1" si="82"/>
        <v>0</v>
      </c>
      <c r="CJ19">
        <f t="shared" ca="1" si="83"/>
        <v>0</v>
      </c>
      <c r="CK19">
        <f t="shared" ca="1" si="84"/>
        <v>0</v>
      </c>
      <c r="CL19">
        <f t="shared" ca="1" si="85"/>
        <v>0</v>
      </c>
      <c r="CM19">
        <f t="shared" ca="1" si="86"/>
        <v>0</v>
      </c>
      <c r="CN19">
        <f t="shared" ca="1" si="87"/>
        <v>0</v>
      </c>
      <c r="CO19">
        <f t="shared" ca="1" si="88"/>
        <v>0</v>
      </c>
      <c r="CP19">
        <f t="shared" ca="1" si="89"/>
        <v>0</v>
      </c>
      <c r="CQ19">
        <f t="shared" ca="1" si="90"/>
        <v>0</v>
      </c>
      <c r="CR19">
        <f t="shared" ca="1" si="91"/>
        <v>0</v>
      </c>
      <c r="CS19">
        <f t="shared" ca="1" si="92"/>
        <v>0</v>
      </c>
      <c r="CT19">
        <f t="shared" ca="1" si="93"/>
        <v>0</v>
      </c>
      <c r="CU19">
        <f t="shared" ca="1" si="94"/>
        <v>0</v>
      </c>
      <c r="CV19">
        <f t="shared" ca="1" si="95"/>
        <v>0</v>
      </c>
      <c r="CW19">
        <f t="shared" ca="1" si="96"/>
        <v>0</v>
      </c>
      <c r="CX19">
        <f t="shared" ca="1" si="97"/>
        <v>0</v>
      </c>
      <c r="CY19">
        <f t="shared" ca="1" si="98"/>
        <v>0</v>
      </c>
      <c r="CZ19">
        <f t="shared" ca="1" si="99"/>
        <v>0</v>
      </c>
      <c r="DA19">
        <f t="shared" ca="1" si="100"/>
        <v>0</v>
      </c>
      <c r="DB19">
        <f t="shared" ca="1" si="101"/>
        <v>0</v>
      </c>
      <c r="DC19">
        <f t="shared" ca="1" si="102"/>
        <v>0</v>
      </c>
      <c r="DD19">
        <f t="shared" ca="1" si="103"/>
        <v>0</v>
      </c>
      <c r="DE19">
        <f t="shared" ca="1" si="104"/>
        <v>0</v>
      </c>
      <c r="DF19">
        <f t="shared" ca="1" si="105"/>
        <v>0</v>
      </c>
      <c r="DG19">
        <f t="shared" ca="1" si="106"/>
        <v>0</v>
      </c>
      <c r="DH19">
        <f t="shared" ca="1" si="107"/>
        <v>0</v>
      </c>
      <c r="DI19">
        <f t="shared" ca="1" si="108"/>
        <v>0</v>
      </c>
      <c r="DJ19">
        <f t="shared" ca="1" si="109"/>
        <v>0</v>
      </c>
      <c r="DK19">
        <f t="shared" ca="1" si="110"/>
        <v>0</v>
      </c>
      <c r="DL19">
        <f t="shared" ca="1" si="111"/>
        <v>0</v>
      </c>
    </row>
    <row r="20" spans="1:116" x14ac:dyDescent="0.25">
      <c r="A20">
        <f>verzamelblad!A20</f>
        <v>16</v>
      </c>
      <c r="B20" s="19" t="str">
        <f t="shared" ca="1" si="3"/>
        <v>Woutertje van Leyden</v>
      </c>
      <c r="C20" s="262">
        <f t="shared" ca="1" si="4"/>
        <v>0</v>
      </c>
      <c r="D20" s="36">
        <f t="shared" ca="1" si="5"/>
        <v>0</v>
      </c>
      <c r="E20" s="36">
        <f t="shared" ca="1" si="6"/>
        <v>0</v>
      </c>
      <c r="F20" s="36">
        <f t="shared" ca="1" si="7"/>
        <v>0</v>
      </c>
      <c r="G20" s="36">
        <f t="shared" ca="1" si="8"/>
        <v>0</v>
      </c>
      <c r="H20" s="36">
        <f t="shared" ca="1" si="9"/>
        <v>0</v>
      </c>
      <c r="I20" s="36">
        <f t="shared" ca="1" si="10"/>
        <v>0</v>
      </c>
      <c r="J20" s="36">
        <f t="shared" ca="1" si="11"/>
        <v>0</v>
      </c>
      <c r="K20" s="36">
        <f t="shared" ca="1" si="12"/>
        <v>0</v>
      </c>
      <c r="L20" s="36">
        <f t="shared" ca="1" si="13"/>
        <v>0</v>
      </c>
      <c r="M20" s="35" t="e">
        <f t="shared" ca="1" si="14"/>
        <v>#DIV/0!</v>
      </c>
      <c r="N20" s="35" t="e">
        <f t="shared" ca="1" si="15"/>
        <v>#DIV/0!</v>
      </c>
      <c r="O20" s="35" t="e">
        <f t="shared" ca="1" si="16"/>
        <v>#DIV/0!</v>
      </c>
      <c r="P20" s="35" t="e">
        <f t="shared" ca="1" si="17"/>
        <v>#DIV/0!</v>
      </c>
      <c r="Q20" s="36">
        <f t="shared" ca="1" si="18"/>
        <v>0</v>
      </c>
      <c r="R20" s="182"/>
      <c r="T20" s="205" t="e">
        <f t="shared" ca="1" si="19"/>
        <v>#DIV/0!</v>
      </c>
      <c r="U20" s="205" t="e">
        <f t="shared" ca="1" si="20"/>
        <v>#DIV/0!</v>
      </c>
      <c r="V20">
        <f t="shared" si="0"/>
        <v>0</v>
      </c>
      <c r="W20">
        <f t="shared" si="1"/>
        <v>0</v>
      </c>
      <c r="X20">
        <f t="shared" si="2"/>
        <v>0</v>
      </c>
      <c r="Y20">
        <f t="shared" ca="1" si="21"/>
        <v>0</v>
      </c>
      <c r="Z20" t="e">
        <f t="shared" ca="1" si="112"/>
        <v>#DIV/0!</v>
      </c>
      <c r="AA20">
        <f t="shared" ca="1" si="22"/>
        <v>0</v>
      </c>
      <c r="AB20">
        <f t="shared" ca="1" si="23"/>
        <v>0</v>
      </c>
      <c r="AC20">
        <f t="shared" ca="1" si="24"/>
        <v>0</v>
      </c>
      <c r="AD20">
        <f t="shared" ca="1" si="25"/>
        <v>0</v>
      </c>
      <c r="AE20">
        <f t="shared" ca="1" si="26"/>
        <v>0</v>
      </c>
      <c r="AF20">
        <f t="shared" ca="1" si="27"/>
        <v>0</v>
      </c>
      <c r="AG20">
        <f t="shared" ca="1" si="28"/>
        <v>0</v>
      </c>
      <c r="AH20">
        <f t="shared" ca="1" si="29"/>
        <v>0</v>
      </c>
      <c r="AI20">
        <f t="shared" ca="1" si="30"/>
        <v>0</v>
      </c>
      <c r="AJ20">
        <f t="shared" ca="1" si="31"/>
        <v>0</v>
      </c>
      <c r="AK20">
        <f t="shared" ca="1" si="32"/>
        <v>0</v>
      </c>
      <c r="AL20">
        <f t="shared" ca="1" si="33"/>
        <v>0</v>
      </c>
      <c r="AM20">
        <f t="shared" ca="1" si="34"/>
        <v>0</v>
      </c>
      <c r="AN20">
        <f t="shared" ca="1" si="35"/>
        <v>0</v>
      </c>
      <c r="AO20">
        <f t="shared" ca="1" si="36"/>
        <v>0</v>
      </c>
      <c r="AP20">
        <f t="shared" ca="1" si="37"/>
        <v>0</v>
      </c>
      <c r="AQ20">
        <f t="shared" ca="1" si="38"/>
        <v>0</v>
      </c>
      <c r="AR20">
        <f t="shared" ca="1" si="39"/>
        <v>0</v>
      </c>
      <c r="AS20">
        <f t="shared" ca="1" si="40"/>
        <v>0</v>
      </c>
      <c r="AT20">
        <f t="shared" ca="1" si="41"/>
        <v>0</v>
      </c>
      <c r="AU20">
        <f t="shared" ca="1" si="42"/>
        <v>0</v>
      </c>
      <c r="AV20">
        <f t="shared" ca="1" si="43"/>
        <v>0</v>
      </c>
      <c r="AW20">
        <f t="shared" ca="1" si="44"/>
        <v>0</v>
      </c>
      <c r="AX20">
        <f t="shared" ca="1" si="45"/>
        <v>0</v>
      </c>
      <c r="AY20" t="str">
        <f t="shared" ca="1" si="46"/>
        <v/>
      </c>
      <c r="AZ20">
        <f t="shared" ca="1" si="47"/>
        <v>0</v>
      </c>
      <c r="BA20" t="str">
        <f t="shared" ca="1" si="48"/>
        <v/>
      </c>
      <c r="BB20">
        <f t="shared" ca="1" si="49"/>
        <v>0</v>
      </c>
      <c r="BC20" t="str">
        <f t="shared" ca="1" si="50"/>
        <v/>
      </c>
      <c r="BD20">
        <f t="shared" ca="1" si="51"/>
        <v>0</v>
      </c>
      <c r="BE20" t="str">
        <f t="shared" ca="1" si="52"/>
        <v/>
      </c>
      <c r="BF20">
        <f t="shared" ca="1" si="53"/>
        <v>0</v>
      </c>
      <c r="BG20">
        <f t="shared" ca="1" si="54"/>
        <v>0</v>
      </c>
      <c r="BH20">
        <f t="shared" ca="1" si="55"/>
        <v>0</v>
      </c>
      <c r="BI20">
        <f t="shared" ca="1" si="56"/>
        <v>0</v>
      </c>
      <c r="BJ20">
        <f t="shared" ca="1" si="57"/>
        <v>0</v>
      </c>
      <c r="BK20">
        <f t="shared" ca="1" si="58"/>
        <v>0</v>
      </c>
      <c r="BL20">
        <f t="shared" ca="1" si="59"/>
        <v>0</v>
      </c>
      <c r="BM20">
        <f t="shared" ca="1" si="60"/>
        <v>0</v>
      </c>
      <c r="BN20">
        <f t="shared" ca="1" si="61"/>
        <v>0</v>
      </c>
      <c r="BO20">
        <f t="shared" ca="1" si="62"/>
        <v>0</v>
      </c>
      <c r="BP20">
        <f t="shared" ca="1" si="63"/>
        <v>0</v>
      </c>
      <c r="BQ20" t="str">
        <f t="shared" ca="1" si="64"/>
        <v/>
      </c>
      <c r="BR20">
        <f t="shared" ca="1" si="65"/>
        <v>0</v>
      </c>
      <c r="BS20">
        <f t="shared" ca="1" si="66"/>
        <v>0</v>
      </c>
      <c r="BT20">
        <f t="shared" ca="1" si="67"/>
        <v>0</v>
      </c>
      <c r="BU20">
        <f t="shared" ca="1" si="68"/>
        <v>0</v>
      </c>
      <c r="BV20">
        <f t="shared" ca="1" si="69"/>
        <v>0</v>
      </c>
      <c r="BW20">
        <f t="shared" ca="1" si="70"/>
        <v>0</v>
      </c>
      <c r="BX20">
        <f t="shared" ca="1" si="71"/>
        <v>0</v>
      </c>
      <c r="BY20">
        <f t="shared" ca="1" si="72"/>
        <v>0</v>
      </c>
      <c r="BZ20">
        <f t="shared" ca="1" si="73"/>
        <v>0</v>
      </c>
      <c r="CA20">
        <f t="shared" ca="1" si="74"/>
        <v>0</v>
      </c>
      <c r="CB20">
        <f t="shared" ca="1" si="75"/>
        <v>0</v>
      </c>
      <c r="CC20">
        <f t="shared" ca="1" si="76"/>
        <v>0</v>
      </c>
      <c r="CD20">
        <f t="shared" ca="1" si="77"/>
        <v>0</v>
      </c>
      <c r="CE20">
        <f t="shared" ca="1" si="78"/>
        <v>0</v>
      </c>
      <c r="CF20">
        <f t="shared" ca="1" si="79"/>
        <v>993.35</v>
      </c>
      <c r="CG20">
        <f t="shared" ca="1" si="80"/>
        <v>198670</v>
      </c>
      <c r="CH20">
        <f t="shared" ca="1" si="81"/>
        <v>0</v>
      </c>
      <c r="CI20">
        <f t="shared" ca="1" si="82"/>
        <v>0</v>
      </c>
      <c r="CJ20">
        <f t="shared" ca="1" si="83"/>
        <v>0</v>
      </c>
      <c r="CK20">
        <f t="shared" ca="1" si="84"/>
        <v>0</v>
      </c>
      <c r="CL20">
        <f t="shared" ca="1" si="85"/>
        <v>0</v>
      </c>
      <c r="CM20">
        <f t="shared" ca="1" si="86"/>
        <v>0</v>
      </c>
      <c r="CN20">
        <f t="shared" ca="1" si="87"/>
        <v>0</v>
      </c>
      <c r="CO20">
        <f t="shared" ca="1" si="88"/>
        <v>0</v>
      </c>
      <c r="CP20">
        <f t="shared" ca="1" si="89"/>
        <v>0</v>
      </c>
      <c r="CQ20">
        <f t="shared" ca="1" si="90"/>
        <v>0</v>
      </c>
      <c r="CR20">
        <f t="shared" ca="1" si="91"/>
        <v>0</v>
      </c>
      <c r="CS20">
        <f t="shared" ca="1" si="92"/>
        <v>0</v>
      </c>
      <c r="CT20">
        <f t="shared" ca="1" si="93"/>
        <v>0</v>
      </c>
      <c r="CU20">
        <f t="shared" ca="1" si="94"/>
        <v>0</v>
      </c>
      <c r="CV20">
        <f t="shared" ca="1" si="95"/>
        <v>0</v>
      </c>
      <c r="CW20">
        <f t="shared" ca="1" si="96"/>
        <v>0</v>
      </c>
      <c r="CX20">
        <f t="shared" ca="1" si="97"/>
        <v>0</v>
      </c>
      <c r="CY20">
        <f t="shared" ca="1" si="98"/>
        <v>0</v>
      </c>
      <c r="CZ20">
        <f t="shared" ca="1" si="99"/>
        <v>0</v>
      </c>
      <c r="DA20">
        <f t="shared" ca="1" si="100"/>
        <v>0</v>
      </c>
      <c r="DB20">
        <f t="shared" ca="1" si="101"/>
        <v>0</v>
      </c>
      <c r="DC20">
        <f t="shared" ca="1" si="102"/>
        <v>0</v>
      </c>
      <c r="DD20">
        <f t="shared" ca="1" si="103"/>
        <v>0</v>
      </c>
      <c r="DE20">
        <f t="shared" ca="1" si="104"/>
        <v>0</v>
      </c>
      <c r="DF20">
        <f t="shared" ca="1" si="105"/>
        <v>0</v>
      </c>
      <c r="DG20">
        <f t="shared" ca="1" si="106"/>
        <v>0</v>
      </c>
      <c r="DH20">
        <f t="shared" ca="1" si="107"/>
        <v>0</v>
      </c>
      <c r="DI20">
        <f t="shared" ca="1" si="108"/>
        <v>0</v>
      </c>
      <c r="DJ20">
        <f t="shared" ca="1" si="109"/>
        <v>0</v>
      </c>
      <c r="DK20">
        <f t="shared" ca="1" si="110"/>
        <v>0</v>
      </c>
      <c r="DL20">
        <f t="shared" ca="1" si="111"/>
        <v>0</v>
      </c>
    </row>
    <row r="21" spans="1:116" x14ac:dyDescent="0.25">
      <c r="A21">
        <f>verzamelblad!A21</f>
        <v>17</v>
      </c>
      <c r="B21" s="19" t="str">
        <f t="shared" ca="1" si="3"/>
        <v>OBS De Hobbit</v>
      </c>
      <c r="C21" s="262">
        <f t="shared" ca="1" si="4"/>
        <v>0</v>
      </c>
      <c r="D21" s="36">
        <f t="shared" ca="1" si="5"/>
        <v>0</v>
      </c>
      <c r="E21" s="36">
        <f t="shared" ca="1" si="6"/>
        <v>0</v>
      </c>
      <c r="F21" s="36">
        <f t="shared" ca="1" si="7"/>
        <v>0</v>
      </c>
      <c r="G21" s="36">
        <f t="shared" ca="1" si="8"/>
        <v>0</v>
      </c>
      <c r="H21" s="36">
        <f t="shared" ca="1" si="9"/>
        <v>0</v>
      </c>
      <c r="I21" s="36">
        <f t="shared" ca="1" si="10"/>
        <v>0</v>
      </c>
      <c r="J21" s="36">
        <f t="shared" ca="1" si="11"/>
        <v>0</v>
      </c>
      <c r="K21" s="36">
        <f t="shared" ca="1" si="12"/>
        <v>0</v>
      </c>
      <c r="L21" s="36">
        <f t="shared" ca="1" si="13"/>
        <v>0</v>
      </c>
      <c r="M21" s="35" t="e">
        <f t="shared" ca="1" si="14"/>
        <v>#DIV/0!</v>
      </c>
      <c r="N21" s="35" t="e">
        <f t="shared" ca="1" si="15"/>
        <v>#DIV/0!</v>
      </c>
      <c r="O21" s="35" t="e">
        <f t="shared" ca="1" si="16"/>
        <v>#DIV/0!</v>
      </c>
      <c r="P21" s="35" t="e">
        <f t="shared" ca="1" si="17"/>
        <v>#DIV/0!</v>
      </c>
      <c r="Q21" s="36">
        <f t="shared" ca="1" si="18"/>
        <v>0</v>
      </c>
      <c r="R21" s="182"/>
      <c r="T21" s="205" t="e">
        <f t="shared" ca="1" si="19"/>
        <v>#DIV/0!</v>
      </c>
      <c r="U21" s="205" t="e">
        <f t="shared" ca="1" si="20"/>
        <v>#DIV/0!</v>
      </c>
      <c r="V21">
        <f t="shared" si="0"/>
        <v>0</v>
      </c>
      <c r="W21">
        <f t="shared" si="1"/>
        <v>0</v>
      </c>
      <c r="X21">
        <f t="shared" si="2"/>
        <v>0</v>
      </c>
      <c r="Y21">
        <f t="shared" ca="1" si="21"/>
        <v>0</v>
      </c>
      <c r="Z21" t="e">
        <f t="shared" ca="1" si="112"/>
        <v>#DIV/0!</v>
      </c>
      <c r="AA21">
        <f t="shared" ca="1" si="22"/>
        <v>0</v>
      </c>
      <c r="AB21">
        <f t="shared" ca="1" si="23"/>
        <v>0</v>
      </c>
      <c r="AC21">
        <f t="shared" ca="1" si="24"/>
        <v>0</v>
      </c>
      <c r="AD21">
        <f t="shared" ca="1" si="25"/>
        <v>0</v>
      </c>
      <c r="AE21">
        <f t="shared" ca="1" si="26"/>
        <v>0</v>
      </c>
      <c r="AF21">
        <f t="shared" ca="1" si="27"/>
        <v>0</v>
      </c>
      <c r="AG21">
        <f t="shared" ca="1" si="28"/>
        <v>0</v>
      </c>
      <c r="AH21">
        <f t="shared" ca="1" si="29"/>
        <v>0</v>
      </c>
      <c r="AI21">
        <f t="shared" ca="1" si="30"/>
        <v>0</v>
      </c>
      <c r="AJ21">
        <f t="shared" ca="1" si="31"/>
        <v>0</v>
      </c>
      <c r="AK21">
        <f t="shared" ca="1" si="32"/>
        <v>0</v>
      </c>
      <c r="AL21">
        <f t="shared" ca="1" si="33"/>
        <v>0</v>
      </c>
      <c r="AM21">
        <f t="shared" ca="1" si="34"/>
        <v>0</v>
      </c>
      <c r="AN21">
        <f t="shared" ca="1" si="35"/>
        <v>0</v>
      </c>
      <c r="AO21">
        <f t="shared" ca="1" si="36"/>
        <v>0</v>
      </c>
      <c r="AP21">
        <f t="shared" ca="1" si="37"/>
        <v>0</v>
      </c>
      <c r="AQ21">
        <f t="shared" ca="1" si="38"/>
        <v>0</v>
      </c>
      <c r="AR21">
        <f t="shared" ca="1" si="39"/>
        <v>0</v>
      </c>
      <c r="AS21">
        <f t="shared" ca="1" si="40"/>
        <v>0</v>
      </c>
      <c r="AT21">
        <f t="shared" ca="1" si="41"/>
        <v>0</v>
      </c>
      <c r="AU21">
        <f t="shared" ca="1" si="42"/>
        <v>0</v>
      </c>
      <c r="AV21">
        <f t="shared" ca="1" si="43"/>
        <v>0</v>
      </c>
      <c r="AW21">
        <f t="shared" ca="1" si="44"/>
        <v>0</v>
      </c>
      <c r="AX21">
        <f t="shared" ca="1" si="45"/>
        <v>0</v>
      </c>
      <c r="AY21" t="str">
        <f t="shared" ca="1" si="46"/>
        <v/>
      </c>
      <c r="AZ21">
        <f t="shared" ca="1" si="47"/>
        <v>0</v>
      </c>
      <c r="BA21" t="str">
        <f t="shared" ca="1" si="48"/>
        <v/>
      </c>
      <c r="BB21">
        <f t="shared" ca="1" si="49"/>
        <v>0</v>
      </c>
      <c r="BC21" t="str">
        <f t="shared" ca="1" si="50"/>
        <v/>
      </c>
      <c r="BD21">
        <f t="shared" ca="1" si="51"/>
        <v>0</v>
      </c>
      <c r="BE21" t="str">
        <f t="shared" ca="1" si="52"/>
        <v/>
      </c>
      <c r="BF21">
        <f t="shared" ca="1" si="53"/>
        <v>0</v>
      </c>
      <c r="BG21">
        <f t="shared" ca="1" si="54"/>
        <v>0</v>
      </c>
      <c r="BH21">
        <f t="shared" ca="1" si="55"/>
        <v>0</v>
      </c>
      <c r="BI21">
        <f t="shared" ca="1" si="56"/>
        <v>0</v>
      </c>
      <c r="BJ21">
        <f t="shared" ca="1" si="57"/>
        <v>0</v>
      </c>
      <c r="BK21">
        <f t="shared" ca="1" si="58"/>
        <v>0</v>
      </c>
      <c r="BL21">
        <f t="shared" ca="1" si="59"/>
        <v>0</v>
      </c>
      <c r="BM21">
        <f t="shared" ca="1" si="60"/>
        <v>0</v>
      </c>
      <c r="BN21">
        <f t="shared" ca="1" si="61"/>
        <v>0</v>
      </c>
      <c r="BO21">
        <f t="shared" ca="1" si="62"/>
        <v>0</v>
      </c>
      <c r="BP21">
        <f t="shared" ca="1" si="63"/>
        <v>0</v>
      </c>
      <c r="BQ21" t="str">
        <f t="shared" ca="1" si="64"/>
        <v/>
      </c>
      <c r="BR21">
        <f t="shared" ca="1" si="65"/>
        <v>0</v>
      </c>
      <c r="BS21">
        <f t="shared" ca="1" si="66"/>
        <v>0</v>
      </c>
      <c r="BT21">
        <f t="shared" ca="1" si="67"/>
        <v>0</v>
      </c>
      <c r="BU21">
        <f t="shared" ca="1" si="68"/>
        <v>0</v>
      </c>
      <c r="BV21">
        <f t="shared" ca="1" si="69"/>
        <v>0</v>
      </c>
      <c r="BW21">
        <f t="shared" ca="1" si="70"/>
        <v>0</v>
      </c>
      <c r="BX21">
        <f t="shared" ca="1" si="71"/>
        <v>0</v>
      </c>
      <c r="BY21">
        <f t="shared" ca="1" si="72"/>
        <v>0</v>
      </c>
      <c r="BZ21">
        <f t="shared" ca="1" si="73"/>
        <v>0</v>
      </c>
      <c r="CA21">
        <f t="shared" ca="1" si="74"/>
        <v>0</v>
      </c>
      <c r="CB21">
        <f t="shared" ca="1" si="75"/>
        <v>0</v>
      </c>
      <c r="CC21">
        <f t="shared" ca="1" si="76"/>
        <v>0</v>
      </c>
      <c r="CD21">
        <f t="shared" ca="1" si="77"/>
        <v>0</v>
      </c>
      <c r="CE21">
        <f t="shared" ca="1" si="78"/>
        <v>0</v>
      </c>
      <c r="CF21">
        <f t="shared" ca="1" si="79"/>
        <v>1074.25</v>
      </c>
      <c r="CG21">
        <f t="shared" ca="1" si="80"/>
        <v>214850</v>
      </c>
      <c r="CH21">
        <f t="shared" ca="1" si="81"/>
        <v>0</v>
      </c>
      <c r="CI21">
        <f t="shared" ca="1" si="82"/>
        <v>0</v>
      </c>
      <c r="CJ21">
        <f t="shared" ca="1" si="83"/>
        <v>0</v>
      </c>
      <c r="CK21">
        <f t="shared" ca="1" si="84"/>
        <v>0</v>
      </c>
      <c r="CL21">
        <f t="shared" ca="1" si="85"/>
        <v>0</v>
      </c>
      <c r="CM21">
        <f t="shared" ca="1" si="86"/>
        <v>0</v>
      </c>
      <c r="CN21">
        <f t="shared" ca="1" si="87"/>
        <v>0</v>
      </c>
      <c r="CO21">
        <f t="shared" ca="1" si="88"/>
        <v>0</v>
      </c>
      <c r="CP21">
        <f t="shared" ca="1" si="89"/>
        <v>0</v>
      </c>
      <c r="CQ21">
        <f t="shared" ca="1" si="90"/>
        <v>0</v>
      </c>
      <c r="CR21">
        <f t="shared" ca="1" si="91"/>
        <v>0</v>
      </c>
      <c r="CS21">
        <f t="shared" ca="1" si="92"/>
        <v>0</v>
      </c>
      <c r="CT21">
        <f t="shared" ca="1" si="93"/>
        <v>0</v>
      </c>
      <c r="CU21">
        <f t="shared" ca="1" si="94"/>
        <v>0</v>
      </c>
      <c r="CV21">
        <f t="shared" ca="1" si="95"/>
        <v>0</v>
      </c>
      <c r="CW21">
        <f t="shared" ca="1" si="96"/>
        <v>0</v>
      </c>
      <c r="CX21">
        <f t="shared" ca="1" si="97"/>
        <v>0</v>
      </c>
      <c r="CY21">
        <f t="shared" ca="1" si="98"/>
        <v>0</v>
      </c>
      <c r="CZ21">
        <f t="shared" ca="1" si="99"/>
        <v>0</v>
      </c>
      <c r="DA21">
        <f t="shared" ca="1" si="100"/>
        <v>0</v>
      </c>
      <c r="DB21">
        <f t="shared" ca="1" si="101"/>
        <v>0</v>
      </c>
      <c r="DC21">
        <f t="shared" ca="1" si="102"/>
        <v>0</v>
      </c>
      <c r="DD21">
        <f t="shared" ca="1" si="103"/>
        <v>0</v>
      </c>
      <c r="DE21">
        <f t="shared" ca="1" si="104"/>
        <v>0</v>
      </c>
      <c r="DF21">
        <f t="shared" ca="1" si="105"/>
        <v>0</v>
      </c>
      <c r="DG21">
        <f t="shared" ca="1" si="106"/>
        <v>0</v>
      </c>
      <c r="DH21">
        <f t="shared" ca="1" si="107"/>
        <v>0</v>
      </c>
      <c r="DI21">
        <f t="shared" ca="1" si="108"/>
        <v>0</v>
      </c>
      <c r="DJ21">
        <f t="shared" ca="1" si="109"/>
        <v>0</v>
      </c>
      <c r="DK21">
        <f t="shared" ca="1" si="110"/>
        <v>0</v>
      </c>
      <c r="DL21">
        <f t="shared" ca="1" si="111"/>
        <v>0</v>
      </c>
    </row>
    <row r="22" spans="1:116" x14ac:dyDescent="0.25">
      <c r="A22">
        <f>verzamelblad!A22</f>
        <v>18</v>
      </c>
      <c r="B22" s="19" t="str">
        <f t="shared" ca="1" si="3"/>
        <v>OBS De Hasselbraam</v>
      </c>
      <c r="C22" s="262">
        <f t="shared" ca="1" si="4"/>
        <v>0</v>
      </c>
      <c r="D22" s="36">
        <f t="shared" ca="1" si="5"/>
        <v>0</v>
      </c>
      <c r="E22" s="36">
        <f t="shared" ca="1" si="6"/>
        <v>0</v>
      </c>
      <c r="F22" s="36">
        <f t="shared" ca="1" si="7"/>
        <v>0</v>
      </c>
      <c r="G22" s="36">
        <f t="shared" ca="1" si="8"/>
        <v>0</v>
      </c>
      <c r="H22" s="36">
        <f t="shared" ca="1" si="9"/>
        <v>0</v>
      </c>
      <c r="I22" s="36">
        <f t="shared" ca="1" si="10"/>
        <v>0</v>
      </c>
      <c r="J22" s="36">
        <f t="shared" ca="1" si="11"/>
        <v>0</v>
      </c>
      <c r="K22" s="36">
        <f t="shared" ca="1" si="12"/>
        <v>0</v>
      </c>
      <c r="L22" s="36">
        <f t="shared" ca="1" si="13"/>
        <v>0</v>
      </c>
      <c r="M22" s="35" t="e">
        <f t="shared" ca="1" si="14"/>
        <v>#DIV/0!</v>
      </c>
      <c r="N22" s="35" t="e">
        <f t="shared" ca="1" si="15"/>
        <v>#DIV/0!</v>
      </c>
      <c r="O22" s="35" t="e">
        <f t="shared" ca="1" si="16"/>
        <v>#DIV/0!</v>
      </c>
      <c r="P22" s="35" t="e">
        <f t="shared" ca="1" si="17"/>
        <v>#DIV/0!</v>
      </c>
      <c r="Q22" s="36">
        <f t="shared" ca="1" si="18"/>
        <v>0</v>
      </c>
      <c r="R22" s="182"/>
      <c r="T22" s="205" t="e">
        <f t="shared" ca="1" si="19"/>
        <v>#DIV/0!</v>
      </c>
      <c r="U22" s="205" t="e">
        <f t="shared" ca="1" si="20"/>
        <v>#DIV/0!</v>
      </c>
      <c r="V22">
        <f t="shared" si="0"/>
        <v>0</v>
      </c>
      <c r="W22">
        <f t="shared" si="1"/>
        <v>0</v>
      </c>
      <c r="X22">
        <f t="shared" si="2"/>
        <v>0</v>
      </c>
      <c r="Y22">
        <f t="shared" ca="1" si="21"/>
        <v>0</v>
      </c>
      <c r="Z22" t="e">
        <f t="shared" ca="1" si="112"/>
        <v>#DIV/0!</v>
      </c>
      <c r="AA22">
        <f t="shared" ca="1" si="22"/>
        <v>0</v>
      </c>
      <c r="AB22">
        <f t="shared" ca="1" si="23"/>
        <v>0</v>
      </c>
      <c r="AC22">
        <f t="shared" ca="1" si="24"/>
        <v>0</v>
      </c>
      <c r="AD22">
        <f t="shared" ca="1" si="25"/>
        <v>0</v>
      </c>
      <c r="AE22">
        <f t="shared" ca="1" si="26"/>
        <v>0</v>
      </c>
      <c r="AF22">
        <f t="shared" ca="1" si="27"/>
        <v>0</v>
      </c>
      <c r="AG22">
        <f t="shared" ca="1" si="28"/>
        <v>0</v>
      </c>
      <c r="AH22">
        <f t="shared" ca="1" si="29"/>
        <v>0</v>
      </c>
      <c r="AI22">
        <f t="shared" ca="1" si="30"/>
        <v>0</v>
      </c>
      <c r="AJ22">
        <f t="shared" ca="1" si="31"/>
        <v>0</v>
      </c>
      <c r="AK22">
        <f t="shared" ca="1" si="32"/>
        <v>0</v>
      </c>
      <c r="AL22">
        <f t="shared" ca="1" si="33"/>
        <v>0</v>
      </c>
      <c r="AM22">
        <f t="shared" ca="1" si="34"/>
        <v>0</v>
      </c>
      <c r="AN22">
        <f t="shared" ca="1" si="35"/>
        <v>0</v>
      </c>
      <c r="AO22">
        <f t="shared" ca="1" si="36"/>
        <v>0</v>
      </c>
      <c r="AP22">
        <f t="shared" ca="1" si="37"/>
        <v>0</v>
      </c>
      <c r="AQ22">
        <f t="shared" ca="1" si="38"/>
        <v>0</v>
      </c>
      <c r="AR22">
        <f t="shared" ca="1" si="39"/>
        <v>0</v>
      </c>
      <c r="AS22">
        <f t="shared" ca="1" si="40"/>
        <v>0</v>
      </c>
      <c r="AT22">
        <f t="shared" ca="1" si="41"/>
        <v>0</v>
      </c>
      <c r="AU22">
        <f t="shared" ca="1" si="42"/>
        <v>0</v>
      </c>
      <c r="AV22">
        <f t="shared" ca="1" si="43"/>
        <v>0</v>
      </c>
      <c r="AW22">
        <f t="shared" ca="1" si="44"/>
        <v>0</v>
      </c>
      <c r="AX22">
        <f t="shared" ca="1" si="45"/>
        <v>0</v>
      </c>
      <c r="AY22" t="str">
        <f t="shared" ca="1" si="46"/>
        <v/>
      </c>
      <c r="AZ22">
        <f t="shared" ca="1" si="47"/>
        <v>0</v>
      </c>
      <c r="BA22" t="str">
        <f t="shared" ca="1" si="48"/>
        <v/>
      </c>
      <c r="BB22">
        <f t="shared" ca="1" si="49"/>
        <v>0</v>
      </c>
      <c r="BC22" t="str">
        <f t="shared" ca="1" si="50"/>
        <v/>
      </c>
      <c r="BD22">
        <f t="shared" ca="1" si="51"/>
        <v>0</v>
      </c>
      <c r="BE22" t="str">
        <f t="shared" ca="1" si="52"/>
        <v/>
      </c>
      <c r="BF22">
        <f t="shared" ca="1" si="53"/>
        <v>0</v>
      </c>
      <c r="BG22">
        <f t="shared" ca="1" si="54"/>
        <v>0</v>
      </c>
      <c r="BH22">
        <f t="shared" ca="1" si="55"/>
        <v>0</v>
      </c>
      <c r="BI22">
        <f t="shared" ca="1" si="56"/>
        <v>0</v>
      </c>
      <c r="BJ22">
        <f t="shared" ca="1" si="57"/>
        <v>0</v>
      </c>
      <c r="BK22">
        <f t="shared" ca="1" si="58"/>
        <v>0</v>
      </c>
      <c r="BL22">
        <f t="shared" ca="1" si="59"/>
        <v>0</v>
      </c>
      <c r="BM22">
        <f t="shared" ca="1" si="60"/>
        <v>0</v>
      </c>
      <c r="BN22">
        <f t="shared" ca="1" si="61"/>
        <v>0</v>
      </c>
      <c r="BO22">
        <f t="shared" ca="1" si="62"/>
        <v>0</v>
      </c>
      <c r="BP22">
        <f t="shared" ca="1" si="63"/>
        <v>0</v>
      </c>
      <c r="BQ22" t="str">
        <f t="shared" ca="1" si="64"/>
        <v/>
      </c>
      <c r="BR22">
        <f t="shared" ca="1" si="65"/>
        <v>0</v>
      </c>
      <c r="BS22">
        <f t="shared" ca="1" si="66"/>
        <v>0</v>
      </c>
      <c r="BT22">
        <f t="shared" ca="1" si="67"/>
        <v>0</v>
      </c>
      <c r="BU22">
        <f t="shared" ca="1" si="68"/>
        <v>0</v>
      </c>
      <c r="BV22">
        <f t="shared" ca="1" si="69"/>
        <v>0</v>
      </c>
      <c r="BW22">
        <f t="shared" ca="1" si="70"/>
        <v>0</v>
      </c>
      <c r="BX22">
        <f t="shared" ca="1" si="71"/>
        <v>0</v>
      </c>
      <c r="BY22">
        <f t="shared" ca="1" si="72"/>
        <v>0</v>
      </c>
      <c r="BZ22">
        <f t="shared" ca="1" si="73"/>
        <v>0</v>
      </c>
      <c r="CA22">
        <f t="shared" ca="1" si="74"/>
        <v>0</v>
      </c>
      <c r="CB22">
        <f t="shared" ca="1" si="75"/>
        <v>0</v>
      </c>
      <c r="CC22">
        <f t="shared" ca="1" si="76"/>
        <v>0</v>
      </c>
      <c r="CD22">
        <f t="shared" ca="1" si="77"/>
        <v>0</v>
      </c>
      <c r="CE22">
        <f t="shared" ca="1" si="78"/>
        <v>0</v>
      </c>
      <c r="CF22">
        <f t="shared" ca="1" si="79"/>
        <v>1082.3399999999999</v>
      </c>
      <c r="CG22">
        <f t="shared" ca="1" si="80"/>
        <v>216468</v>
      </c>
      <c r="CH22">
        <f t="shared" ca="1" si="81"/>
        <v>0</v>
      </c>
      <c r="CI22">
        <f t="shared" ca="1" si="82"/>
        <v>0</v>
      </c>
      <c r="CJ22">
        <f t="shared" ca="1" si="83"/>
        <v>0</v>
      </c>
      <c r="CK22">
        <f t="shared" ca="1" si="84"/>
        <v>0</v>
      </c>
      <c r="CL22">
        <f t="shared" ca="1" si="85"/>
        <v>0</v>
      </c>
      <c r="CM22">
        <f t="shared" ca="1" si="86"/>
        <v>0</v>
      </c>
      <c r="CN22">
        <f t="shared" ca="1" si="87"/>
        <v>0</v>
      </c>
      <c r="CO22">
        <f t="shared" ca="1" si="88"/>
        <v>0</v>
      </c>
      <c r="CP22">
        <f t="shared" ca="1" si="89"/>
        <v>0</v>
      </c>
      <c r="CQ22">
        <f t="shared" ca="1" si="90"/>
        <v>0</v>
      </c>
      <c r="CR22">
        <f t="shared" ca="1" si="91"/>
        <v>0</v>
      </c>
      <c r="CS22">
        <f t="shared" ca="1" si="92"/>
        <v>0</v>
      </c>
      <c r="CT22">
        <f t="shared" ca="1" si="93"/>
        <v>0</v>
      </c>
      <c r="CU22">
        <f t="shared" ca="1" si="94"/>
        <v>0</v>
      </c>
      <c r="CV22">
        <f t="shared" ca="1" si="95"/>
        <v>0</v>
      </c>
      <c r="CW22">
        <f t="shared" ca="1" si="96"/>
        <v>0</v>
      </c>
      <c r="CX22">
        <f t="shared" ca="1" si="97"/>
        <v>0</v>
      </c>
      <c r="CY22">
        <f t="shared" ca="1" si="98"/>
        <v>0</v>
      </c>
      <c r="CZ22">
        <f t="shared" ca="1" si="99"/>
        <v>0</v>
      </c>
      <c r="DA22">
        <f t="shared" ca="1" si="100"/>
        <v>0</v>
      </c>
      <c r="DB22">
        <f t="shared" ca="1" si="101"/>
        <v>0</v>
      </c>
      <c r="DC22">
        <f t="shared" ca="1" si="102"/>
        <v>0</v>
      </c>
      <c r="DD22">
        <f t="shared" ca="1" si="103"/>
        <v>0</v>
      </c>
      <c r="DE22">
        <f t="shared" ca="1" si="104"/>
        <v>0</v>
      </c>
      <c r="DF22">
        <f t="shared" ca="1" si="105"/>
        <v>0</v>
      </c>
      <c r="DG22">
        <f t="shared" ca="1" si="106"/>
        <v>0</v>
      </c>
      <c r="DH22">
        <f t="shared" ca="1" si="107"/>
        <v>0</v>
      </c>
      <c r="DI22">
        <f t="shared" ca="1" si="108"/>
        <v>0</v>
      </c>
      <c r="DJ22">
        <f t="shared" ca="1" si="109"/>
        <v>0</v>
      </c>
      <c r="DK22">
        <f t="shared" ca="1" si="110"/>
        <v>0</v>
      </c>
      <c r="DL22">
        <f t="shared" ca="1" si="111"/>
        <v>0</v>
      </c>
    </row>
    <row r="23" spans="1:116" x14ac:dyDescent="0.25">
      <c r="A23">
        <f>verzamelblad!A23</f>
        <v>19</v>
      </c>
      <c r="B23" s="19" t="str">
        <f t="shared" ca="1" si="3"/>
        <v>OBS Prins Willem Alexander</v>
      </c>
      <c r="C23" s="262">
        <f t="shared" ca="1" si="4"/>
        <v>0</v>
      </c>
      <c r="D23" s="36">
        <f t="shared" ca="1" si="5"/>
        <v>0</v>
      </c>
      <c r="E23" s="36">
        <f t="shared" ca="1" si="6"/>
        <v>0</v>
      </c>
      <c r="F23" s="36">
        <f t="shared" ca="1" si="7"/>
        <v>0</v>
      </c>
      <c r="G23" s="36">
        <f t="shared" ca="1" si="8"/>
        <v>0</v>
      </c>
      <c r="H23" s="36">
        <f t="shared" ca="1" si="9"/>
        <v>0</v>
      </c>
      <c r="I23" s="36">
        <f t="shared" ca="1" si="10"/>
        <v>0</v>
      </c>
      <c r="J23" s="36">
        <f t="shared" ca="1" si="11"/>
        <v>0</v>
      </c>
      <c r="K23" s="36">
        <f t="shared" ca="1" si="12"/>
        <v>0</v>
      </c>
      <c r="L23" s="36">
        <f t="shared" ca="1" si="13"/>
        <v>0</v>
      </c>
      <c r="M23" s="35" t="e">
        <f t="shared" ca="1" si="14"/>
        <v>#DIV/0!</v>
      </c>
      <c r="N23" s="35" t="e">
        <f t="shared" ca="1" si="15"/>
        <v>#DIV/0!</v>
      </c>
      <c r="O23" s="35" t="e">
        <f t="shared" ca="1" si="16"/>
        <v>#DIV/0!</v>
      </c>
      <c r="P23" s="35" t="e">
        <f t="shared" ca="1" si="17"/>
        <v>#DIV/0!</v>
      </c>
      <c r="Q23" s="36">
        <f t="shared" ca="1" si="18"/>
        <v>0</v>
      </c>
      <c r="R23" s="182"/>
      <c r="T23" s="205" t="e">
        <f t="shared" ca="1" si="19"/>
        <v>#DIV/0!</v>
      </c>
      <c r="U23" s="205" t="e">
        <f t="shared" ca="1" si="20"/>
        <v>#DIV/0!</v>
      </c>
      <c r="V23">
        <f t="shared" si="0"/>
        <v>0</v>
      </c>
      <c r="W23">
        <f t="shared" si="1"/>
        <v>0</v>
      </c>
      <c r="X23">
        <f t="shared" si="2"/>
        <v>0</v>
      </c>
      <c r="Y23">
        <f t="shared" ca="1" si="21"/>
        <v>0</v>
      </c>
      <c r="Z23" t="e">
        <f t="shared" ca="1" si="112"/>
        <v>#DIV/0!</v>
      </c>
      <c r="AA23">
        <f t="shared" ca="1" si="22"/>
        <v>0</v>
      </c>
      <c r="AB23">
        <f t="shared" ca="1" si="23"/>
        <v>0</v>
      </c>
      <c r="AC23">
        <f t="shared" ca="1" si="24"/>
        <v>0</v>
      </c>
      <c r="AD23">
        <f t="shared" ca="1" si="25"/>
        <v>0</v>
      </c>
      <c r="AE23">
        <f t="shared" ca="1" si="26"/>
        <v>0</v>
      </c>
      <c r="AF23">
        <f t="shared" ca="1" si="27"/>
        <v>0</v>
      </c>
      <c r="AG23">
        <f t="shared" ca="1" si="28"/>
        <v>0</v>
      </c>
      <c r="AH23">
        <f t="shared" ca="1" si="29"/>
        <v>0</v>
      </c>
      <c r="AI23">
        <f t="shared" ca="1" si="30"/>
        <v>0</v>
      </c>
      <c r="AJ23">
        <f t="shared" ca="1" si="31"/>
        <v>0</v>
      </c>
      <c r="AK23">
        <f t="shared" ca="1" si="32"/>
        <v>0</v>
      </c>
      <c r="AL23">
        <f t="shared" ca="1" si="33"/>
        <v>0</v>
      </c>
      <c r="AM23">
        <f t="shared" ca="1" si="34"/>
        <v>0</v>
      </c>
      <c r="AN23">
        <f t="shared" ca="1" si="35"/>
        <v>0</v>
      </c>
      <c r="AO23">
        <f t="shared" ca="1" si="36"/>
        <v>0</v>
      </c>
      <c r="AP23">
        <f t="shared" ca="1" si="37"/>
        <v>0</v>
      </c>
      <c r="AQ23">
        <f t="shared" ca="1" si="38"/>
        <v>0</v>
      </c>
      <c r="AR23">
        <f t="shared" ca="1" si="39"/>
        <v>0</v>
      </c>
      <c r="AS23">
        <f t="shared" ca="1" si="40"/>
        <v>0</v>
      </c>
      <c r="AT23">
        <f t="shared" ca="1" si="41"/>
        <v>0</v>
      </c>
      <c r="AU23">
        <f t="shared" ca="1" si="42"/>
        <v>0</v>
      </c>
      <c r="AV23">
        <f t="shared" ca="1" si="43"/>
        <v>0</v>
      </c>
      <c r="AW23">
        <f t="shared" ca="1" si="44"/>
        <v>0</v>
      </c>
      <c r="AX23">
        <f t="shared" ca="1" si="45"/>
        <v>0</v>
      </c>
      <c r="AY23" t="str">
        <f t="shared" ca="1" si="46"/>
        <v/>
      </c>
      <c r="AZ23">
        <f t="shared" ca="1" si="47"/>
        <v>0</v>
      </c>
      <c r="BA23" t="str">
        <f t="shared" ca="1" si="48"/>
        <v/>
      </c>
      <c r="BB23">
        <f t="shared" ca="1" si="49"/>
        <v>0</v>
      </c>
      <c r="BC23" t="str">
        <f t="shared" ca="1" si="50"/>
        <v/>
      </c>
      <c r="BD23">
        <f t="shared" ca="1" si="51"/>
        <v>0</v>
      </c>
      <c r="BE23" t="str">
        <f t="shared" ca="1" si="52"/>
        <v/>
      </c>
      <c r="BF23">
        <f t="shared" ca="1" si="53"/>
        <v>0</v>
      </c>
      <c r="BG23">
        <f t="shared" ca="1" si="54"/>
        <v>0</v>
      </c>
      <c r="BH23">
        <f t="shared" ca="1" si="55"/>
        <v>0</v>
      </c>
      <c r="BI23">
        <f t="shared" ca="1" si="56"/>
        <v>0</v>
      </c>
      <c r="BJ23">
        <f t="shared" ca="1" si="57"/>
        <v>0</v>
      </c>
      <c r="BK23">
        <f t="shared" ca="1" si="58"/>
        <v>0</v>
      </c>
      <c r="BL23">
        <f t="shared" ca="1" si="59"/>
        <v>0</v>
      </c>
      <c r="BM23">
        <f t="shared" ca="1" si="60"/>
        <v>0</v>
      </c>
      <c r="BN23">
        <f t="shared" ca="1" si="61"/>
        <v>0</v>
      </c>
      <c r="BO23">
        <f t="shared" ca="1" si="62"/>
        <v>0</v>
      </c>
      <c r="BP23">
        <f t="shared" ca="1" si="63"/>
        <v>0</v>
      </c>
      <c r="BQ23" t="str">
        <f t="shared" ca="1" si="64"/>
        <v/>
      </c>
      <c r="BR23">
        <f t="shared" ca="1" si="65"/>
        <v>0</v>
      </c>
      <c r="BS23">
        <f t="shared" ca="1" si="66"/>
        <v>0</v>
      </c>
      <c r="BT23">
        <f t="shared" ca="1" si="67"/>
        <v>0</v>
      </c>
      <c r="BU23">
        <f t="shared" ca="1" si="68"/>
        <v>0</v>
      </c>
      <c r="BV23">
        <f t="shared" ca="1" si="69"/>
        <v>0</v>
      </c>
      <c r="BW23">
        <f t="shared" ca="1" si="70"/>
        <v>0</v>
      </c>
      <c r="BX23">
        <f t="shared" ca="1" si="71"/>
        <v>0</v>
      </c>
      <c r="BY23">
        <f t="shared" ca="1" si="72"/>
        <v>0</v>
      </c>
      <c r="BZ23">
        <f t="shared" ca="1" si="73"/>
        <v>0</v>
      </c>
      <c r="CA23">
        <f t="shared" ca="1" si="74"/>
        <v>0</v>
      </c>
      <c r="CB23">
        <f t="shared" ca="1" si="75"/>
        <v>0</v>
      </c>
      <c r="CC23">
        <f t="shared" ca="1" si="76"/>
        <v>0</v>
      </c>
      <c r="CD23">
        <f t="shared" ca="1" si="77"/>
        <v>0</v>
      </c>
      <c r="CE23">
        <f t="shared" ca="1" si="78"/>
        <v>0</v>
      </c>
      <c r="CF23">
        <f t="shared" ca="1" si="79"/>
        <v>1060.45</v>
      </c>
      <c r="CG23">
        <f t="shared" ca="1" si="80"/>
        <v>212090</v>
      </c>
      <c r="CH23">
        <f t="shared" ca="1" si="81"/>
        <v>0</v>
      </c>
      <c r="CI23">
        <f t="shared" ca="1" si="82"/>
        <v>0</v>
      </c>
      <c r="CJ23">
        <f t="shared" ca="1" si="83"/>
        <v>0</v>
      </c>
      <c r="CK23">
        <f t="shared" ca="1" si="84"/>
        <v>0</v>
      </c>
      <c r="CL23">
        <f t="shared" ca="1" si="85"/>
        <v>0</v>
      </c>
      <c r="CM23">
        <f t="shared" ca="1" si="86"/>
        <v>0</v>
      </c>
      <c r="CN23">
        <f t="shared" ca="1" si="87"/>
        <v>0</v>
      </c>
      <c r="CO23">
        <f t="shared" ca="1" si="88"/>
        <v>0</v>
      </c>
      <c r="CP23">
        <f t="shared" ca="1" si="89"/>
        <v>0</v>
      </c>
      <c r="CQ23">
        <f t="shared" ca="1" si="90"/>
        <v>0</v>
      </c>
      <c r="CR23">
        <f t="shared" ca="1" si="91"/>
        <v>0</v>
      </c>
      <c r="CS23">
        <f t="shared" ca="1" si="92"/>
        <v>0</v>
      </c>
      <c r="CT23">
        <f t="shared" ca="1" si="93"/>
        <v>0</v>
      </c>
      <c r="CU23">
        <f t="shared" ca="1" si="94"/>
        <v>0</v>
      </c>
      <c r="CV23">
        <f t="shared" ca="1" si="95"/>
        <v>0</v>
      </c>
      <c r="CW23">
        <f t="shared" ca="1" si="96"/>
        <v>0</v>
      </c>
      <c r="CX23">
        <f t="shared" ca="1" si="97"/>
        <v>0</v>
      </c>
      <c r="CY23">
        <f t="shared" ca="1" si="98"/>
        <v>0</v>
      </c>
      <c r="CZ23">
        <f t="shared" ca="1" si="99"/>
        <v>0</v>
      </c>
      <c r="DA23">
        <f t="shared" ca="1" si="100"/>
        <v>0</v>
      </c>
      <c r="DB23">
        <f t="shared" ca="1" si="101"/>
        <v>0</v>
      </c>
      <c r="DC23">
        <f t="shared" ca="1" si="102"/>
        <v>0</v>
      </c>
      <c r="DD23">
        <f t="shared" ca="1" si="103"/>
        <v>0</v>
      </c>
      <c r="DE23">
        <f t="shared" ca="1" si="104"/>
        <v>0</v>
      </c>
      <c r="DF23">
        <f t="shared" ca="1" si="105"/>
        <v>0</v>
      </c>
      <c r="DG23">
        <f t="shared" ca="1" si="106"/>
        <v>0</v>
      </c>
      <c r="DH23">
        <f t="shared" ca="1" si="107"/>
        <v>0</v>
      </c>
      <c r="DI23">
        <f t="shared" ca="1" si="108"/>
        <v>0</v>
      </c>
      <c r="DJ23">
        <f t="shared" ca="1" si="109"/>
        <v>0</v>
      </c>
      <c r="DK23">
        <f t="shared" ca="1" si="110"/>
        <v>0</v>
      </c>
      <c r="DL23">
        <f t="shared" ca="1" si="111"/>
        <v>0</v>
      </c>
    </row>
    <row r="24" spans="1:116" x14ac:dyDescent="0.25">
      <c r="A24">
        <f>verzamelblad!A24</f>
        <v>20</v>
      </c>
      <c r="B24" s="19" t="str">
        <f t="shared" ca="1" si="3"/>
        <v>OBS Koningin julianaschool</v>
      </c>
      <c r="C24" s="262">
        <f t="shared" ca="1" si="4"/>
        <v>0</v>
      </c>
      <c r="D24" s="36">
        <f t="shared" ca="1" si="5"/>
        <v>0</v>
      </c>
      <c r="E24" s="36">
        <f t="shared" ca="1" si="6"/>
        <v>0</v>
      </c>
      <c r="F24" s="36">
        <f t="shared" ca="1" si="7"/>
        <v>0</v>
      </c>
      <c r="G24" s="36">
        <f t="shared" ca="1" si="8"/>
        <v>0</v>
      </c>
      <c r="H24" s="36">
        <f t="shared" ca="1" si="9"/>
        <v>0</v>
      </c>
      <c r="I24" s="36">
        <f t="shared" ca="1" si="10"/>
        <v>0</v>
      </c>
      <c r="J24" s="36">
        <f t="shared" ca="1" si="11"/>
        <v>0</v>
      </c>
      <c r="K24" s="36">
        <f t="shared" ca="1" si="12"/>
        <v>0</v>
      </c>
      <c r="L24" s="36">
        <f t="shared" ca="1" si="13"/>
        <v>0</v>
      </c>
      <c r="M24" s="35" t="e">
        <f t="shared" ca="1" si="14"/>
        <v>#DIV/0!</v>
      </c>
      <c r="N24" s="35" t="e">
        <f t="shared" ca="1" si="15"/>
        <v>#DIV/0!</v>
      </c>
      <c r="O24" s="35" t="e">
        <f t="shared" ca="1" si="16"/>
        <v>#DIV/0!</v>
      </c>
      <c r="P24" s="35" t="e">
        <f t="shared" ca="1" si="17"/>
        <v>#DIV/0!</v>
      </c>
      <c r="Q24" s="36">
        <f t="shared" ca="1" si="18"/>
        <v>0</v>
      </c>
      <c r="R24" s="182"/>
      <c r="T24" s="205" t="e">
        <f t="shared" ca="1" si="19"/>
        <v>#DIV/0!</v>
      </c>
      <c r="U24" s="205" t="e">
        <f t="shared" ca="1" si="20"/>
        <v>#DIV/0!</v>
      </c>
      <c r="V24">
        <f t="shared" si="0"/>
        <v>0</v>
      </c>
      <c r="W24">
        <f t="shared" si="1"/>
        <v>0</v>
      </c>
      <c r="X24">
        <f t="shared" si="2"/>
        <v>0</v>
      </c>
      <c r="Y24">
        <f t="shared" ca="1" si="21"/>
        <v>0</v>
      </c>
      <c r="Z24" t="e">
        <f t="shared" ca="1" si="112"/>
        <v>#DIV/0!</v>
      </c>
      <c r="AA24">
        <f t="shared" ca="1" si="22"/>
        <v>0</v>
      </c>
      <c r="AB24">
        <f t="shared" ca="1" si="23"/>
        <v>0</v>
      </c>
      <c r="AC24">
        <f t="shared" ca="1" si="24"/>
        <v>0</v>
      </c>
      <c r="AD24">
        <f t="shared" ca="1" si="25"/>
        <v>0</v>
      </c>
      <c r="AE24">
        <f t="shared" ca="1" si="26"/>
        <v>0</v>
      </c>
      <c r="AF24">
        <f t="shared" ca="1" si="27"/>
        <v>0</v>
      </c>
      <c r="AG24">
        <f t="shared" ca="1" si="28"/>
        <v>0</v>
      </c>
      <c r="AH24">
        <f t="shared" ca="1" si="29"/>
        <v>0</v>
      </c>
      <c r="AI24">
        <f t="shared" ca="1" si="30"/>
        <v>0</v>
      </c>
      <c r="AJ24">
        <f t="shared" ca="1" si="31"/>
        <v>0</v>
      </c>
      <c r="AK24">
        <f t="shared" ca="1" si="32"/>
        <v>0</v>
      </c>
      <c r="AL24">
        <f t="shared" ca="1" si="33"/>
        <v>0</v>
      </c>
      <c r="AM24">
        <f t="shared" ca="1" si="34"/>
        <v>0</v>
      </c>
      <c r="AN24">
        <f t="shared" ca="1" si="35"/>
        <v>0</v>
      </c>
      <c r="AO24">
        <f t="shared" ca="1" si="36"/>
        <v>0</v>
      </c>
      <c r="AP24">
        <f t="shared" ca="1" si="37"/>
        <v>0</v>
      </c>
      <c r="AQ24">
        <f t="shared" ca="1" si="38"/>
        <v>0</v>
      </c>
      <c r="AR24">
        <f t="shared" ca="1" si="39"/>
        <v>0</v>
      </c>
      <c r="AS24">
        <f t="shared" ca="1" si="40"/>
        <v>0</v>
      </c>
      <c r="AT24">
        <f t="shared" ca="1" si="41"/>
        <v>0</v>
      </c>
      <c r="AU24">
        <f t="shared" ca="1" si="42"/>
        <v>0</v>
      </c>
      <c r="AV24">
        <f t="shared" ca="1" si="43"/>
        <v>0</v>
      </c>
      <c r="AW24">
        <f t="shared" ca="1" si="44"/>
        <v>0</v>
      </c>
      <c r="AX24">
        <f t="shared" ca="1" si="45"/>
        <v>0</v>
      </c>
      <c r="AY24" t="str">
        <f t="shared" ca="1" si="46"/>
        <v/>
      </c>
      <c r="AZ24">
        <f t="shared" ca="1" si="47"/>
        <v>0</v>
      </c>
      <c r="BA24" t="str">
        <f t="shared" ca="1" si="48"/>
        <v/>
      </c>
      <c r="BB24">
        <f t="shared" ca="1" si="49"/>
        <v>0</v>
      </c>
      <c r="BC24" t="str">
        <f t="shared" ca="1" si="50"/>
        <v/>
      </c>
      <c r="BD24">
        <f t="shared" ca="1" si="51"/>
        <v>0</v>
      </c>
      <c r="BE24" t="str">
        <f t="shared" ca="1" si="52"/>
        <v/>
      </c>
      <c r="BF24">
        <f t="shared" ca="1" si="53"/>
        <v>0</v>
      </c>
      <c r="BG24" t="str">
        <f t="shared" ca="1" si="54"/>
        <v/>
      </c>
      <c r="BH24">
        <f t="shared" ca="1" si="55"/>
        <v>0</v>
      </c>
      <c r="BI24">
        <f t="shared" ca="1" si="56"/>
        <v>0</v>
      </c>
      <c r="BJ24">
        <f t="shared" ca="1" si="57"/>
        <v>0</v>
      </c>
      <c r="BK24">
        <f t="shared" ca="1" si="58"/>
        <v>0</v>
      </c>
      <c r="BL24">
        <f t="shared" ca="1" si="59"/>
        <v>0</v>
      </c>
      <c r="BM24">
        <f t="shared" ca="1" si="60"/>
        <v>0</v>
      </c>
      <c r="BN24">
        <f t="shared" ca="1" si="61"/>
        <v>0</v>
      </c>
      <c r="BO24">
        <f t="shared" ca="1" si="62"/>
        <v>0</v>
      </c>
      <c r="BP24">
        <f t="shared" ca="1" si="63"/>
        <v>0</v>
      </c>
      <c r="BQ24" t="str">
        <f t="shared" ca="1" si="64"/>
        <v/>
      </c>
      <c r="BR24">
        <f t="shared" ca="1" si="65"/>
        <v>0</v>
      </c>
      <c r="BS24">
        <f t="shared" ca="1" si="66"/>
        <v>0</v>
      </c>
      <c r="BT24">
        <f t="shared" ca="1" si="67"/>
        <v>0</v>
      </c>
      <c r="BU24">
        <f t="shared" ca="1" si="68"/>
        <v>0</v>
      </c>
      <c r="BV24">
        <f t="shared" ca="1" si="69"/>
        <v>0</v>
      </c>
      <c r="BW24">
        <f t="shared" ca="1" si="70"/>
        <v>0</v>
      </c>
      <c r="BX24">
        <f t="shared" ca="1" si="71"/>
        <v>0</v>
      </c>
      <c r="BY24">
        <f t="shared" ca="1" si="72"/>
        <v>0</v>
      </c>
      <c r="BZ24">
        <f t="shared" ca="1" si="73"/>
        <v>0</v>
      </c>
      <c r="CA24">
        <f t="shared" ca="1" si="74"/>
        <v>0</v>
      </c>
      <c r="CB24">
        <f t="shared" ca="1" si="75"/>
        <v>0</v>
      </c>
      <c r="CC24">
        <f t="shared" ca="1" si="76"/>
        <v>0</v>
      </c>
      <c r="CD24">
        <f t="shared" ca="1" si="77"/>
        <v>0</v>
      </c>
      <c r="CE24">
        <f t="shared" ca="1" si="78"/>
        <v>0</v>
      </c>
      <c r="CF24">
        <f t="shared" ca="1" si="79"/>
        <v>1165.82</v>
      </c>
      <c r="CG24">
        <f t="shared" ca="1" si="80"/>
        <v>233164</v>
      </c>
      <c r="CH24">
        <f t="shared" ca="1" si="81"/>
        <v>0</v>
      </c>
      <c r="CI24">
        <f t="shared" ca="1" si="82"/>
        <v>0</v>
      </c>
      <c r="CJ24">
        <f t="shared" ca="1" si="83"/>
        <v>0</v>
      </c>
      <c r="CK24">
        <f t="shared" ca="1" si="84"/>
        <v>0</v>
      </c>
      <c r="CL24">
        <f t="shared" ca="1" si="85"/>
        <v>0</v>
      </c>
      <c r="CM24">
        <f t="shared" ca="1" si="86"/>
        <v>0</v>
      </c>
      <c r="CN24">
        <f t="shared" ca="1" si="87"/>
        <v>0</v>
      </c>
      <c r="CO24">
        <f t="shared" ca="1" si="88"/>
        <v>0</v>
      </c>
      <c r="CP24">
        <f t="shared" ca="1" si="89"/>
        <v>0</v>
      </c>
      <c r="CQ24">
        <f t="shared" ca="1" si="90"/>
        <v>0</v>
      </c>
      <c r="CR24">
        <f t="shared" ca="1" si="91"/>
        <v>0</v>
      </c>
      <c r="CS24">
        <f t="shared" ca="1" si="92"/>
        <v>0</v>
      </c>
      <c r="CT24">
        <f t="shared" ca="1" si="93"/>
        <v>0</v>
      </c>
      <c r="CU24">
        <f t="shared" ca="1" si="94"/>
        <v>0</v>
      </c>
      <c r="CV24">
        <f t="shared" ca="1" si="95"/>
        <v>0</v>
      </c>
      <c r="CW24">
        <f t="shared" ca="1" si="96"/>
        <v>0</v>
      </c>
      <c r="CX24">
        <f t="shared" ca="1" si="97"/>
        <v>0</v>
      </c>
      <c r="CY24">
        <f t="shared" ca="1" si="98"/>
        <v>0</v>
      </c>
      <c r="CZ24">
        <f t="shared" ca="1" si="99"/>
        <v>0</v>
      </c>
      <c r="DA24">
        <f t="shared" ca="1" si="100"/>
        <v>0</v>
      </c>
      <c r="DB24">
        <f t="shared" ca="1" si="101"/>
        <v>0</v>
      </c>
      <c r="DC24">
        <f t="shared" ca="1" si="102"/>
        <v>0</v>
      </c>
      <c r="DD24">
        <f t="shared" ca="1" si="103"/>
        <v>0</v>
      </c>
      <c r="DE24">
        <f t="shared" ca="1" si="104"/>
        <v>0</v>
      </c>
      <c r="DF24">
        <f t="shared" ca="1" si="105"/>
        <v>0</v>
      </c>
      <c r="DG24">
        <f t="shared" ca="1" si="106"/>
        <v>0</v>
      </c>
      <c r="DH24">
        <f t="shared" ca="1" si="107"/>
        <v>0</v>
      </c>
      <c r="DI24">
        <f t="shared" ca="1" si="108"/>
        <v>0</v>
      </c>
      <c r="DJ24">
        <f t="shared" ca="1" si="109"/>
        <v>0</v>
      </c>
      <c r="DK24">
        <f t="shared" ca="1" si="110"/>
        <v>0</v>
      </c>
      <c r="DL24">
        <f t="shared" ca="1" si="111"/>
        <v>0</v>
      </c>
    </row>
    <row r="25" spans="1:116" x14ac:dyDescent="0.25">
      <c r="A25">
        <f>verzamelblad!A25</f>
        <v>21</v>
      </c>
      <c r="B25" s="19" t="e">
        <f t="shared" ca="1" si="3"/>
        <v>#REF!</v>
      </c>
      <c r="C25" s="262" t="e">
        <f t="shared" ca="1" si="4"/>
        <v>#REF!</v>
      </c>
      <c r="D25" s="36" t="e">
        <f t="shared" ca="1" si="5"/>
        <v>#REF!</v>
      </c>
      <c r="E25" s="36" t="e">
        <f t="shared" ca="1" si="6"/>
        <v>#REF!</v>
      </c>
      <c r="F25" s="36" t="e">
        <f t="shared" ca="1" si="7"/>
        <v>#REF!</v>
      </c>
      <c r="G25" s="36" t="e">
        <f t="shared" ca="1" si="8"/>
        <v>#REF!</v>
      </c>
      <c r="H25" s="36" t="e">
        <f t="shared" ca="1" si="9"/>
        <v>#REF!</v>
      </c>
      <c r="I25" s="36" t="e">
        <f t="shared" ca="1" si="10"/>
        <v>#REF!</v>
      </c>
      <c r="J25" s="36" t="e">
        <f t="shared" ca="1" si="11"/>
        <v>#REF!</v>
      </c>
      <c r="K25" s="36" t="e">
        <f t="shared" ca="1" si="12"/>
        <v>#REF!</v>
      </c>
      <c r="L25" s="36" t="e">
        <f t="shared" ca="1" si="13"/>
        <v>#REF!</v>
      </c>
      <c r="M25" s="35" t="e">
        <f t="shared" ca="1" si="14"/>
        <v>#REF!</v>
      </c>
      <c r="N25" s="35" t="e">
        <f t="shared" ca="1" si="15"/>
        <v>#REF!</v>
      </c>
      <c r="O25" s="35" t="e">
        <f t="shared" ca="1" si="16"/>
        <v>#REF!</v>
      </c>
      <c r="P25" s="35" t="e">
        <f t="shared" ca="1" si="17"/>
        <v>#REF!</v>
      </c>
      <c r="Q25" s="36" t="e">
        <f t="shared" ca="1" si="18"/>
        <v>#REF!</v>
      </c>
      <c r="R25" s="182"/>
      <c r="T25" s="205" t="e">
        <f t="shared" ca="1" si="19"/>
        <v>#REF!</v>
      </c>
      <c r="U25" s="205" t="e">
        <f t="shared" ca="1" si="20"/>
        <v>#REF!</v>
      </c>
      <c r="V25">
        <f t="shared" si="0"/>
        <v>0</v>
      </c>
      <c r="W25">
        <f t="shared" si="1"/>
        <v>0</v>
      </c>
      <c r="X25">
        <f t="shared" si="2"/>
        <v>0</v>
      </c>
      <c r="Y25" t="e">
        <f t="shared" ca="1" si="21"/>
        <v>#REF!</v>
      </c>
      <c r="Z25" t="e">
        <f t="shared" ca="1" si="112"/>
        <v>#REF!</v>
      </c>
      <c r="AA25" t="e">
        <f t="shared" ca="1" si="22"/>
        <v>#REF!</v>
      </c>
      <c r="AB25" t="e">
        <f t="shared" ca="1" si="23"/>
        <v>#REF!</v>
      </c>
      <c r="AC25" t="e">
        <f t="shared" ca="1" si="24"/>
        <v>#REF!</v>
      </c>
      <c r="AD25" t="e">
        <f t="shared" ca="1" si="25"/>
        <v>#REF!</v>
      </c>
      <c r="AE25" t="e">
        <f t="shared" ca="1" si="26"/>
        <v>#REF!</v>
      </c>
      <c r="AF25" t="e">
        <f t="shared" ca="1" si="27"/>
        <v>#REF!</v>
      </c>
      <c r="AG25" t="e">
        <f t="shared" ca="1" si="28"/>
        <v>#REF!</v>
      </c>
      <c r="AH25" t="e">
        <f t="shared" ca="1" si="29"/>
        <v>#REF!</v>
      </c>
      <c r="AI25" t="e">
        <f t="shared" ca="1" si="30"/>
        <v>#REF!</v>
      </c>
      <c r="AJ25" t="e">
        <f t="shared" ca="1" si="31"/>
        <v>#REF!</v>
      </c>
      <c r="AK25" t="e">
        <f t="shared" ca="1" si="32"/>
        <v>#REF!</v>
      </c>
      <c r="AL25" t="e">
        <f t="shared" ca="1" si="33"/>
        <v>#REF!</v>
      </c>
      <c r="AM25" t="e">
        <f t="shared" ca="1" si="34"/>
        <v>#REF!</v>
      </c>
      <c r="AN25" t="e">
        <f t="shared" ca="1" si="35"/>
        <v>#REF!</v>
      </c>
      <c r="AO25" t="e">
        <f t="shared" ca="1" si="36"/>
        <v>#REF!</v>
      </c>
      <c r="AP25" t="e">
        <f t="shared" ca="1" si="37"/>
        <v>#REF!</v>
      </c>
      <c r="AQ25" t="e">
        <f t="shared" ca="1" si="38"/>
        <v>#REF!</v>
      </c>
      <c r="AR25" t="e">
        <f t="shared" ca="1" si="39"/>
        <v>#REF!</v>
      </c>
      <c r="AS25" t="e">
        <f t="shared" ca="1" si="40"/>
        <v>#REF!</v>
      </c>
      <c r="AT25" t="e">
        <f t="shared" ca="1" si="41"/>
        <v>#REF!</v>
      </c>
      <c r="AU25" t="e">
        <f t="shared" ca="1" si="42"/>
        <v>#REF!</v>
      </c>
      <c r="AV25" t="e">
        <f t="shared" ca="1" si="43"/>
        <v>#REF!</v>
      </c>
      <c r="AW25" t="e">
        <f t="shared" ca="1" si="44"/>
        <v>#REF!</v>
      </c>
      <c r="AX25" t="e">
        <f t="shared" ca="1" si="45"/>
        <v>#REF!</v>
      </c>
      <c r="AY25" t="e">
        <f t="shared" ca="1" si="46"/>
        <v>#REF!</v>
      </c>
      <c r="AZ25" t="e">
        <f t="shared" ca="1" si="47"/>
        <v>#REF!</v>
      </c>
      <c r="BA25" t="e">
        <f t="shared" ca="1" si="48"/>
        <v>#REF!</v>
      </c>
      <c r="BB25" t="e">
        <f t="shared" ca="1" si="49"/>
        <v>#REF!</v>
      </c>
      <c r="BC25" t="e">
        <f t="shared" ca="1" si="50"/>
        <v>#REF!</v>
      </c>
      <c r="BD25" t="e">
        <f t="shared" ca="1" si="51"/>
        <v>#REF!</v>
      </c>
      <c r="BE25" t="e">
        <f t="shared" ca="1" si="52"/>
        <v>#REF!</v>
      </c>
      <c r="BF25" t="e">
        <f t="shared" ca="1" si="53"/>
        <v>#REF!</v>
      </c>
      <c r="BG25" t="e">
        <f t="shared" ca="1" si="54"/>
        <v>#REF!</v>
      </c>
      <c r="BH25" t="e">
        <f t="shared" ca="1" si="55"/>
        <v>#REF!</v>
      </c>
      <c r="BI25" t="e">
        <f t="shared" ca="1" si="56"/>
        <v>#REF!</v>
      </c>
      <c r="BJ25" t="e">
        <f t="shared" ca="1" si="57"/>
        <v>#REF!</v>
      </c>
      <c r="BK25" t="e">
        <f t="shared" ca="1" si="58"/>
        <v>#REF!</v>
      </c>
      <c r="BL25" t="e">
        <f t="shared" ca="1" si="59"/>
        <v>#REF!</v>
      </c>
      <c r="BM25" t="e">
        <f t="shared" ca="1" si="60"/>
        <v>#REF!</v>
      </c>
      <c r="BN25" t="e">
        <f t="shared" ca="1" si="61"/>
        <v>#REF!</v>
      </c>
      <c r="BO25" t="e">
        <f t="shared" ca="1" si="62"/>
        <v>#REF!</v>
      </c>
      <c r="BP25" t="e">
        <f t="shared" ca="1" si="63"/>
        <v>#REF!</v>
      </c>
      <c r="BQ25" t="e">
        <f t="shared" ca="1" si="64"/>
        <v>#REF!</v>
      </c>
      <c r="BR25" t="e">
        <f t="shared" ca="1" si="65"/>
        <v>#REF!</v>
      </c>
      <c r="BS25" t="e">
        <f t="shared" ca="1" si="66"/>
        <v>#REF!</v>
      </c>
      <c r="BT25" t="e">
        <f t="shared" ca="1" si="67"/>
        <v>#REF!</v>
      </c>
      <c r="BU25" t="e">
        <f t="shared" ca="1" si="68"/>
        <v>#REF!</v>
      </c>
      <c r="BV25" t="e">
        <f t="shared" ca="1" si="69"/>
        <v>#REF!</v>
      </c>
      <c r="BW25" t="e">
        <f t="shared" ca="1" si="70"/>
        <v>#REF!</v>
      </c>
      <c r="BX25" t="e">
        <f t="shared" ca="1" si="71"/>
        <v>#REF!</v>
      </c>
      <c r="BY25" t="e">
        <f t="shared" ca="1" si="72"/>
        <v>#REF!</v>
      </c>
      <c r="BZ25" t="e">
        <f t="shared" ca="1" si="73"/>
        <v>#REF!</v>
      </c>
      <c r="CA25" t="e">
        <f t="shared" ca="1" si="74"/>
        <v>#REF!</v>
      </c>
      <c r="CB25" t="e">
        <f t="shared" ca="1" si="75"/>
        <v>#REF!</v>
      </c>
      <c r="CC25" t="e">
        <f t="shared" ca="1" si="76"/>
        <v>#REF!</v>
      </c>
      <c r="CD25" t="e">
        <f t="shared" ca="1" si="77"/>
        <v>#REF!</v>
      </c>
      <c r="CE25" t="e">
        <f t="shared" ca="1" si="78"/>
        <v>#REF!</v>
      </c>
      <c r="CF25" t="e">
        <f t="shared" ca="1" si="79"/>
        <v>#REF!</v>
      </c>
      <c r="CG25" t="e">
        <f t="shared" ca="1" si="80"/>
        <v>#REF!</v>
      </c>
      <c r="CH25" t="e">
        <f t="shared" ca="1" si="81"/>
        <v>#REF!</v>
      </c>
      <c r="CI25" t="e">
        <f t="shared" ca="1" si="82"/>
        <v>#REF!</v>
      </c>
      <c r="CJ25" t="e">
        <f t="shared" ca="1" si="83"/>
        <v>#REF!</v>
      </c>
      <c r="CK25" t="e">
        <f t="shared" ca="1" si="84"/>
        <v>#REF!</v>
      </c>
      <c r="CL25" t="e">
        <f t="shared" ca="1" si="85"/>
        <v>#REF!</v>
      </c>
      <c r="CM25" t="e">
        <f t="shared" ca="1" si="86"/>
        <v>#REF!</v>
      </c>
      <c r="CN25" t="e">
        <f t="shared" ca="1" si="87"/>
        <v>#REF!</v>
      </c>
      <c r="CO25" t="e">
        <f t="shared" ca="1" si="88"/>
        <v>#REF!</v>
      </c>
      <c r="CP25" t="e">
        <f t="shared" ca="1" si="89"/>
        <v>#REF!</v>
      </c>
      <c r="CQ25" t="e">
        <f t="shared" ca="1" si="90"/>
        <v>#REF!</v>
      </c>
      <c r="CR25" t="e">
        <f t="shared" ca="1" si="91"/>
        <v>#REF!</v>
      </c>
      <c r="CS25" t="e">
        <f t="shared" ca="1" si="92"/>
        <v>#REF!</v>
      </c>
      <c r="CT25" t="e">
        <f t="shared" ca="1" si="93"/>
        <v>#REF!</v>
      </c>
      <c r="CU25" t="e">
        <f t="shared" ca="1" si="94"/>
        <v>#REF!</v>
      </c>
      <c r="CV25" t="e">
        <f t="shared" ca="1" si="95"/>
        <v>#REF!</v>
      </c>
      <c r="CW25" t="e">
        <f t="shared" ca="1" si="96"/>
        <v>#REF!</v>
      </c>
      <c r="CX25" t="e">
        <f t="shared" ca="1" si="97"/>
        <v>#REF!</v>
      </c>
      <c r="CY25" t="e">
        <f t="shared" ca="1" si="98"/>
        <v>#REF!</v>
      </c>
      <c r="CZ25" t="e">
        <f t="shared" ca="1" si="99"/>
        <v>#REF!</v>
      </c>
      <c r="DA25" t="e">
        <f t="shared" ca="1" si="100"/>
        <v>#REF!</v>
      </c>
      <c r="DB25" t="e">
        <f t="shared" ca="1" si="101"/>
        <v>#REF!</v>
      </c>
      <c r="DC25" t="e">
        <f t="shared" ca="1" si="102"/>
        <v>#REF!</v>
      </c>
      <c r="DD25" t="e">
        <f t="shared" ca="1" si="103"/>
        <v>#REF!</v>
      </c>
      <c r="DE25" t="e">
        <f t="shared" ca="1" si="104"/>
        <v>#REF!</v>
      </c>
      <c r="DF25" t="e">
        <f t="shared" ca="1" si="105"/>
        <v>#REF!</v>
      </c>
      <c r="DG25" t="e">
        <f t="shared" ca="1" si="106"/>
        <v>#REF!</v>
      </c>
      <c r="DH25" t="e">
        <f t="shared" ca="1" si="107"/>
        <v>#REF!</v>
      </c>
      <c r="DI25" t="e">
        <f t="shared" ca="1" si="108"/>
        <v>#REF!</v>
      </c>
      <c r="DJ25" t="e">
        <f t="shared" ca="1" si="109"/>
        <v>#REF!</v>
      </c>
      <c r="DK25" t="e">
        <f t="shared" ca="1" si="110"/>
        <v>#REF!</v>
      </c>
      <c r="DL25" t="e">
        <f t="shared" ca="1" si="111"/>
        <v>#REF!</v>
      </c>
    </row>
    <row r="26" spans="1:116" x14ac:dyDescent="0.25">
      <c r="A26">
        <f>verzamelblad!A26</f>
        <v>22</v>
      </c>
      <c r="B26" s="19">
        <f t="shared" ca="1" si="3"/>
        <v>0</v>
      </c>
      <c r="C26" s="262">
        <f t="shared" ca="1" si="4"/>
        <v>0</v>
      </c>
      <c r="D26" s="36">
        <f t="shared" ca="1" si="5"/>
        <v>0</v>
      </c>
      <c r="E26" s="36">
        <f t="shared" ca="1" si="6"/>
        <v>0</v>
      </c>
      <c r="F26" s="36">
        <f t="shared" ca="1" si="7"/>
        <v>0</v>
      </c>
      <c r="G26" s="36">
        <f t="shared" ca="1" si="8"/>
        <v>0</v>
      </c>
      <c r="H26" s="36">
        <f t="shared" ca="1" si="9"/>
        <v>0</v>
      </c>
      <c r="I26" s="36">
        <f t="shared" ca="1" si="10"/>
        <v>0</v>
      </c>
      <c r="J26" s="36">
        <f t="shared" ca="1" si="11"/>
        <v>0</v>
      </c>
      <c r="K26" s="36">
        <f t="shared" ca="1" si="12"/>
        <v>0</v>
      </c>
      <c r="L26" s="36">
        <f t="shared" ca="1" si="13"/>
        <v>0</v>
      </c>
      <c r="M26" s="35" t="e">
        <f t="shared" ca="1" si="14"/>
        <v>#DIV/0!</v>
      </c>
      <c r="N26" s="35" t="e">
        <f t="shared" ca="1" si="15"/>
        <v>#DIV/0!</v>
      </c>
      <c r="O26" s="35" t="e">
        <f t="shared" ca="1" si="16"/>
        <v>#DIV/0!</v>
      </c>
      <c r="P26" s="35" t="e">
        <f t="shared" ca="1" si="17"/>
        <v>#DIV/0!</v>
      </c>
      <c r="Q26" s="36">
        <f t="shared" ca="1" si="18"/>
        <v>0</v>
      </c>
      <c r="R26" s="182"/>
      <c r="T26" s="205" t="e">
        <f t="shared" ca="1" si="19"/>
        <v>#DIV/0!</v>
      </c>
      <c r="U26" s="205" t="e">
        <f t="shared" ca="1" si="20"/>
        <v>#DIV/0!</v>
      </c>
      <c r="V26">
        <f t="shared" si="0"/>
        <v>0</v>
      </c>
      <c r="W26">
        <f t="shared" si="1"/>
        <v>0</v>
      </c>
      <c r="X26">
        <f t="shared" si="2"/>
        <v>0</v>
      </c>
      <c r="Y26">
        <f t="shared" ca="1" si="21"/>
        <v>0</v>
      </c>
      <c r="Z26" t="e">
        <f t="shared" ca="1" si="112"/>
        <v>#N/A</v>
      </c>
      <c r="AA26">
        <f t="shared" ca="1" si="22"/>
        <v>0</v>
      </c>
      <c r="AB26">
        <f t="shared" ca="1" si="23"/>
        <v>0</v>
      </c>
      <c r="AC26">
        <f t="shared" ca="1" si="24"/>
        <v>0</v>
      </c>
      <c r="AD26">
        <f t="shared" ca="1" si="25"/>
        <v>0</v>
      </c>
      <c r="AE26">
        <f t="shared" ca="1" si="26"/>
        <v>0</v>
      </c>
      <c r="AF26">
        <f t="shared" ca="1" si="27"/>
        <v>0</v>
      </c>
      <c r="AG26">
        <f t="shared" ca="1" si="28"/>
        <v>0</v>
      </c>
      <c r="AH26">
        <f t="shared" ca="1" si="29"/>
        <v>0</v>
      </c>
      <c r="AI26">
        <f t="shared" ca="1" si="30"/>
        <v>0</v>
      </c>
      <c r="AJ26">
        <f t="shared" ca="1" si="31"/>
        <v>0</v>
      </c>
      <c r="AK26">
        <f t="shared" ca="1" si="32"/>
        <v>0</v>
      </c>
      <c r="AL26">
        <f t="shared" ca="1" si="33"/>
        <v>0</v>
      </c>
      <c r="AM26">
        <f t="shared" ca="1" si="34"/>
        <v>0</v>
      </c>
      <c r="AN26">
        <f t="shared" ca="1" si="35"/>
        <v>0</v>
      </c>
      <c r="AO26">
        <f t="shared" ca="1" si="36"/>
        <v>0</v>
      </c>
      <c r="AP26">
        <f t="shared" ca="1" si="37"/>
        <v>0</v>
      </c>
      <c r="AQ26">
        <f t="shared" ca="1" si="38"/>
        <v>0</v>
      </c>
      <c r="AR26">
        <f t="shared" ca="1" si="39"/>
        <v>0</v>
      </c>
      <c r="AS26">
        <f t="shared" ca="1" si="40"/>
        <v>0</v>
      </c>
      <c r="AT26">
        <f t="shared" ca="1" si="41"/>
        <v>0</v>
      </c>
      <c r="AU26">
        <f t="shared" ca="1" si="42"/>
        <v>0</v>
      </c>
      <c r="AV26">
        <f t="shared" ca="1" si="43"/>
        <v>0</v>
      </c>
      <c r="AW26">
        <f t="shared" ca="1" si="44"/>
        <v>0</v>
      </c>
      <c r="AX26">
        <f t="shared" ca="1" si="45"/>
        <v>0</v>
      </c>
      <c r="AY26">
        <f t="shared" ca="1" si="46"/>
        <v>0</v>
      </c>
      <c r="AZ26">
        <f t="shared" ca="1" si="47"/>
        <v>0</v>
      </c>
      <c r="BA26">
        <f t="shared" ca="1" si="48"/>
        <v>0</v>
      </c>
      <c r="BB26">
        <f t="shared" ca="1" si="49"/>
        <v>0</v>
      </c>
      <c r="BC26">
        <f t="shared" ca="1" si="50"/>
        <v>0</v>
      </c>
      <c r="BD26">
        <f t="shared" ca="1" si="51"/>
        <v>0</v>
      </c>
      <c r="BE26" t="str">
        <f t="shared" ca="1" si="52"/>
        <v/>
      </c>
      <c r="BF26">
        <f t="shared" ca="1" si="53"/>
        <v>0</v>
      </c>
      <c r="BG26" t="str">
        <f t="shared" ca="1" si="54"/>
        <v/>
      </c>
      <c r="BH26">
        <f t="shared" ca="1" si="55"/>
        <v>0</v>
      </c>
      <c r="BI26">
        <f t="shared" ca="1" si="56"/>
        <v>0</v>
      </c>
      <c r="BJ26">
        <f t="shared" ca="1" si="57"/>
        <v>0</v>
      </c>
      <c r="BK26">
        <f t="shared" ca="1" si="58"/>
        <v>0</v>
      </c>
      <c r="BL26">
        <f t="shared" ca="1" si="59"/>
        <v>0</v>
      </c>
      <c r="BM26">
        <f t="shared" ca="1" si="60"/>
        <v>0</v>
      </c>
      <c r="BN26">
        <f t="shared" ca="1" si="61"/>
        <v>0</v>
      </c>
      <c r="BO26">
        <f t="shared" ca="1" si="62"/>
        <v>0</v>
      </c>
      <c r="BP26">
        <f t="shared" ca="1" si="63"/>
        <v>0</v>
      </c>
      <c r="BQ26" t="str">
        <f t="shared" ca="1" si="64"/>
        <v/>
      </c>
      <c r="BR26">
        <f t="shared" ca="1" si="65"/>
        <v>0</v>
      </c>
      <c r="BS26">
        <f t="shared" ca="1" si="66"/>
        <v>0</v>
      </c>
      <c r="BT26">
        <f t="shared" ca="1" si="67"/>
        <v>0</v>
      </c>
      <c r="BU26">
        <f t="shared" ca="1" si="68"/>
        <v>0</v>
      </c>
      <c r="BV26">
        <f t="shared" ca="1" si="69"/>
        <v>0</v>
      </c>
      <c r="BW26">
        <f t="shared" ca="1" si="70"/>
        <v>0</v>
      </c>
      <c r="BX26">
        <f t="shared" ca="1" si="71"/>
        <v>0</v>
      </c>
      <c r="BY26">
        <f t="shared" ca="1" si="72"/>
        <v>0</v>
      </c>
      <c r="BZ26">
        <f t="shared" ca="1" si="73"/>
        <v>0</v>
      </c>
      <c r="CA26">
        <f t="shared" ca="1" si="74"/>
        <v>0</v>
      </c>
      <c r="CB26">
        <f t="shared" ca="1" si="75"/>
        <v>0</v>
      </c>
      <c r="CC26">
        <f t="shared" ca="1" si="76"/>
        <v>0</v>
      </c>
      <c r="CD26">
        <f t="shared" ca="1" si="77"/>
        <v>0</v>
      </c>
      <c r="CE26">
        <f t="shared" ca="1" si="78"/>
        <v>0</v>
      </c>
      <c r="CF26" t="e">
        <f t="shared" ca="1" si="79"/>
        <v>#N/A</v>
      </c>
      <c r="CG26" t="e">
        <f t="shared" ca="1" si="80"/>
        <v>#N/A</v>
      </c>
      <c r="CH26">
        <f t="shared" ca="1" si="81"/>
        <v>0</v>
      </c>
      <c r="CI26">
        <f t="shared" ca="1" si="82"/>
        <v>0</v>
      </c>
      <c r="CJ26">
        <f t="shared" ca="1" si="83"/>
        <v>0</v>
      </c>
      <c r="CK26">
        <f t="shared" ca="1" si="84"/>
        <v>0</v>
      </c>
      <c r="CL26">
        <f t="shared" ca="1" si="85"/>
        <v>0</v>
      </c>
      <c r="CM26">
        <f t="shared" ca="1" si="86"/>
        <v>0</v>
      </c>
      <c r="CN26">
        <f t="shared" ca="1" si="87"/>
        <v>0</v>
      </c>
      <c r="CO26">
        <f t="shared" ca="1" si="88"/>
        <v>0</v>
      </c>
      <c r="CP26">
        <f t="shared" ca="1" si="89"/>
        <v>0</v>
      </c>
      <c r="CQ26">
        <f t="shared" ca="1" si="90"/>
        <v>0</v>
      </c>
      <c r="CR26">
        <f t="shared" ca="1" si="91"/>
        <v>0</v>
      </c>
      <c r="CS26">
        <f t="shared" ca="1" si="92"/>
        <v>0</v>
      </c>
      <c r="CT26">
        <f t="shared" ca="1" si="93"/>
        <v>0</v>
      </c>
      <c r="CU26">
        <f t="shared" ca="1" si="94"/>
        <v>0</v>
      </c>
      <c r="CV26">
        <f t="shared" ca="1" si="95"/>
        <v>0</v>
      </c>
      <c r="CW26">
        <f t="shared" ca="1" si="96"/>
        <v>0</v>
      </c>
      <c r="CX26">
        <f t="shared" ca="1" si="97"/>
        <v>0</v>
      </c>
      <c r="CY26">
        <f t="shared" ca="1" si="98"/>
        <v>0</v>
      </c>
      <c r="CZ26">
        <f t="shared" ca="1" si="99"/>
        <v>0</v>
      </c>
      <c r="DA26">
        <f t="shared" ca="1" si="100"/>
        <v>0</v>
      </c>
      <c r="DB26">
        <f t="shared" ca="1" si="101"/>
        <v>0</v>
      </c>
      <c r="DC26">
        <f t="shared" ca="1" si="102"/>
        <v>0</v>
      </c>
      <c r="DD26">
        <f t="shared" ca="1" si="103"/>
        <v>0</v>
      </c>
      <c r="DE26">
        <f t="shared" ca="1" si="104"/>
        <v>0</v>
      </c>
      <c r="DF26">
        <f t="shared" ca="1" si="105"/>
        <v>0</v>
      </c>
      <c r="DG26">
        <f t="shared" ca="1" si="106"/>
        <v>0</v>
      </c>
      <c r="DH26">
        <f t="shared" ca="1" si="107"/>
        <v>0</v>
      </c>
      <c r="DI26">
        <f t="shared" ca="1" si="108"/>
        <v>0</v>
      </c>
      <c r="DJ26">
        <f t="shared" ca="1" si="109"/>
        <v>0</v>
      </c>
      <c r="DK26">
        <f t="shared" ca="1" si="110"/>
        <v>0</v>
      </c>
      <c r="DL26" t="e">
        <f t="shared" ca="1" si="111"/>
        <v>#N/A</v>
      </c>
    </row>
    <row r="27" spans="1:116" x14ac:dyDescent="0.25">
      <c r="A27">
        <f>verzamelblad!A27</f>
        <v>23</v>
      </c>
      <c r="B27" s="19">
        <f t="shared" ca="1" si="3"/>
        <v>0</v>
      </c>
      <c r="C27" s="262">
        <f t="shared" ca="1" si="4"/>
        <v>0</v>
      </c>
      <c r="D27" s="36">
        <f t="shared" ca="1" si="5"/>
        <v>0</v>
      </c>
      <c r="E27" s="36">
        <f t="shared" ca="1" si="6"/>
        <v>0</v>
      </c>
      <c r="F27" s="36">
        <f t="shared" ca="1" si="7"/>
        <v>0</v>
      </c>
      <c r="G27" s="36">
        <f t="shared" ca="1" si="8"/>
        <v>0</v>
      </c>
      <c r="H27" s="36">
        <f t="shared" ca="1" si="9"/>
        <v>0</v>
      </c>
      <c r="I27" s="36">
        <f t="shared" ca="1" si="10"/>
        <v>0</v>
      </c>
      <c r="J27" s="36">
        <f t="shared" ca="1" si="11"/>
        <v>0</v>
      </c>
      <c r="K27" s="36">
        <f t="shared" ca="1" si="12"/>
        <v>0</v>
      </c>
      <c r="L27" s="36">
        <f t="shared" ca="1" si="13"/>
        <v>0</v>
      </c>
      <c r="M27" s="35" t="e">
        <f t="shared" ca="1" si="14"/>
        <v>#DIV/0!</v>
      </c>
      <c r="N27" s="35" t="e">
        <f t="shared" ca="1" si="15"/>
        <v>#DIV/0!</v>
      </c>
      <c r="O27" s="35" t="e">
        <f t="shared" ca="1" si="16"/>
        <v>#DIV/0!</v>
      </c>
      <c r="P27" s="35" t="e">
        <f t="shared" ca="1" si="17"/>
        <v>#DIV/0!</v>
      </c>
      <c r="Q27" s="36">
        <f t="shared" ca="1" si="18"/>
        <v>0</v>
      </c>
      <c r="R27" s="182"/>
      <c r="T27" s="205" t="e">
        <f t="shared" ca="1" si="19"/>
        <v>#DIV/0!</v>
      </c>
      <c r="U27" s="205" t="e">
        <f t="shared" ca="1" si="20"/>
        <v>#DIV/0!</v>
      </c>
      <c r="V27">
        <f t="shared" si="0"/>
        <v>0</v>
      </c>
      <c r="W27">
        <f t="shared" si="1"/>
        <v>0</v>
      </c>
      <c r="X27">
        <f t="shared" si="2"/>
        <v>0</v>
      </c>
      <c r="Y27">
        <f t="shared" ca="1" si="21"/>
        <v>0</v>
      </c>
      <c r="Z27" t="e">
        <f t="shared" ca="1" si="112"/>
        <v>#N/A</v>
      </c>
      <c r="AA27">
        <f t="shared" ca="1" si="22"/>
        <v>0</v>
      </c>
      <c r="AB27">
        <f t="shared" ca="1" si="23"/>
        <v>0</v>
      </c>
      <c r="AC27">
        <f t="shared" ca="1" si="24"/>
        <v>0</v>
      </c>
      <c r="AD27">
        <f t="shared" ca="1" si="25"/>
        <v>0</v>
      </c>
      <c r="AE27">
        <f t="shared" ca="1" si="26"/>
        <v>0</v>
      </c>
      <c r="AF27">
        <f t="shared" ca="1" si="27"/>
        <v>0</v>
      </c>
      <c r="AG27">
        <f t="shared" ca="1" si="28"/>
        <v>0</v>
      </c>
      <c r="AH27">
        <f t="shared" ca="1" si="29"/>
        <v>0</v>
      </c>
      <c r="AI27">
        <f t="shared" ca="1" si="30"/>
        <v>0</v>
      </c>
      <c r="AJ27">
        <f t="shared" ca="1" si="31"/>
        <v>0</v>
      </c>
      <c r="AK27">
        <f t="shared" ca="1" si="32"/>
        <v>0</v>
      </c>
      <c r="AL27">
        <f t="shared" ca="1" si="33"/>
        <v>0</v>
      </c>
      <c r="AM27">
        <f t="shared" ca="1" si="34"/>
        <v>0</v>
      </c>
      <c r="AN27">
        <f t="shared" ca="1" si="35"/>
        <v>0</v>
      </c>
      <c r="AO27">
        <f t="shared" ca="1" si="36"/>
        <v>0</v>
      </c>
      <c r="AP27">
        <f t="shared" ca="1" si="37"/>
        <v>0</v>
      </c>
      <c r="AQ27">
        <f t="shared" ca="1" si="38"/>
        <v>0</v>
      </c>
      <c r="AR27">
        <f t="shared" ca="1" si="39"/>
        <v>0</v>
      </c>
      <c r="AS27">
        <f t="shared" ca="1" si="40"/>
        <v>0</v>
      </c>
      <c r="AT27">
        <f t="shared" ca="1" si="41"/>
        <v>0</v>
      </c>
      <c r="AU27">
        <f t="shared" ca="1" si="42"/>
        <v>0</v>
      </c>
      <c r="AV27">
        <f t="shared" ca="1" si="43"/>
        <v>0</v>
      </c>
      <c r="AW27">
        <f t="shared" ca="1" si="44"/>
        <v>0</v>
      </c>
      <c r="AX27">
        <f t="shared" ca="1" si="45"/>
        <v>0</v>
      </c>
      <c r="AY27">
        <f t="shared" ca="1" si="46"/>
        <v>0</v>
      </c>
      <c r="AZ27">
        <f t="shared" ca="1" si="47"/>
        <v>0</v>
      </c>
      <c r="BA27">
        <f t="shared" ca="1" si="48"/>
        <v>0</v>
      </c>
      <c r="BB27">
        <f t="shared" ca="1" si="49"/>
        <v>0</v>
      </c>
      <c r="BC27">
        <f t="shared" ca="1" si="50"/>
        <v>0</v>
      </c>
      <c r="BD27">
        <f t="shared" ca="1" si="51"/>
        <v>0</v>
      </c>
      <c r="BE27" t="str">
        <f t="shared" ca="1" si="52"/>
        <v/>
      </c>
      <c r="BF27">
        <f t="shared" ca="1" si="53"/>
        <v>0</v>
      </c>
      <c r="BG27" t="str">
        <f t="shared" ca="1" si="54"/>
        <v/>
      </c>
      <c r="BH27">
        <f t="shared" ca="1" si="55"/>
        <v>0</v>
      </c>
      <c r="BI27">
        <f t="shared" ca="1" si="56"/>
        <v>0</v>
      </c>
      <c r="BJ27">
        <f t="shared" ca="1" si="57"/>
        <v>0</v>
      </c>
      <c r="BK27">
        <f t="shared" ca="1" si="58"/>
        <v>0</v>
      </c>
      <c r="BL27">
        <f t="shared" ca="1" si="59"/>
        <v>0</v>
      </c>
      <c r="BM27">
        <f t="shared" ca="1" si="60"/>
        <v>0</v>
      </c>
      <c r="BN27">
        <f t="shared" ca="1" si="61"/>
        <v>0</v>
      </c>
      <c r="BO27">
        <f t="shared" ca="1" si="62"/>
        <v>0</v>
      </c>
      <c r="BP27">
        <f t="shared" ca="1" si="63"/>
        <v>0</v>
      </c>
      <c r="BQ27" t="str">
        <f t="shared" ca="1" si="64"/>
        <v/>
      </c>
      <c r="BR27">
        <f t="shared" ca="1" si="65"/>
        <v>0</v>
      </c>
      <c r="BS27">
        <f t="shared" ca="1" si="66"/>
        <v>0</v>
      </c>
      <c r="BT27">
        <f t="shared" ca="1" si="67"/>
        <v>0</v>
      </c>
      <c r="BU27">
        <f t="shared" ca="1" si="68"/>
        <v>0</v>
      </c>
      <c r="BV27">
        <f t="shared" ca="1" si="69"/>
        <v>0</v>
      </c>
      <c r="BW27">
        <f t="shared" ca="1" si="70"/>
        <v>0</v>
      </c>
      <c r="BX27">
        <f t="shared" ca="1" si="71"/>
        <v>0</v>
      </c>
      <c r="BY27">
        <f t="shared" ca="1" si="72"/>
        <v>0</v>
      </c>
      <c r="BZ27">
        <f t="shared" ca="1" si="73"/>
        <v>0</v>
      </c>
      <c r="CA27">
        <f t="shared" ca="1" si="74"/>
        <v>0</v>
      </c>
      <c r="CB27">
        <f t="shared" ca="1" si="75"/>
        <v>0</v>
      </c>
      <c r="CC27">
        <f t="shared" ca="1" si="76"/>
        <v>0</v>
      </c>
      <c r="CD27">
        <f t="shared" ca="1" si="77"/>
        <v>0</v>
      </c>
      <c r="CE27">
        <f t="shared" ca="1" si="78"/>
        <v>0</v>
      </c>
      <c r="CF27" t="e">
        <f t="shared" ca="1" si="79"/>
        <v>#N/A</v>
      </c>
      <c r="CG27" t="e">
        <f t="shared" ca="1" si="80"/>
        <v>#N/A</v>
      </c>
      <c r="CH27">
        <f t="shared" ca="1" si="81"/>
        <v>0</v>
      </c>
      <c r="CI27">
        <f t="shared" ca="1" si="82"/>
        <v>0</v>
      </c>
      <c r="CJ27">
        <f t="shared" ca="1" si="83"/>
        <v>0</v>
      </c>
      <c r="CK27">
        <f t="shared" ca="1" si="84"/>
        <v>0</v>
      </c>
      <c r="CL27">
        <f t="shared" ca="1" si="85"/>
        <v>0</v>
      </c>
      <c r="CM27">
        <f t="shared" ca="1" si="86"/>
        <v>0</v>
      </c>
      <c r="CN27">
        <f t="shared" ca="1" si="87"/>
        <v>0</v>
      </c>
      <c r="CO27">
        <f t="shared" ca="1" si="88"/>
        <v>0</v>
      </c>
      <c r="CP27">
        <f t="shared" ca="1" si="89"/>
        <v>0</v>
      </c>
      <c r="CQ27">
        <f t="shared" ca="1" si="90"/>
        <v>0</v>
      </c>
      <c r="CR27">
        <f t="shared" ca="1" si="91"/>
        <v>0</v>
      </c>
      <c r="CS27">
        <f t="shared" ca="1" si="92"/>
        <v>0</v>
      </c>
      <c r="CT27">
        <f t="shared" ca="1" si="93"/>
        <v>0</v>
      </c>
      <c r="CU27">
        <f t="shared" ca="1" si="94"/>
        <v>0</v>
      </c>
      <c r="CV27">
        <f t="shared" ca="1" si="95"/>
        <v>0</v>
      </c>
      <c r="CW27">
        <f t="shared" ca="1" si="96"/>
        <v>0</v>
      </c>
      <c r="CX27">
        <f t="shared" ca="1" si="97"/>
        <v>0</v>
      </c>
      <c r="CY27">
        <f t="shared" ca="1" si="98"/>
        <v>0</v>
      </c>
      <c r="CZ27">
        <f t="shared" ca="1" si="99"/>
        <v>0</v>
      </c>
      <c r="DA27">
        <f t="shared" ca="1" si="100"/>
        <v>0</v>
      </c>
      <c r="DB27">
        <f t="shared" ca="1" si="101"/>
        <v>0</v>
      </c>
      <c r="DC27">
        <f t="shared" ca="1" si="102"/>
        <v>0</v>
      </c>
      <c r="DD27">
        <f t="shared" ca="1" si="103"/>
        <v>0</v>
      </c>
      <c r="DE27">
        <f t="shared" ca="1" si="104"/>
        <v>0</v>
      </c>
      <c r="DF27">
        <f t="shared" ca="1" si="105"/>
        <v>0</v>
      </c>
      <c r="DG27">
        <f t="shared" ca="1" si="106"/>
        <v>0</v>
      </c>
      <c r="DH27">
        <f t="shared" ca="1" si="107"/>
        <v>0</v>
      </c>
      <c r="DI27">
        <f t="shared" ca="1" si="108"/>
        <v>0</v>
      </c>
      <c r="DJ27">
        <f t="shared" ca="1" si="109"/>
        <v>0</v>
      </c>
      <c r="DK27">
        <f t="shared" ca="1" si="110"/>
        <v>0</v>
      </c>
      <c r="DL27" t="e">
        <f t="shared" ca="1" si="111"/>
        <v>#N/A</v>
      </c>
    </row>
    <row r="28" spans="1:116" x14ac:dyDescent="0.25">
      <c r="A28">
        <f>verzamelblad!A28</f>
        <v>24</v>
      </c>
      <c r="B28" s="19">
        <f t="shared" ca="1" si="3"/>
        <v>0</v>
      </c>
      <c r="C28" s="262">
        <f t="shared" ca="1" si="4"/>
        <v>0</v>
      </c>
      <c r="D28" s="36">
        <f t="shared" ca="1" si="5"/>
        <v>0</v>
      </c>
      <c r="E28" s="36">
        <f t="shared" ca="1" si="6"/>
        <v>0</v>
      </c>
      <c r="F28" s="36">
        <f t="shared" ca="1" si="7"/>
        <v>0</v>
      </c>
      <c r="G28" s="36">
        <f t="shared" ca="1" si="8"/>
        <v>0</v>
      </c>
      <c r="H28" s="36">
        <f t="shared" ca="1" si="9"/>
        <v>0</v>
      </c>
      <c r="I28" s="36">
        <f t="shared" ca="1" si="10"/>
        <v>0</v>
      </c>
      <c r="J28" s="36">
        <f t="shared" ca="1" si="11"/>
        <v>0</v>
      </c>
      <c r="K28" s="36">
        <f t="shared" ca="1" si="12"/>
        <v>0</v>
      </c>
      <c r="L28" s="36">
        <f t="shared" ca="1" si="13"/>
        <v>0</v>
      </c>
      <c r="M28" s="35" t="e">
        <f t="shared" ca="1" si="14"/>
        <v>#DIV/0!</v>
      </c>
      <c r="N28" s="35" t="e">
        <f t="shared" ca="1" si="15"/>
        <v>#DIV/0!</v>
      </c>
      <c r="O28" s="35" t="e">
        <f t="shared" ca="1" si="16"/>
        <v>#DIV/0!</v>
      </c>
      <c r="P28" s="35" t="e">
        <f t="shared" ca="1" si="17"/>
        <v>#DIV/0!</v>
      </c>
      <c r="Q28" s="36">
        <f t="shared" ca="1" si="18"/>
        <v>0</v>
      </c>
      <c r="R28" s="182"/>
      <c r="T28" s="205" t="e">
        <f t="shared" ca="1" si="19"/>
        <v>#DIV/0!</v>
      </c>
      <c r="U28" s="205" t="e">
        <f t="shared" ca="1" si="20"/>
        <v>#DIV/0!</v>
      </c>
      <c r="V28">
        <f t="shared" si="0"/>
        <v>0</v>
      </c>
      <c r="W28">
        <f t="shared" si="1"/>
        <v>0</v>
      </c>
      <c r="X28">
        <f t="shared" si="2"/>
        <v>0</v>
      </c>
      <c r="Y28">
        <f t="shared" ca="1" si="21"/>
        <v>0</v>
      </c>
      <c r="Z28" t="e">
        <f t="shared" ca="1" si="112"/>
        <v>#N/A</v>
      </c>
      <c r="AA28">
        <f t="shared" ca="1" si="22"/>
        <v>0</v>
      </c>
      <c r="AB28">
        <f t="shared" ca="1" si="23"/>
        <v>0</v>
      </c>
      <c r="AC28">
        <f t="shared" ca="1" si="24"/>
        <v>0</v>
      </c>
      <c r="AD28">
        <f t="shared" ca="1" si="25"/>
        <v>0</v>
      </c>
      <c r="AE28">
        <f t="shared" ca="1" si="26"/>
        <v>0</v>
      </c>
      <c r="AF28">
        <f t="shared" ca="1" si="27"/>
        <v>0</v>
      </c>
      <c r="AG28">
        <f t="shared" ca="1" si="28"/>
        <v>0</v>
      </c>
      <c r="AH28">
        <f t="shared" ca="1" si="29"/>
        <v>0</v>
      </c>
      <c r="AI28">
        <f t="shared" ca="1" si="30"/>
        <v>0</v>
      </c>
      <c r="AJ28">
        <f t="shared" ca="1" si="31"/>
        <v>0</v>
      </c>
      <c r="AK28">
        <f t="shared" ca="1" si="32"/>
        <v>0</v>
      </c>
      <c r="AL28">
        <f t="shared" ca="1" si="33"/>
        <v>0</v>
      </c>
      <c r="AM28">
        <f t="shared" ca="1" si="34"/>
        <v>0</v>
      </c>
      <c r="AN28">
        <f t="shared" ca="1" si="35"/>
        <v>0</v>
      </c>
      <c r="AO28">
        <f t="shared" ca="1" si="36"/>
        <v>0</v>
      </c>
      <c r="AP28">
        <f t="shared" ca="1" si="37"/>
        <v>0</v>
      </c>
      <c r="AQ28">
        <f t="shared" ca="1" si="38"/>
        <v>0</v>
      </c>
      <c r="AR28">
        <f t="shared" ca="1" si="39"/>
        <v>0</v>
      </c>
      <c r="AS28">
        <f t="shared" ca="1" si="40"/>
        <v>0</v>
      </c>
      <c r="AT28">
        <f t="shared" ca="1" si="41"/>
        <v>0</v>
      </c>
      <c r="AU28">
        <f t="shared" ca="1" si="42"/>
        <v>0</v>
      </c>
      <c r="AV28">
        <f t="shared" ca="1" si="43"/>
        <v>0</v>
      </c>
      <c r="AW28">
        <f t="shared" ca="1" si="44"/>
        <v>0</v>
      </c>
      <c r="AX28">
        <f t="shared" ca="1" si="45"/>
        <v>0</v>
      </c>
      <c r="AY28">
        <f t="shared" ca="1" si="46"/>
        <v>0</v>
      </c>
      <c r="AZ28">
        <f t="shared" ca="1" si="47"/>
        <v>0</v>
      </c>
      <c r="BA28">
        <f t="shared" ca="1" si="48"/>
        <v>0</v>
      </c>
      <c r="BB28">
        <f t="shared" ca="1" si="49"/>
        <v>0</v>
      </c>
      <c r="BC28">
        <f t="shared" ca="1" si="50"/>
        <v>0</v>
      </c>
      <c r="BD28">
        <f t="shared" ca="1" si="51"/>
        <v>0</v>
      </c>
      <c r="BE28" t="str">
        <f t="shared" ca="1" si="52"/>
        <v/>
      </c>
      <c r="BF28">
        <f t="shared" ca="1" si="53"/>
        <v>0</v>
      </c>
      <c r="BG28" t="str">
        <f t="shared" ca="1" si="54"/>
        <v/>
      </c>
      <c r="BH28">
        <f t="shared" ca="1" si="55"/>
        <v>0</v>
      </c>
      <c r="BI28">
        <f t="shared" ca="1" si="56"/>
        <v>0</v>
      </c>
      <c r="BJ28">
        <f t="shared" ca="1" si="57"/>
        <v>0</v>
      </c>
      <c r="BK28">
        <f t="shared" ca="1" si="58"/>
        <v>0</v>
      </c>
      <c r="BL28">
        <f t="shared" ca="1" si="59"/>
        <v>0</v>
      </c>
      <c r="BM28">
        <f t="shared" ca="1" si="60"/>
        <v>0</v>
      </c>
      <c r="BN28">
        <f t="shared" ca="1" si="61"/>
        <v>0</v>
      </c>
      <c r="BO28">
        <f t="shared" ca="1" si="62"/>
        <v>0</v>
      </c>
      <c r="BP28">
        <f t="shared" ca="1" si="63"/>
        <v>0</v>
      </c>
      <c r="BQ28" t="str">
        <f t="shared" ca="1" si="64"/>
        <v/>
      </c>
      <c r="BR28">
        <f t="shared" ca="1" si="65"/>
        <v>0</v>
      </c>
      <c r="BS28">
        <f t="shared" ca="1" si="66"/>
        <v>0</v>
      </c>
      <c r="BT28">
        <f t="shared" ca="1" si="67"/>
        <v>0</v>
      </c>
      <c r="BU28">
        <f t="shared" ca="1" si="68"/>
        <v>0</v>
      </c>
      <c r="BV28">
        <f t="shared" ca="1" si="69"/>
        <v>0</v>
      </c>
      <c r="BW28">
        <f t="shared" ca="1" si="70"/>
        <v>0</v>
      </c>
      <c r="BX28">
        <f t="shared" ca="1" si="71"/>
        <v>0</v>
      </c>
      <c r="BY28">
        <f t="shared" ca="1" si="72"/>
        <v>0</v>
      </c>
      <c r="BZ28">
        <f t="shared" ca="1" si="73"/>
        <v>0</v>
      </c>
      <c r="CA28">
        <f t="shared" ca="1" si="74"/>
        <v>0</v>
      </c>
      <c r="CB28">
        <f t="shared" ca="1" si="75"/>
        <v>0</v>
      </c>
      <c r="CC28">
        <f t="shared" ca="1" si="76"/>
        <v>0</v>
      </c>
      <c r="CD28">
        <f t="shared" ca="1" si="77"/>
        <v>0</v>
      </c>
      <c r="CE28">
        <f t="shared" ca="1" si="78"/>
        <v>0</v>
      </c>
      <c r="CF28" t="e">
        <f t="shared" ca="1" si="79"/>
        <v>#N/A</v>
      </c>
      <c r="CG28" t="e">
        <f t="shared" ca="1" si="80"/>
        <v>#N/A</v>
      </c>
      <c r="CH28">
        <f t="shared" ca="1" si="81"/>
        <v>0</v>
      </c>
      <c r="CI28">
        <f t="shared" ca="1" si="82"/>
        <v>0</v>
      </c>
      <c r="CJ28">
        <f t="shared" ca="1" si="83"/>
        <v>0</v>
      </c>
      <c r="CK28">
        <f t="shared" ca="1" si="84"/>
        <v>0</v>
      </c>
      <c r="CL28">
        <f t="shared" ca="1" si="85"/>
        <v>0</v>
      </c>
      <c r="CM28">
        <f t="shared" ca="1" si="86"/>
        <v>0</v>
      </c>
      <c r="CN28">
        <f t="shared" ca="1" si="87"/>
        <v>0</v>
      </c>
      <c r="CO28">
        <f t="shared" ca="1" si="88"/>
        <v>0</v>
      </c>
      <c r="CP28">
        <f t="shared" ca="1" si="89"/>
        <v>0</v>
      </c>
      <c r="CQ28">
        <f t="shared" ca="1" si="90"/>
        <v>0</v>
      </c>
      <c r="CR28">
        <f t="shared" ca="1" si="91"/>
        <v>0</v>
      </c>
      <c r="CS28">
        <f t="shared" ca="1" si="92"/>
        <v>0</v>
      </c>
      <c r="CT28">
        <f t="shared" ca="1" si="93"/>
        <v>0</v>
      </c>
      <c r="CU28">
        <f t="shared" ca="1" si="94"/>
        <v>0</v>
      </c>
      <c r="CV28">
        <f t="shared" ca="1" si="95"/>
        <v>0</v>
      </c>
      <c r="CW28">
        <f t="shared" ca="1" si="96"/>
        <v>0</v>
      </c>
      <c r="CX28">
        <f t="shared" ca="1" si="97"/>
        <v>0</v>
      </c>
      <c r="CY28">
        <f t="shared" ca="1" si="98"/>
        <v>0</v>
      </c>
      <c r="CZ28">
        <f t="shared" ca="1" si="99"/>
        <v>0</v>
      </c>
      <c r="DA28">
        <f t="shared" ca="1" si="100"/>
        <v>0</v>
      </c>
      <c r="DB28">
        <f t="shared" ca="1" si="101"/>
        <v>0</v>
      </c>
      <c r="DC28">
        <f t="shared" ca="1" si="102"/>
        <v>0</v>
      </c>
      <c r="DD28">
        <f t="shared" ca="1" si="103"/>
        <v>0</v>
      </c>
      <c r="DE28">
        <f t="shared" ca="1" si="104"/>
        <v>0</v>
      </c>
      <c r="DF28">
        <f t="shared" ca="1" si="105"/>
        <v>0</v>
      </c>
      <c r="DG28">
        <f t="shared" ca="1" si="106"/>
        <v>0</v>
      </c>
      <c r="DH28">
        <f t="shared" ca="1" si="107"/>
        <v>0</v>
      </c>
      <c r="DI28">
        <f t="shared" ca="1" si="108"/>
        <v>0</v>
      </c>
      <c r="DJ28">
        <f t="shared" ca="1" si="109"/>
        <v>0</v>
      </c>
      <c r="DK28">
        <f t="shared" ca="1" si="110"/>
        <v>0</v>
      </c>
      <c r="DL28" t="e">
        <f t="shared" ca="1" si="111"/>
        <v>#N/A</v>
      </c>
    </row>
    <row r="29" spans="1:116" x14ac:dyDescent="0.25">
      <c r="A29">
        <f>verzamelblad!A29</f>
        <v>25</v>
      </c>
      <c r="B29" s="19">
        <f t="shared" ca="1" si="3"/>
        <v>0</v>
      </c>
      <c r="C29" s="262">
        <f t="shared" ca="1" si="4"/>
        <v>0</v>
      </c>
      <c r="D29" s="36">
        <f t="shared" ca="1" si="5"/>
        <v>0</v>
      </c>
      <c r="E29" s="36">
        <f t="shared" ca="1" si="6"/>
        <v>0</v>
      </c>
      <c r="F29" s="36">
        <f t="shared" ca="1" si="7"/>
        <v>0</v>
      </c>
      <c r="G29" s="36">
        <f t="shared" ca="1" si="8"/>
        <v>0</v>
      </c>
      <c r="H29" s="36">
        <f t="shared" ca="1" si="9"/>
        <v>0</v>
      </c>
      <c r="I29" s="36">
        <f t="shared" ca="1" si="10"/>
        <v>0</v>
      </c>
      <c r="J29" s="36">
        <f t="shared" ca="1" si="11"/>
        <v>0</v>
      </c>
      <c r="K29" s="36">
        <f t="shared" ca="1" si="12"/>
        <v>0</v>
      </c>
      <c r="L29" s="36">
        <f t="shared" ca="1" si="13"/>
        <v>0</v>
      </c>
      <c r="M29" s="35" t="e">
        <f t="shared" ca="1" si="14"/>
        <v>#DIV/0!</v>
      </c>
      <c r="N29" s="35" t="e">
        <f t="shared" ca="1" si="15"/>
        <v>#DIV/0!</v>
      </c>
      <c r="O29" s="35" t="e">
        <f t="shared" ca="1" si="16"/>
        <v>#DIV/0!</v>
      </c>
      <c r="P29" s="35" t="e">
        <f t="shared" ca="1" si="17"/>
        <v>#DIV/0!</v>
      </c>
      <c r="Q29" s="36">
        <f t="shared" ca="1" si="18"/>
        <v>0</v>
      </c>
      <c r="R29" s="182"/>
      <c r="T29" s="205" t="e">
        <f t="shared" ca="1" si="19"/>
        <v>#DIV/0!</v>
      </c>
      <c r="U29" s="205" t="e">
        <f t="shared" ca="1" si="20"/>
        <v>#DIV/0!</v>
      </c>
      <c r="V29">
        <f t="shared" si="0"/>
        <v>0</v>
      </c>
      <c r="W29">
        <f t="shared" si="1"/>
        <v>0</v>
      </c>
      <c r="X29">
        <f t="shared" si="2"/>
        <v>0</v>
      </c>
      <c r="Y29">
        <f t="shared" ca="1" si="21"/>
        <v>0</v>
      </c>
      <c r="Z29" t="e">
        <f t="shared" ca="1" si="112"/>
        <v>#N/A</v>
      </c>
      <c r="AA29">
        <f t="shared" ca="1" si="22"/>
        <v>0</v>
      </c>
      <c r="AB29">
        <f t="shared" ca="1" si="23"/>
        <v>0</v>
      </c>
      <c r="AC29">
        <f t="shared" ca="1" si="24"/>
        <v>0</v>
      </c>
      <c r="AD29">
        <f t="shared" ca="1" si="25"/>
        <v>0</v>
      </c>
      <c r="AE29">
        <f t="shared" ca="1" si="26"/>
        <v>0</v>
      </c>
      <c r="AF29">
        <f t="shared" ca="1" si="27"/>
        <v>0</v>
      </c>
      <c r="AG29">
        <f t="shared" ca="1" si="28"/>
        <v>0</v>
      </c>
      <c r="AH29">
        <f t="shared" ca="1" si="29"/>
        <v>0</v>
      </c>
      <c r="AI29">
        <f t="shared" ca="1" si="30"/>
        <v>0</v>
      </c>
      <c r="AJ29">
        <f t="shared" ca="1" si="31"/>
        <v>0</v>
      </c>
      <c r="AK29">
        <f t="shared" ca="1" si="32"/>
        <v>0</v>
      </c>
      <c r="AL29">
        <f t="shared" ca="1" si="33"/>
        <v>0</v>
      </c>
      <c r="AM29">
        <f t="shared" ca="1" si="34"/>
        <v>0</v>
      </c>
      <c r="AN29">
        <f t="shared" ca="1" si="35"/>
        <v>0</v>
      </c>
      <c r="AO29">
        <f t="shared" ca="1" si="36"/>
        <v>0</v>
      </c>
      <c r="AP29">
        <f t="shared" ca="1" si="37"/>
        <v>0</v>
      </c>
      <c r="AQ29">
        <f t="shared" ca="1" si="38"/>
        <v>0</v>
      </c>
      <c r="AR29">
        <f t="shared" ca="1" si="39"/>
        <v>0</v>
      </c>
      <c r="AS29">
        <f t="shared" ca="1" si="40"/>
        <v>0</v>
      </c>
      <c r="AT29">
        <f t="shared" ca="1" si="41"/>
        <v>0</v>
      </c>
      <c r="AU29">
        <f t="shared" ca="1" si="42"/>
        <v>0</v>
      </c>
      <c r="AV29">
        <f t="shared" ca="1" si="43"/>
        <v>0</v>
      </c>
      <c r="AW29">
        <f t="shared" ca="1" si="44"/>
        <v>0</v>
      </c>
      <c r="AX29">
        <f t="shared" ca="1" si="45"/>
        <v>0</v>
      </c>
      <c r="AY29">
        <f t="shared" ca="1" si="46"/>
        <v>0</v>
      </c>
      <c r="AZ29">
        <f t="shared" ca="1" si="47"/>
        <v>0</v>
      </c>
      <c r="BA29">
        <f t="shared" ca="1" si="48"/>
        <v>0</v>
      </c>
      <c r="BB29">
        <f t="shared" ca="1" si="49"/>
        <v>0</v>
      </c>
      <c r="BC29">
        <f t="shared" ca="1" si="50"/>
        <v>0</v>
      </c>
      <c r="BD29">
        <f t="shared" ca="1" si="51"/>
        <v>0</v>
      </c>
      <c r="BE29" t="str">
        <f t="shared" ca="1" si="52"/>
        <v/>
      </c>
      <c r="BF29">
        <f t="shared" ca="1" si="53"/>
        <v>0</v>
      </c>
      <c r="BG29" t="str">
        <f t="shared" ca="1" si="54"/>
        <v/>
      </c>
      <c r="BH29">
        <f t="shared" ca="1" si="55"/>
        <v>0</v>
      </c>
      <c r="BI29">
        <f t="shared" ca="1" si="56"/>
        <v>0</v>
      </c>
      <c r="BJ29">
        <f t="shared" ca="1" si="57"/>
        <v>0</v>
      </c>
      <c r="BK29">
        <f t="shared" ca="1" si="58"/>
        <v>0</v>
      </c>
      <c r="BL29">
        <f t="shared" ca="1" si="59"/>
        <v>0</v>
      </c>
      <c r="BM29">
        <f t="shared" ca="1" si="60"/>
        <v>0</v>
      </c>
      <c r="BN29">
        <f t="shared" ca="1" si="61"/>
        <v>0</v>
      </c>
      <c r="BO29">
        <f t="shared" ca="1" si="62"/>
        <v>0</v>
      </c>
      <c r="BP29">
        <f t="shared" ca="1" si="63"/>
        <v>0</v>
      </c>
      <c r="BQ29" t="str">
        <f t="shared" ca="1" si="64"/>
        <v/>
      </c>
      <c r="BR29">
        <f t="shared" ca="1" si="65"/>
        <v>0</v>
      </c>
      <c r="BS29">
        <f t="shared" ca="1" si="66"/>
        <v>0</v>
      </c>
      <c r="BT29">
        <f t="shared" ca="1" si="67"/>
        <v>0</v>
      </c>
      <c r="BU29">
        <f t="shared" ca="1" si="68"/>
        <v>0</v>
      </c>
      <c r="BV29">
        <f t="shared" ca="1" si="69"/>
        <v>0</v>
      </c>
      <c r="BW29">
        <f t="shared" ca="1" si="70"/>
        <v>0</v>
      </c>
      <c r="BX29">
        <f t="shared" ca="1" si="71"/>
        <v>0</v>
      </c>
      <c r="BY29">
        <f t="shared" ca="1" si="72"/>
        <v>0</v>
      </c>
      <c r="BZ29">
        <f t="shared" ca="1" si="73"/>
        <v>0</v>
      </c>
      <c r="CA29">
        <f t="shared" ca="1" si="74"/>
        <v>0</v>
      </c>
      <c r="CB29">
        <f t="shared" ca="1" si="75"/>
        <v>0</v>
      </c>
      <c r="CC29">
        <f t="shared" ca="1" si="76"/>
        <v>0</v>
      </c>
      <c r="CD29">
        <f t="shared" ca="1" si="77"/>
        <v>0</v>
      </c>
      <c r="CE29">
        <f t="shared" ca="1" si="78"/>
        <v>0</v>
      </c>
      <c r="CF29" t="e">
        <f t="shared" ca="1" si="79"/>
        <v>#N/A</v>
      </c>
      <c r="CG29" t="e">
        <f t="shared" ca="1" si="80"/>
        <v>#N/A</v>
      </c>
      <c r="CH29">
        <f t="shared" ca="1" si="81"/>
        <v>0</v>
      </c>
      <c r="CI29">
        <f t="shared" ca="1" si="82"/>
        <v>0</v>
      </c>
      <c r="CJ29">
        <f t="shared" ca="1" si="83"/>
        <v>0</v>
      </c>
      <c r="CK29">
        <f t="shared" ca="1" si="84"/>
        <v>0</v>
      </c>
      <c r="CL29">
        <f t="shared" ca="1" si="85"/>
        <v>0</v>
      </c>
      <c r="CM29">
        <f t="shared" ca="1" si="86"/>
        <v>0</v>
      </c>
      <c r="CN29">
        <f t="shared" ca="1" si="87"/>
        <v>0</v>
      </c>
      <c r="CO29">
        <f t="shared" ca="1" si="88"/>
        <v>0</v>
      </c>
      <c r="CP29">
        <f t="shared" ca="1" si="89"/>
        <v>0</v>
      </c>
      <c r="CQ29">
        <f t="shared" ca="1" si="90"/>
        <v>0</v>
      </c>
      <c r="CR29">
        <f t="shared" ca="1" si="91"/>
        <v>0</v>
      </c>
      <c r="CS29">
        <f t="shared" ca="1" si="92"/>
        <v>0</v>
      </c>
      <c r="CT29">
        <f t="shared" ca="1" si="93"/>
        <v>0</v>
      </c>
      <c r="CU29">
        <f t="shared" ca="1" si="94"/>
        <v>0</v>
      </c>
      <c r="CV29">
        <f t="shared" ca="1" si="95"/>
        <v>0</v>
      </c>
      <c r="CW29">
        <f t="shared" ca="1" si="96"/>
        <v>0</v>
      </c>
      <c r="CX29">
        <f t="shared" ca="1" si="97"/>
        <v>0</v>
      </c>
      <c r="CY29">
        <f t="shared" ca="1" si="98"/>
        <v>0</v>
      </c>
      <c r="CZ29">
        <f t="shared" ca="1" si="99"/>
        <v>0</v>
      </c>
      <c r="DA29">
        <f t="shared" ca="1" si="100"/>
        <v>0</v>
      </c>
      <c r="DB29">
        <f t="shared" ca="1" si="101"/>
        <v>0</v>
      </c>
      <c r="DC29">
        <f t="shared" ca="1" si="102"/>
        <v>0</v>
      </c>
      <c r="DD29">
        <f t="shared" ca="1" si="103"/>
        <v>0</v>
      </c>
      <c r="DE29">
        <f t="shared" ca="1" si="104"/>
        <v>0</v>
      </c>
      <c r="DF29">
        <f t="shared" ca="1" si="105"/>
        <v>0</v>
      </c>
      <c r="DG29">
        <f t="shared" ca="1" si="106"/>
        <v>0</v>
      </c>
      <c r="DH29">
        <f t="shared" ca="1" si="107"/>
        <v>0</v>
      </c>
      <c r="DI29">
        <f t="shared" ca="1" si="108"/>
        <v>0</v>
      </c>
      <c r="DJ29">
        <f t="shared" ca="1" si="109"/>
        <v>0</v>
      </c>
      <c r="DK29">
        <f t="shared" ca="1" si="110"/>
        <v>0</v>
      </c>
      <c r="DL29" t="e">
        <f t="shared" ca="1" si="111"/>
        <v>#N/A</v>
      </c>
    </row>
    <row r="30" spans="1:116" x14ac:dyDescent="0.25">
      <c r="A30">
        <f>verzamelblad!A30</f>
        <v>26</v>
      </c>
      <c r="B30" s="19">
        <f t="shared" ca="1" si="3"/>
        <v>0</v>
      </c>
      <c r="C30" s="262">
        <f t="shared" ca="1" si="4"/>
        <v>0</v>
      </c>
      <c r="D30" s="36">
        <f t="shared" ca="1" si="5"/>
        <v>0</v>
      </c>
      <c r="E30" s="36">
        <f t="shared" ca="1" si="6"/>
        <v>0</v>
      </c>
      <c r="F30" s="36">
        <f t="shared" ca="1" si="7"/>
        <v>0</v>
      </c>
      <c r="G30" s="36">
        <f t="shared" ca="1" si="8"/>
        <v>0</v>
      </c>
      <c r="H30" s="36">
        <f t="shared" ca="1" si="9"/>
        <v>0</v>
      </c>
      <c r="I30" s="36">
        <f t="shared" ca="1" si="10"/>
        <v>0</v>
      </c>
      <c r="J30" s="36">
        <f t="shared" ca="1" si="11"/>
        <v>0</v>
      </c>
      <c r="K30" s="36">
        <f t="shared" ca="1" si="12"/>
        <v>0</v>
      </c>
      <c r="L30" s="36">
        <f t="shared" ca="1" si="13"/>
        <v>0</v>
      </c>
      <c r="M30" s="35" t="e">
        <f t="shared" ca="1" si="14"/>
        <v>#DIV/0!</v>
      </c>
      <c r="N30" s="35" t="e">
        <f t="shared" ca="1" si="15"/>
        <v>#DIV/0!</v>
      </c>
      <c r="O30" s="35" t="e">
        <f t="shared" ca="1" si="16"/>
        <v>#DIV/0!</v>
      </c>
      <c r="P30" s="35" t="e">
        <f t="shared" ca="1" si="17"/>
        <v>#DIV/0!</v>
      </c>
      <c r="Q30" s="36">
        <f t="shared" ca="1" si="18"/>
        <v>0</v>
      </c>
      <c r="R30" s="182"/>
      <c r="T30" s="205" t="e">
        <f t="shared" ca="1" si="19"/>
        <v>#DIV/0!</v>
      </c>
      <c r="U30" s="205" t="e">
        <f t="shared" ca="1" si="20"/>
        <v>#DIV/0!</v>
      </c>
      <c r="V30">
        <f t="shared" si="0"/>
        <v>0</v>
      </c>
      <c r="W30">
        <f t="shared" si="1"/>
        <v>0</v>
      </c>
      <c r="X30">
        <f t="shared" si="2"/>
        <v>0</v>
      </c>
      <c r="Y30">
        <f t="shared" ca="1" si="21"/>
        <v>0</v>
      </c>
      <c r="Z30" t="e">
        <f t="shared" ca="1" si="112"/>
        <v>#N/A</v>
      </c>
      <c r="AA30">
        <f t="shared" ca="1" si="22"/>
        <v>0</v>
      </c>
      <c r="AB30">
        <f t="shared" ca="1" si="23"/>
        <v>0</v>
      </c>
      <c r="AC30">
        <f t="shared" ca="1" si="24"/>
        <v>0</v>
      </c>
      <c r="AD30">
        <f t="shared" ca="1" si="25"/>
        <v>0</v>
      </c>
      <c r="AE30">
        <f t="shared" ca="1" si="26"/>
        <v>0</v>
      </c>
      <c r="AF30">
        <f t="shared" ca="1" si="27"/>
        <v>0</v>
      </c>
      <c r="AG30">
        <f t="shared" ca="1" si="28"/>
        <v>0</v>
      </c>
      <c r="AH30">
        <f t="shared" ca="1" si="29"/>
        <v>0</v>
      </c>
      <c r="AI30">
        <f t="shared" ca="1" si="30"/>
        <v>0</v>
      </c>
      <c r="AJ30">
        <f t="shared" ca="1" si="31"/>
        <v>0</v>
      </c>
      <c r="AK30">
        <f t="shared" ca="1" si="32"/>
        <v>0</v>
      </c>
      <c r="AL30">
        <f t="shared" ca="1" si="33"/>
        <v>0</v>
      </c>
      <c r="AM30">
        <f t="shared" ca="1" si="34"/>
        <v>0</v>
      </c>
      <c r="AN30">
        <f t="shared" ca="1" si="35"/>
        <v>0</v>
      </c>
      <c r="AO30">
        <f t="shared" ca="1" si="36"/>
        <v>0</v>
      </c>
      <c r="AP30">
        <f t="shared" ca="1" si="37"/>
        <v>0</v>
      </c>
      <c r="AQ30">
        <f t="shared" ca="1" si="38"/>
        <v>0</v>
      </c>
      <c r="AR30">
        <f t="shared" ca="1" si="39"/>
        <v>0</v>
      </c>
      <c r="AS30">
        <f t="shared" ca="1" si="40"/>
        <v>0</v>
      </c>
      <c r="AT30">
        <f t="shared" ca="1" si="41"/>
        <v>0</v>
      </c>
      <c r="AU30">
        <f t="shared" ca="1" si="42"/>
        <v>0</v>
      </c>
      <c r="AV30">
        <f t="shared" ca="1" si="43"/>
        <v>0</v>
      </c>
      <c r="AW30">
        <f t="shared" ca="1" si="44"/>
        <v>0</v>
      </c>
      <c r="AX30">
        <f t="shared" ca="1" si="45"/>
        <v>0</v>
      </c>
      <c r="AY30">
        <f t="shared" ca="1" si="46"/>
        <v>0</v>
      </c>
      <c r="AZ30">
        <f t="shared" ca="1" si="47"/>
        <v>0</v>
      </c>
      <c r="BA30">
        <f t="shared" ca="1" si="48"/>
        <v>0</v>
      </c>
      <c r="BB30">
        <f t="shared" ca="1" si="49"/>
        <v>0</v>
      </c>
      <c r="BC30">
        <f t="shared" ca="1" si="50"/>
        <v>0</v>
      </c>
      <c r="BD30">
        <f t="shared" ca="1" si="51"/>
        <v>0</v>
      </c>
      <c r="BE30" t="str">
        <f t="shared" ca="1" si="52"/>
        <v/>
      </c>
      <c r="BF30">
        <f t="shared" ca="1" si="53"/>
        <v>0</v>
      </c>
      <c r="BG30" t="str">
        <f t="shared" ca="1" si="54"/>
        <v/>
      </c>
      <c r="BH30">
        <f t="shared" ca="1" si="55"/>
        <v>0</v>
      </c>
      <c r="BI30">
        <f t="shared" ca="1" si="56"/>
        <v>0</v>
      </c>
      <c r="BJ30">
        <f t="shared" ca="1" si="57"/>
        <v>0</v>
      </c>
      <c r="BK30">
        <f t="shared" ca="1" si="58"/>
        <v>0</v>
      </c>
      <c r="BL30">
        <f t="shared" ca="1" si="59"/>
        <v>0</v>
      </c>
      <c r="BM30">
        <f t="shared" ca="1" si="60"/>
        <v>0</v>
      </c>
      <c r="BN30">
        <f t="shared" ca="1" si="61"/>
        <v>0</v>
      </c>
      <c r="BO30">
        <f t="shared" ca="1" si="62"/>
        <v>0</v>
      </c>
      <c r="BP30">
        <f t="shared" ca="1" si="63"/>
        <v>0</v>
      </c>
      <c r="BQ30" t="str">
        <f t="shared" ca="1" si="64"/>
        <v/>
      </c>
      <c r="BR30">
        <f t="shared" ca="1" si="65"/>
        <v>0</v>
      </c>
      <c r="BS30">
        <f t="shared" ca="1" si="66"/>
        <v>0</v>
      </c>
      <c r="BT30">
        <f t="shared" ca="1" si="67"/>
        <v>0</v>
      </c>
      <c r="BU30">
        <f t="shared" ca="1" si="68"/>
        <v>0</v>
      </c>
      <c r="BV30">
        <f t="shared" ca="1" si="69"/>
        <v>0</v>
      </c>
      <c r="BW30">
        <f t="shared" ca="1" si="70"/>
        <v>0</v>
      </c>
      <c r="BX30">
        <f t="shared" ca="1" si="71"/>
        <v>0</v>
      </c>
      <c r="BY30">
        <f t="shared" ca="1" si="72"/>
        <v>0</v>
      </c>
      <c r="BZ30">
        <f t="shared" ca="1" si="73"/>
        <v>0</v>
      </c>
      <c r="CA30">
        <f t="shared" ca="1" si="74"/>
        <v>0</v>
      </c>
      <c r="CB30">
        <f t="shared" ca="1" si="75"/>
        <v>0</v>
      </c>
      <c r="CC30">
        <f t="shared" ca="1" si="76"/>
        <v>0</v>
      </c>
      <c r="CD30">
        <f t="shared" ca="1" si="77"/>
        <v>0</v>
      </c>
      <c r="CE30">
        <f t="shared" ca="1" si="78"/>
        <v>0</v>
      </c>
      <c r="CF30" t="e">
        <f t="shared" ca="1" si="79"/>
        <v>#N/A</v>
      </c>
      <c r="CG30" t="e">
        <f t="shared" ca="1" si="80"/>
        <v>#N/A</v>
      </c>
      <c r="CH30">
        <f t="shared" ca="1" si="81"/>
        <v>0</v>
      </c>
      <c r="CI30">
        <f t="shared" ca="1" si="82"/>
        <v>0</v>
      </c>
      <c r="CJ30">
        <f t="shared" ca="1" si="83"/>
        <v>0</v>
      </c>
      <c r="CK30">
        <f t="shared" ca="1" si="84"/>
        <v>0</v>
      </c>
      <c r="CL30">
        <f t="shared" ca="1" si="85"/>
        <v>0</v>
      </c>
      <c r="CM30">
        <f t="shared" ca="1" si="86"/>
        <v>0</v>
      </c>
      <c r="CN30">
        <f t="shared" ca="1" si="87"/>
        <v>0</v>
      </c>
      <c r="CO30">
        <f t="shared" ca="1" si="88"/>
        <v>0</v>
      </c>
      <c r="CP30">
        <f t="shared" ca="1" si="89"/>
        <v>0</v>
      </c>
      <c r="CQ30">
        <f t="shared" ca="1" si="90"/>
        <v>0</v>
      </c>
      <c r="CR30">
        <f t="shared" ca="1" si="91"/>
        <v>0</v>
      </c>
      <c r="CS30">
        <f t="shared" ca="1" si="92"/>
        <v>0</v>
      </c>
      <c r="CT30">
        <f t="shared" ca="1" si="93"/>
        <v>0</v>
      </c>
      <c r="CU30">
        <f t="shared" ca="1" si="94"/>
        <v>0</v>
      </c>
      <c r="CV30">
        <f t="shared" ca="1" si="95"/>
        <v>0</v>
      </c>
      <c r="CW30">
        <f t="shared" ca="1" si="96"/>
        <v>0</v>
      </c>
      <c r="CX30">
        <f t="shared" ca="1" si="97"/>
        <v>0</v>
      </c>
      <c r="CY30">
        <f t="shared" ca="1" si="98"/>
        <v>0</v>
      </c>
      <c r="CZ30">
        <f t="shared" ca="1" si="99"/>
        <v>0</v>
      </c>
      <c r="DA30">
        <f t="shared" ca="1" si="100"/>
        <v>0</v>
      </c>
      <c r="DB30">
        <f t="shared" ca="1" si="101"/>
        <v>0</v>
      </c>
      <c r="DC30">
        <f t="shared" ca="1" si="102"/>
        <v>0</v>
      </c>
      <c r="DD30">
        <f t="shared" ca="1" si="103"/>
        <v>0</v>
      </c>
      <c r="DE30">
        <f t="shared" ca="1" si="104"/>
        <v>0</v>
      </c>
      <c r="DF30">
        <f t="shared" ca="1" si="105"/>
        <v>0</v>
      </c>
      <c r="DG30">
        <f t="shared" ca="1" si="106"/>
        <v>0</v>
      </c>
      <c r="DH30">
        <f t="shared" ca="1" si="107"/>
        <v>0</v>
      </c>
      <c r="DI30">
        <f t="shared" ca="1" si="108"/>
        <v>0</v>
      </c>
      <c r="DJ30">
        <f t="shared" ca="1" si="109"/>
        <v>0</v>
      </c>
      <c r="DK30">
        <f t="shared" ca="1" si="110"/>
        <v>0</v>
      </c>
      <c r="DL30" t="e">
        <f t="shared" ca="1" si="111"/>
        <v>#N/A</v>
      </c>
    </row>
    <row r="31" spans="1:116" x14ac:dyDescent="0.25">
      <c r="A31">
        <f>verzamelblad!A31</f>
        <v>27</v>
      </c>
      <c r="B31" s="19">
        <f t="shared" ca="1" si="3"/>
        <v>0</v>
      </c>
      <c r="C31" s="262">
        <f t="shared" ca="1" si="4"/>
        <v>0</v>
      </c>
      <c r="D31" s="36">
        <f t="shared" ca="1" si="5"/>
        <v>0</v>
      </c>
      <c r="E31" s="36">
        <f t="shared" ca="1" si="6"/>
        <v>0</v>
      </c>
      <c r="F31" s="36">
        <f t="shared" ca="1" si="7"/>
        <v>0</v>
      </c>
      <c r="G31" s="36">
        <f t="shared" ca="1" si="8"/>
        <v>0</v>
      </c>
      <c r="H31" s="36">
        <f t="shared" ca="1" si="9"/>
        <v>0</v>
      </c>
      <c r="I31" s="36">
        <f t="shared" ca="1" si="10"/>
        <v>0</v>
      </c>
      <c r="J31" s="36">
        <f t="shared" ca="1" si="11"/>
        <v>0</v>
      </c>
      <c r="K31" s="36">
        <f t="shared" ca="1" si="12"/>
        <v>0</v>
      </c>
      <c r="L31" s="36">
        <f t="shared" ca="1" si="13"/>
        <v>0</v>
      </c>
      <c r="M31" s="35" t="e">
        <f t="shared" ca="1" si="14"/>
        <v>#DIV/0!</v>
      </c>
      <c r="N31" s="35" t="e">
        <f t="shared" ca="1" si="15"/>
        <v>#DIV/0!</v>
      </c>
      <c r="O31" s="35" t="e">
        <f t="shared" ca="1" si="16"/>
        <v>#DIV/0!</v>
      </c>
      <c r="P31" s="35" t="e">
        <f t="shared" ca="1" si="17"/>
        <v>#DIV/0!</v>
      </c>
      <c r="Q31" s="36">
        <f t="shared" ca="1" si="18"/>
        <v>0</v>
      </c>
      <c r="R31" s="182"/>
      <c r="T31" s="205" t="e">
        <f t="shared" ca="1" si="19"/>
        <v>#DIV/0!</v>
      </c>
      <c r="U31" s="205" t="e">
        <f t="shared" ca="1" si="20"/>
        <v>#DIV/0!</v>
      </c>
      <c r="V31">
        <f t="shared" si="0"/>
        <v>0</v>
      </c>
      <c r="W31">
        <f t="shared" si="1"/>
        <v>0</v>
      </c>
      <c r="X31">
        <f t="shared" si="2"/>
        <v>0</v>
      </c>
      <c r="Y31">
        <f t="shared" ca="1" si="21"/>
        <v>0</v>
      </c>
      <c r="Z31" t="e">
        <f t="shared" ca="1" si="112"/>
        <v>#DIV/0!</v>
      </c>
      <c r="AA31">
        <f t="shared" ca="1" si="22"/>
        <v>0</v>
      </c>
      <c r="AB31">
        <f t="shared" ca="1" si="23"/>
        <v>0</v>
      </c>
      <c r="AC31">
        <f t="shared" ca="1" si="24"/>
        <v>0</v>
      </c>
      <c r="AD31">
        <f t="shared" ca="1" si="25"/>
        <v>0</v>
      </c>
      <c r="AE31">
        <f t="shared" ca="1" si="26"/>
        <v>0</v>
      </c>
      <c r="AF31">
        <f t="shared" ca="1" si="27"/>
        <v>0</v>
      </c>
      <c r="AG31">
        <f t="shared" ca="1" si="28"/>
        <v>0</v>
      </c>
      <c r="AH31">
        <f t="shared" ca="1" si="29"/>
        <v>0</v>
      </c>
      <c r="AI31">
        <f t="shared" ca="1" si="30"/>
        <v>0</v>
      </c>
      <c r="AJ31">
        <f t="shared" ca="1" si="31"/>
        <v>0</v>
      </c>
      <c r="AK31">
        <f t="shared" ca="1" si="32"/>
        <v>0</v>
      </c>
      <c r="AL31">
        <f t="shared" ca="1" si="33"/>
        <v>0</v>
      </c>
      <c r="AM31">
        <f t="shared" ca="1" si="34"/>
        <v>0</v>
      </c>
      <c r="AN31">
        <f t="shared" ca="1" si="35"/>
        <v>0</v>
      </c>
      <c r="AO31">
        <f t="shared" ca="1" si="36"/>
        <v>0</v>
      </c>
      <c r="AP31">
        <f t="shared" ca="1" si="37"/>
        <v>0</v>
      </c>
      <c r="AQ31">
        <f t="shared" ca="1" si="38"/>
        <v>0</v>
      </c>
      <c r="AR31">
        <f t="shared" ca="1" si="39"/>
        <v>0</v>
      </c>
      <c r="AS31">
        <f t="shared" ca="1" si="40"/>
        <v>0</v>
      </c>
      <c r="AT31">
        <f t="shared" ca="1" si="41"/>
        <v>0</v>
      </c>
      <c r="AU31">
        <f t="shared" ca="1" si="42"/>
        <v>0</v>
      </c>
      <c r="AV31">
        <f t="shared" ca="1" si="43"/>
        <v>0</v>
      </c>
      <c r="AW31">
        <f t="shared" ca="1" si="44"/>
        <v>0</v>
      </c>
      <c r="AX31">
        <f t="shared" ca="1" si="45"/>
        <v>0</v>
      </c>
      <c r="AY31">
        <f t="shared" ca="1" si="46"/>
        <v>0</v>
      </c>
      <c r="AZ31">
        <f t="shared" ca="1" si="47"/>
        <v>0</v>
      </c>
      <c r="BA31">
        <f t="shared" ca="1" si="48"/>
        <v>0</v>
      </c>
      <c r="BB31">
        <f t="shared" ca="1" si="49"/>
        <v>0</v>
      </c>
      <c r="BC31">
        <f t="shared" ca="1" si="50"/>
        <v>0</v>
      </c>
      <c r="BD31">
        <f t="shared" ca="1" si="51"/>
        <v>0</v>
      </c>
      <c r="BE31" t="str">
        <f t="shared" ca="1" si="52"/>
        <v/>
      </c>
      <c r="BF31">
        <f t="shared" ca="1" si="53"/>
        <v>0</v>
      </c>
      <c r="BG31" t="str">
        <f t="shared" ca="1" si="54"/>
        <v/>
      </c>
      <c r="BH31">
        <f t="shared" ca="1" si="55"/>
        <v>0</v>
      </c>
      <c r="BI31">
        <f t="shared" ca="1" si="56"/>
        <v>0</v>
      </c>
      <c r="BJ31">
        <f t="shared" ca="1" si="57"/>
        <v>0</v>
      </c>
      <c r="BK31">
        <f t="shared" ca="1" si="58"/>
        <v>0</v>
      </c>
      <c r="BL31">
        <f t="shared" ca="1" si="59"/>
        <v>0</v>
      </c>
      <c r="BM31">
        <f t="shared" ca="1" si="60"/>
        <v>0</v>
      </c>
      <c r="BN31">
        <f t="shared" ca="1" si="61"/>
        <v>0</v>
      </c>
      <c r="BO31">
        <f t="shared" ca="1" si="62"/>
        <v>0</v>
      </c>
      <c r="BP31">
        <f t="shared" ca="1" si="63"/>
        <v>0</v>
      </c>
      <c r="BQ31" t="str">
        <f t="shared" ca="1" si="64"/>
        <v/>
      </c>
      <c r="BR31">
        <f t="shared" ca="1" si="65"/>
        <v>0</v>
      </c>
      <c r="BS31">
        <f t="shared" ca="1" si="66"/>
        <v>0</v>
      </c>
      <c r="BT31">
        <f t="shared" ca="1" si="67"/>
        <v>0</v>
      </c>
      <c r="BU31">
        <f t="shared" ca="1" si="68"/>
        <v>0</v>
      </c>
      <c r="BV31">
        <f t="shared" ca="1" si="69"/>
        <v>0</v>
      </c>
      <c r="BW31">
        <f t="shared" ca="1" si="70"/>
        <v>0</v>
      </c>
      <c r="BX31">
        <f t="shared" ca="1" si="71"/>
        <v>0</v>
      </c>
      <c r="BY31">
        <f t="shared" ca="1" si="72"/>
        <v>0</v>
      </c>
      <c r="BZ31">
        <f t="shared" ca="1" si="73"/>
        <v>0</v>
      </c>
      <c r="CA31">
        <f t="shared" ca="1" si="74"/>
        <v>0</v>
      </c>
      <c r="CB31">
        <f t="shared" ca="1" si="75"/>
        <v>0</v>
      </c>
      <c r="CC31">
        <f t="shared" ca="1" si="76"/>
        <v>0</v>
      </c>
      <c r="CD31">
        <f t="shared" ca="1" si="77"/>
        <v>0</v>
      </c>
      <c r="CE31">
        <f t="shared" ca="1" si="78"/>
        <v>0</v>
      </c>
      <c r="CF31" t="e">
        <f t="shared" ca="1" si="79"/>
        <v>#DIV/0!</v>
      </c>
      <c r="CG31">
        <f t="shared" ca="1" si="80"/>
        <v>0</v>
      </c>
      <c r="CH31">
        <f t="shared" ca="1" si="81"/>
        <v>0</v>
      </c>
      <c r="CI31">
        <f t="shared" ca="1" si="82"/>
        <v>0</v>
      </c>
      <c r="CJ31">
        <f t="shared" ca="1" si="83"/>
        <v>0</v>
      </c>
      <c r="CK31">
        <f t="shared" ca="1" si="84"/>
        <v>0</v>
      </c>
      <c r="CL31">
        <f t="shared" ca="1" si="85"/>
        <v>0</v>
      </c>
      <c r="CM31">
        <f t="shared" ca="1" si="86"/>
        <v>0</v>
      </c>
      <c r="CN31">
        <f t="shared" ca="1" si="87"/>
        <v>0</v>
      </c>
      <c r="CO31">
        <f t="shared" ca="1" si="88"/>
        <v>0</v>
      </c>
      <c r="CP31">
        <f t="shared" ca="1" si="89"/>
        <v>0</v>
      </c>
      <c r="CQ31">
        <f t="shared" ca="1" si="90"/>
        <v>0</v>
      </c>
      <c r="CR31">
        <f t="shared" ca="1" si="91"/>
        <v>0</v>
      </c>
      <c r="CS31">
        <f t="shared" ca="1" si="92"/>
        <v>0</v>
      </c>
      <c r="CT31">
        <f t="shared" ca="1" si="93"/>
        <v>0</v>
      </c>
      <c r="CU31">
        <f t="shared" ca="1" si="94"/>
        <v>0</v>
      </c>
      <c r="CV31">
        <f t="shared" ca="1" si="95"/>
        <v>0</v>
      </c>
      <c r="CW31">
        <f t="shared" ca="1" si="96"/>
        <v>0</v>
      </c>
      <c r="CX31">
        <f t="shared" ca="1" si="97"/>
        <v>0</v>
      </c>
      <c r="CY31">
        <f t="shared" ca="1" si="98"/>
        <v>0</v>
      </c>
      <c r="CZ31">
        <f t="shared" ca="1" si="99"/>
        <v>0</v>
      </c>
      <c r="DA31">
        <f t="shared" ca="1" si="100"/>
        <v>0</v>
      </c>
      <c r="DB31">
        <f t="shared" ca="1" si="101"/>
        <v>0</v>
      </c>
      <c r="DC31">
        <f t="shared" ca="1" si="102"/>
        <v>0</v>
      </c>
      <c r="DD31">
        <f t="shared" ca="1" si="103"/>
        <v>0</v>
      </c>
      <c r="DE31">
        <f t="shared" ca="1" si="104"/>
        <v>0</v>
      </c>
      <c r="DF31">
        <f t="shared" ca="1" si="105"/>
        <v>0</v>
      </c>
      <c r="DG31">
        <f t="shared" ca="1" si="106"/>
        <v>0</v>
      </c>
      <c r="DH31">
        <f t="shared" ca="1" si="107"/>
        <v>0</v>
      </c>
      <c r="DI31">
        <f t="shared" ca="1" si="108"/>
        <v>0</v>
      </c>
      <c r="DJ31">
        <f t="shared" ca="1" si="109"/>
        <v>0</v>
      </c>
      <c r="DK31">
        <f t="shared" ca="1" si="110"/>
        <v>0</v>
      </c>
      <c r="DL31" t="e">
        <f t="shared" ca="1" si="111"/>
        <v>#DIV/0!</v>
      </c>
    </row>
    <row r="32" spans="1:116" x14ac:dyDescent="0.25">
      <c r="A32">
        <f>verzamelblad!A32</f>
        <v>28</v>
      </c>
      <c r="B32" s="19">
        <f t="shared" ca="1" si="3"/>
        <v>0</v>
      </c>
      <c r="C32" s="262">
        <f t="shared" ca="1" si="4"/>
        <v>0</v>
      </c>
      <c r="D32" s="36">
        <f t="shared" ca="1" si="5"/>
        <v>0</v>
      </c>
      <c r="E32" s="36">
        <f t="shared" ca="1" si="6"/>
        <v>0</v>
      </c>
      <c r="F32" s="36">
        <f t="shared" ca="1" si="7"/>
        <v>0</v>
      </c>
      <c r="G32" s="36">
        <f t="shared" ca="1" si="8"/>
        <v>0</v>
      </c>
      <c r="H32" s="36">
        <f t="shared" ca="1" si="9"/>
        <v>0</v>
      </c>
      <c r="I32" s="36">
        <f t="shared" ca="1" si="10"/>
        <v>0</v>
      </c>
      <c r="J32" s="36">
        <f t="shared" ca="1" si="11"/>
        <v>0</v>
      </c>
      <c r="K32" s="36">
        <f t="shared" ca="1" si="12"/>
        <v>0</v>
      </c>
      <c r="L32" s="36">
        <f t="shared" ca="1" si="13"/>
        <v>0</v>
      </c>
      <c r="M32" s="35" t="e">
        <f t="shared" ca="1" si="14"/>
        <v>#DIV/0!</v>
      </c>
      <c r="N32" s="35" t="e">
        <f t="shared" ca="1" si="15"/>
        <v>#DIV/0!</v>
      </c>
      <c r="O32" s="35" t="e">
        <f t="shared" ca="1" si="16"/>
        <v>#DIV/0!</v>
      </c>
      <c r="P32" s="35" t="e">
        <f t="shared" ca="1" si="17"/>
        <v>#DIV/0!</v>
      </c>
      <c r="Q32" s="36">
        <f t="shared" ca="1" si="18"/>
        <v>0</v>
      </c>
      <c r="R32" s="182"/>
      <c r="T32" s="205" t="e">
        <f t="shared" ca="1" si="19"/>
        <v>#DIV/0!</v>
      </c>
      <c r="U32" s="205" t="e">
        <f t="shared" ca="1" si="20"/>
        <v>#DIV/0!</v>
      </c>
      <c r="V32">
        <f t="shared" si="0"/>
        <v>0</v>
      </c>
      <c r="W32">
        <f t="shared" si="1"/>
        <v>0</v>
      </c>
      <c r="X32">
        <f t="shared" si="2"/>
        <v>0</v>
      </c>
      <c r="Y32">
        <f t="shared" ca="1" si="21"/>
        <v>0</v>
      </c>
      <c r="Z32" t="e">
        <f t="shared" ca="1" si="112"/>
        <v>#N/A</v>
      </c>
      <c r="AA32">
        <f t="shared" ca="1" si="22"/>
        <v>0</v>
      </c>
      <c r="AB32">
        <f t="shared" ca="1" si="23"/>
        <v>0</v>
      </c>
      <c r="AC32">
        <f t="shared" ca="1" si="24"/>
        <v>0</v>
      </c>
      <c r="AD32">
        <f t="shared" ca="1" si="25"/>
        <v>0</v>
      </c>
      <c r="AE32">
        <f t="shared" ca="1" si="26"/>
        <v>0</v>
      </c>
      <c r="AF32">
        <f t="shared" ca="1" si="27"/>
        <v>0</v>
      </c>
      <c r="AG32">
        <f t="shared" ca="1" si="28"/>
        <v>0</v>
      </c>
      <c r="AH32">
        <f t="shared" ca="1" si="29"/>
        <v>0</v>
      </c>
      <c r="AI32">
        <f t="shared" ca="1" si="30"/>
        <v>0</v>
      </c>
      <c r="AJ32">
        <f t="shared" ca="1" si="31"/>
        <v>0</v>
      </c>
      <c r="AK32">
        <f t="shared" ca="1" si="32"/>
        <v>0</v>
      </c>
      <c r="AL32">
        <f t="shared" ca="1" si="33"/>
        <v>0</v>
      </c>
      <c r="AM32">
        <f t="shared" ca="1" si="34"/>
        <v>0</v>
      </c>
      <c r="AN32">
        <f t="shared" ca="1" si="35"/>
        <v>0</v>
      </c>
      <c r="AO32">
        <f t="shared" ca="1" si="36"/>
        <v>0</v>
      </c>
      <c r="AP32">
        <f t="shared" ca="1" si="37"/>
        <v>0</v>
      </c>
      <c r="AQ32">
        <f t="shared" ca="1" si="38"/>
        <v>0</v>
      </c>
      <c r="AR32">
        <f t="shared" ca="1" si="39"/>
        <v>0</v>
      </c>
      <c r="AS32">
        <f t="shared" ca="1" si="40"/>
        <v>0</v>
      </c>
      <c r="AT32">
        <f t="shared" ca="1" si="41"/>
        <v>0</v>
      </c>
      <c r="AU32">
        <f t="shared" ca="1" si="42"/>
        <v>0</v>
      </c>
      <c r="AV32">
        <f t="shared" ca="1" si="43"/>
        <v>0</v>
      </c>
      <c r="AW32">
        <f t="shared" ca="1" si="44"/>
        <v>0</v>
      </c>
      <c r="AX32">
        <f t="shared" ca="1" si="45"/>
        <v>0</v>
      </c>
      <c r="AY32">
        <f t="shared" ca="1" si="46"/>
        <v>0</v>
      </c>
      <c r="AZ32">
        <f t="shared" ca="1" si="47"/>
        <v>0</v>
      </c>
      <c r="BA32">
        <f t="shared" ca="1" si="48"/>
        <v>0</v>
      </c>
      <c r="BB32">
        <f t="shared" ca="1" si="49"/>
        <v>0</v>
      </c>
      <c r="BC32">
        <f t="shared" ca="1" si="50"/>
        <v>0</v>
      </c>
      <c r="BD32">
        <f t="shared" ca="1" si="51"/>
        <v>0</v>
      </c>
      <c r="BE32" t="str">
        <f t="shared" ca="1" si="52"/>
        <v/>
      </c>
      <c r="BF32">
        <f t="shared" ca="1" si="53"/>
        <v>0</v>
      </c>
      <c r="BG32" t="str">
        <f t="shared" ca="1" si="54"/>
        <v/>
      </c>
      <c r="BH32">
        <f t="shared" ca="1" si="55"/>
        <v>0</v>
      </c>
      <c r="BI32">
        <f t="shared" ca="1" si="56"/>
        <v>0</v>
      </c>
      <c r="BJ32">
        <f t="shared" ca="1" si="57"/>
        <v>0</v>
      </c>
      <c r="BK32">
        <f t="shared" ca="1" si="58"/>
        <v>0</v>
      </c>
      <c r="BL32">
        <f t="shared" ca="1" si="59"/>
        <v>0</v>
      </c>
      <c r="BM32">
        <f t="shared" ca="1" si="60"/>
        <v>0</v>
      </c>
      <c r="BN32">
        <f t="shared" ca="1" si="61"/>
        <v>0</v>
      </c>
      <c r="BO32">
        <f t="shared" ca="1" si="62"/>
        <v>0</v>
      </c>
      <c r="BP32">
        <f t="shared" ca="1" si="63"/>
        <v>0</v>
      </c>
      <c r="BQ32" t="str">
        <f t="shared" ca="1" si="64"/>
        <v/>
      </c>
      <c r="BR32">
        <f t="shared" ca="1" si="65"/>
        <v>0</v>
      </c>
      <c r="BS32">
        <f t="shared" ca="1" si="66"/>
        <v>0</v>
      </c>
      <c r="BT32">
        <f t="shared" ca="1" si="67"/>
        <v>0</v>
      </c>
      <c r="BU32">
        <f t="shared" ca="1" si="68"/>
        <v>0</v>
      </c>
      <c r="BV32">
        <f t="shared" ca="1" si="69"/>
        <v>0</v>
      </c>
      <c r="BW32">
        <f t="shared" ca="1" si="70"/>
        <v>0</v>
      </c>
      <c r="BX32">
        <f t="shared" ca="1" si="71"/>
        <v>0</v>
      </c>
      <c r="BY32">
        <f t="shared" ca="1" si="72"/>
        <v>0</v>
      </c>
      <c r="BZ32">
        <f t="shared" ca="1" si="73"/>
        <v>0</v>
      </c>
      <c r="CA32">
        <f t="shared" ca="1" si="74"/>
        <v>0</v>
      </c>
      <c r="CB32">
        <f t="shared" ca="1" si="75"/>
        <v>0</v>
      </c>
      <c r="CC32">
        <f t="shared" ca="1" si="76"/>
        <v>0</v>
      </c>
      <c r="CD32">
        <f t="shared" ca="1" si="77"/>
        <v>0</v>
      </c>
      <c r="CE32">
        <f t="shared" ca="1" si="78"/>
        <v>0</v>
      </c>
      <c r="CF32" t="e">
        <f t="shared" ca="1" si="79"/>
        <v>#N/A</v>
      </c>
      <c r="CG32" t="e">
        <f t="shared" ca="1" si="80"/>
        <v>#N/A</v>
      </c>
      <c r="CH32">
        <f t="shared" ca="1" si="81"/>
        <v>0</v>
      </c>
      <c r="CI32">
        <f t="shared" ca="1" si="82"/>
        <v>0</v>
      </c>
      <c r="CJ32">
        <f t="shared" ca="1" si="83"/>
        <v>0</v>
      </c>
      <c r="CK32">
        <f t="shared" ca="1" si="84"/>
        <v>0</v>
      </c>
      <c r="CL32">
        <f t="shared" ca="1" si="85"/>
        <v>0</v>
      </c>
      <c r="CM32">
        <f t="shared" ca="1" si="86"/>
        <v>0</v>
      </c>
      <c r="CN32">
        <f t="shared" ca="1" si="87"/>
        <v>0</v>
      </c>
      <c r="CO32">
        <f t="shared" ca="1" si="88"/>
        <v>0</v>
      </c>
      <c r="CP32">
        <f t="shared" ca="1" si="89"/>
        <v>0</v>
      </c>
      <c r="CQ32">
        <f t="shared" ca="1" si="90"/>
        <v>0</v>
      </c>
      <c r="CR32">
        <f t="shared" ca="1" si="91"/>
        <v>0</v>
      </c>
      <c r="CS32">
        <f t="shared" ca="1" si="92"/>
        <v>0</v>
      </c>
      <c r="CT32">
        <f t="shared" ca="1" si="93"/>
        <v>0</v>
      </c>
      <c r="CU32">
        <f t="shared" ca="1" si="94"/>
        <v>0</v>
      </c>
      <c r="CV32">
        <f t="shared" ca="1" si="95"/>
        <v>0</v>
      </c>
      <c r="CW32">
        <f t="shared" ca="1" si="96"/>
        <v>0</v>
      </c>
      <c r="CX32">
        <f t="shared" ca="1" si="97"/>
        <v>0</v>
      </c>
      <c r="CY32">
        <f t="shared" ca="1" si="98"/>
        <v>0</v>
      </c>
      <c r="CZ32">
        <f t="shared" ca="1" si="99"/>
        <v>0</v>
      </c>
      <c r="DA32">
        <f t="shared" ca="1" si="100"/>
        <v>0</v>
      </c>
      <c r="DB32">
        <f t="shared" ca="1" si="101"/>
        <v>0</v>
      </c>
      <c r="DC32">
        <f t="shared" ca="1" si="102"/>
        <v>0</v>
      </c>
      <c r="DD32">
        <f t="shared" ca="1" si="103"/>
        <v>0</v>
      </c>
      <c r="DE32">
        <f t="shared" ca="1" si="104"/>
        <v>0</v>
      </c>
      <c r="DF32">
        <f t="shared" ca="1" si="105"/>
        <v>0</v>
      </c>
      <c r="DG32">
        <f t="shared" ca="1" si="106"/>
        <v>0</v>
      </c>
      <c r="DH32">
        <f t="shared" ca="1" si="107"/>
        <v>0</v>
      </c>
      <c r="DI32">
        <f t="shared" ca="1" si="108"/>
        <v>0</v>
      </c>
      <c r="DJ32">
        <f t="shared" ca="1" si="109"/>
        <v>0</v>
      </c>
      <c r="DK32">
        <f t="shared" ca="1" si="110"/>
        <v>0</v>
      </c>
      <c r="DL32" t="e">
        <f t="shared" ca="1" si="111"/>
        <v>#N/A</v>
      </c>
    </row>
    <row r="33" spans="1:116" x14ac:dyDescent="0.25">
      <c r="A33">
        <f>verzamelblad!A33</f>
        <v>29</v>
      </c>
      <c r="B33" s="19">
        <f t="shared" ca="1" si="3"/>
        <v>0</v>
      </c>
      <c r="C33" s="262">
        <f t="shared" ca="1" si="4"/>
        <v>0</v>
      </c>
      <c r="D33" s="36">
        <f t="shared" ca="1" si="5"/>
        <v>0</v>
      </c>
      <c r="E33" s="36">
        <f t="shared" ca="1" si="6"/>
        <v>0</v>
      </c>
      <c r="F33" s="36">
        <f t="shared" ca="1" si="7"/>
        <v>0</v>
      </c>
      <c r="G33" s="36">
        <f t="shared" ca="1" si="8"/>
        <v>0</v>
      </c>
      <c r="H33" s="36">
        <f t="shared" ca="1" si="9"/>
        <v>0</v>
      </c>
      <c r="I33" s="36">
        <f t="shared" ca="1" si="10"/>
        <v>0</v>
      </c>
      <c r="J33" s="36">
        <f t="shared" ca="1" si="11"/>
        <v>0</v>
      </c>
      <c r="K33" s="36">
        <f t="shared" ca="1" si="12"/>
        <v>0</v>
      </c>
      <c r="L33" s="36">
        <f t="shared" ca="1" si="13"/>
        <v>0</v>
      </c>
      <c r="M33" s="35" t="e">
        <f t="shared" ca="1" si="14"/>
        <v>#DIV/0!</v>
      </c>
      <c r="N33" s="35" t="e">
        <f t="shared" ca="1" si="15"/>
        <v>#DIV/0!</v>
      </c>
      <c r="O33" s="35" t="e">
        <f t="shared" ca="1" si="16"/>
        <v>#DIV/0!</v>
      </c>
      <c r="P33" s="35" t="e">
        <f t="shared" ca="1" si="17"/>
        <v>#DIV/0!</v>
      </c>
      <c r="Q33" s="36">
        <f t="shared" ca="1" si="18"/>
        <v>0</v>
      </c>
      <c r="R33" s="182"/>
      <c r="T33" s="205" t="e">
        <f t="shared" ca="1" si="19"/>
        <v>#DIV/0!</v>
      </c>
      <c r="U33" s="205" t="e">
        <f t="shared" ca="1" si="20"/>
        <v>#DIV/0!</v>
      </c>
      <c r="V33">
        <f t="shared" si="0"/>
        <v>0</v>
      </c>
      <c r="W33">
        <f t="shared" si="1"/>
        <v>0</v>
      </c>
      <c r="X33">
        <f t="shared" si="2"/>
        <v>0</v>
      </c>
      <c r="Y33">
        <f t="shared" ca="1" si="21"/>
        <v>0</v>
      </c>
      <c r="Z33" t="e">
        <f t="shared" ca="1" si="112"/>
        <v>#N/A</v>
      </c>
      <c r="AA33">
        <f t="shared" ca="1" si="22"/>
        <v>0</v>
      </c>
      <c r="AB33">
        <f t="shared" ca="1" si="23"/>
        <v>0</v>
      </c>
      <c r="AC33">
        <f t="shared" ca="1" si="24"/>
        <v>0</v>
      </c>
      <c r="AD33">
        <f t="shared" ca="1" si="25"/>
        <v>0</v>
      </c>
      <c r="AE33">
        <f t="shared" ca="1" si="26"/>
        <v>0</v>
      </c>
      <c r="AF33">
        <f t="shared" ca="1" si="27"/>
        <v>0</v>
      </c>
      <c r="AG33">
        <f t="shared" ca="1" si="28"/>
        <v>0</v>
      </c>
      <c r="AH33">
        <f t="shared" ca="1" si="29"/>
        <v>0</v>
      </c>
      <c r="AI33">
        <f t="shared" ca="1" si="30"/>
        <v>0</v>
      </c>
      <c r="AJ33">
        <f t="shared" ca="1" si="31"/>
        <v>0</v>
      </c>
      <c r="AK33">
        <f t="shared" ca="1" si="32"/>
        <v>0</v>
      </c>
      <c r="AL33">
        <f t="shared" ca="1" si="33"/>
        <v>0</v>
      </c>
      <c r="AM33">
        <f t="shared" ca="1" si="34"/>
        <v>0</v>
      </c>
      <c r="AN33">
        <f t="shared" ca="1" si="35"/>
        <v>0</v>
      </c>
      <c r="AO33">
        <f t="shared" ca="1" si="36"/>
        <v>0</v>
      </c>
      <c r="AP33">
        <f t="shared" ca="1" si="37"/>
        <v>0</v>
      </c>
      <c r="AQ33">
        <f t="shared" ca="1" si="38"/>
        <v>0</v>
      </c>
      <c r="AR33">
        <f t="shared" ca="1" si="39"/>
        <v>0</v>
      </c>
      <c r="AS33">
        <f t="shared" ca="1" si="40"/>
        <v>0</v>
      </c>
      <c r="AT33">
        <f t="shared" ca="1" si="41"/>
        <v>0</v>
      </c>
      <c r="AU33">
        <f t="shared" ca="1" si="42"/>
        <v>0</v>
      </c>
      <c r="AV33">
        <f t="shared" ca="1" si="43"/>
        <v>0</v>
      </c>
      <c r="AW33">
        <f t="shared" ca="1" si="44"/>
        <v>0</v>
      </c>
      <c r="AX33">
        <f t="shared" ca="1" si="45"/>
        <v>0</v>
      </c>
      <c r="AY33">
        <f t="shared" ca="1" si="46"/>
        <v>0</v>
      </c>
      <c r="AZ33">
        <f t="shared" ca="1" si="47"/>
        <v>0</v>
      </c>
      <c r="BA33">
        <f t="shared" ca="1" si="48"/>
        <v>0</v>
      </c>
      <c r="BB33">
        <f t="shared" ca="1" si="49"/>
        <v>0</v>
      </c>
      <c r="BC33">
        <f t="shared" ca="1" si="50"/>
        <v>0</v>
      </c>
      <c r="BD33">
        <f t="shared" ca="1" si="51"/>
        <v>0</v>
      </c>
      <c r="BE33" t="str">
        <f t="shared" ca="1" si="52"/>
        <v/>
      </c>
      <c r="BF33">
        <f t="shared" ca="1" si="53"/>
        <v>0</v>
      </c>
      <c r="BG33" t="str">
        <f t="shared" ca="1" si="54"/>
        <v/>
      </c>
      <c r="BH33">
        <f t="shared" ca="1" si="55"/>
        <v>0</v>
      </c>
      <c r="BI33">
        <f t="shared" ca="1" si="56"/>
        <v>0</v>
      </c>
      <c r="BJ33">
        <f t="shared" ca="1" si="57"/>
        <v>0</v>
      </c>
      <c r="BK33">
        <f t="shared" ca="1" si="58"/>
        <v>0</v>
      </c>
      <c r="BL33">
        <f t="shared" ca="1" si="59"/>
        <v>0</v>
      </c>
      <c r="BM33">
        <f t="shared" ca="1" si="60"/>
        <v>0</v>
      </c>
      <c r="BN33">
        <f t="shared" ca="1" si="61"/>
        <v>0</v>
      </c>
      <c r="BO33">
        <f t="shared" ca="1" si="62"/>
        <v>0</v>
      </c>
      <c r="BP33">
        <f t="shared" ca="1" si="63"/>
        <v>0</v>
      </c>
      <c r="BQ33">
        <f t="shared" ca="1" si="64"/>
        <v>0</v>
      </c>
      <c r="BR33">
        <f t="shared" ca="1" si="65"/>
        <v>0</v>
      </c>
      <c r="BS33">
        <f t="shared" ca="1" si="66"/>
        <v>0</v>
      </c>
      <c r="BT33">
        <f t="shared" ca="1" si="67"/>
        <v>0</v>
      </c>
      <c r="BU33">
        <f t="shared" ca="1" si="68"/>
        <v>0</v>
      </c>
      <c r="BV33">
        <f t="shared" ca="1" si="69"/>
        <v>0</v>
      </c>
      <c r="BW33">
        <f t="shared" ca="1" si="70"/>
        <v>0</v>
      </c>
      <c r="BX33">
        <f t="shared" ca="1" si="71"/>
        <v>0</v>
      </c>
      <c r="BY33">
        <f t="shared" ca="1" si="72"/>
        <v>0</v>
      </c>
      <c r="BZ33">
        <f t="shared" ca="1" si="73"/>
        <v>0</v>
      </c>
      <c r="CA33">
        <f t="shared" ca="1" si="74"/>
        <v>0</v>
      </c>
      <c r="CB33">
        <f t="shared" ca="1" si="75"/>
        <v>0</v>
      </c>
      <c r="CC33">
        <f t="shared" ca="1" si="76"/>
        <v>0</v>
      </c>
      <c r="CD33">
        <f t="shared" ca="1" si="77"/>
        <v>0</v>
      </c>
      <c r="CE33">
        <f t="shared" ca="1" si="78"/>
        <v>0</v>
      </c>
      <c r="CF33" t="e">
        <f t="shared" ca="1" si="79"/>
        <v>#N/A</v>
      </c>
      <c r="CG33" t="e">
        <f t="shared" ca="1" si="80"/>
        <v>#N/A</v>
      </c>
      <c r="CH33">
        <f t="shared" ca="1" si="81"/>
        <v>0</v>
      </c>
      <c r="CI33">
        <f t="shared" ca="1" si="82"/>
        <v>0</v>
      </c>
      <c r="CJ33">
        <f t="shared" ca="1" si="83"/>
        <v>0</v>
      </c>
      <c r="CK33">
        <f t="shared" ca="1" si="84"/>
        <v>0</v>
      </c>
      <c r="CL33">
        <f t="shared" ca="1" si="85"/>
        <v>0</v>
      </c>
      <c r="CM33">
        <f t="shared" ca="1" si="86"/>
        <v>0</v>
      </c>
      <c r="CN33">
        <f t="shared" ca="1" si="87"/>
        <v>0</v>
      </c>
      <c r="CO33">
        <f t="shared" ca="1" si="88"/>
        <v>0</v>
      </c>
      <c r="CP33">
        <f t="shared" ca="1" si="89"/>
        <v>0</v>
      </c>
      <c r="CQ33">
        <f t="shared" ca="1" si="90"/>
        <v>0</v>
      </c>
      <c r="CR33">
        <f t="shared" ca="1" si="91"/>
        <v>0</v>
      </c>
      <c r="CS33">
        <f t="shared" ca="1" si="92"/>
        <v>0</v>
      </c>
      <c r="CT33">
        <f t="shared" ca="1" si="93"/>
        <v>0</v>
      </c>
      <c r="CU33">
        <f t="shared" ca="1" si="94"/>
        <v>0</v>
      </c>
      <c r="CV33">
        <f t="shared" ca="1" si="95"/>
        <v>0</v>
      </c>
      <c r="CW33">
        <f t="shared" ca="1" si="96"/>
        <v>0</v>
      </c>
      <c r="CX33">
        <f t="shared" ca="1" si="97"/>
        <v>0</v>
      </c>
      <c r="CY33">
        <f t="shared" ca="1" si="98"/>
        <v>0</v>
      </c>
      <c r="CZ33">
        <f t="shared" ca="1" si="99"/>
        <v>0</v>
      </c>
      <c r="DA33">
        <f t="shared" ca="1" si="100"/>
        <v>0</v>
      </c>
      <c r="DB33">
        <f t="shared" ca="1" si="101"/>
        <v>0</v>
      </c>
      <c r="DC33">
        <f t="shared" ca="1" si="102"/>
        <v>0</v>
      </c>
      <c r="DD33">
        <f t="shared" ca="1" si="103"/>
        <v>0</v>
      </c>
      <c r="DE33">
        <f t="shared" ca="1" si="104"/>
        <v>0</v>
      </c>
      <c r="DF33">
        <f t="shared" ca="1" si="105"/>
        <v>0</v>
      </c>
      <c r="DG33">
        <f t="shared" ca="1" si="106"/>
        <v>0</v>
      </c>
      <c r="DH33">
        <f t="shared" ca="1" si="107"/>
        <v>0</v>
      </c>
      <c r="DI33">
        <f t="shared" ca="1" si="108"/>
        <v>0</v>
      </c>
      <c r="DJ33">
        <f t="shared" ca="1" si="109"/>
        <v>0</v>
      </c>
      <c r="DK33">
        <f t="shared" ca="1" si="110"/>
        <v>0</v>
      </c>
      <c r="DL33" t="e">
        <f t="shared" ca="1" si="111"/>
        <v>#N/A</v>
      </c>
    </row>
    <row r="34" spans="1:116" x14ac:dyDescent="0.25">
      <c r="A34">
        <f>verzamelblad!A34</f>
        <v>30</v>
      </c>
      <c r="B34" s="19">
        <f t="shared" ca="1" si="3"/>
        <v>0</v>
      </c>
      <c r="C34" s="262">
        <f t="shared" ref="C34" ca="1" si="113">INDIRECT("'" &amp; A34 &amp; "'!$I$78")</f>
        <v>0</v>
      </c>
      <c r="D34" s="36">
        <f t="shared" ca="1" si="5"/>
        <v>0</v>
      </c>
      <c r="E34" s="36">
        <f t="shared" ca="1" si="6"/>
        <v>0</v>
      </c>
      <c r="F34" s="36">
        <f t="shared" ca="1" si="7"/>
        <v>0</v>
      </c>
      <c r="G34" s="36">
        <f t="shared" ca="1" si="8"/>
        <v>0</v>
      </c>
      <c r="H34" s="36">
        <f t="shared" ca="1" si="9"/>
        <v>0</v>
      </c>
      <c r="I34" s="36">
        <f t="shared" ca="1" si="10"/>
        <v>0</v>
      </c>
      <c r="J34" s="36">
        <f t="shared" ca="1" si="11"/>
        <v>0</v>
      </c>
      <c r="K34" s="36">
        <f t="shared" ca="1" si="12"/>
        <v>0</v>
      </c>
      <c r="L34" s="36">
        <f t="shared" ca="1" si="13"/>
        <v>0</v>
      </c>
      <c r="M34" s="35" t="e">
        <f t="shared" ca="1" si="14"/>
        <v>#DIV/0!</v>
      </c>
      <c r="N34" s="35" t="e">
        <f t="shared" ca="1" si="15"/>
        <v>#DIV/0!</v>
      </c>
      <c r="O34" s="35" t="e">
        <f t="shared" ca="1" si="16"/>
        <v>#DIV/0!</v>
      </c>
      <c r="P34" s="35" t="e">
        <f t="shared" ca="1" si="17"/>
        <v>#DIV/0!</v>
      </c>
      <c r="Q34" s="36">
        <f t="shared" ca="1" si="18"/>
        <v>0</v>
      </c>
      <c r="R34" s="182"/>
      <c r="T34" s="205" t="e">
        <f t="shared" ca="1" si="19"/>
        <v>#DIV/0!</v>
      </c>
      <c r="U34" s="205" t="e">
        <f t="shared" ca="1" si="20"/>
        <v>#DIV/0!</v>
      </c>
      <c r="V34">
        <f t="shared" si="0"/>
        <v>0</v>
      </c>
      <c r="W34">
        <f t="shared" si="1"/>
        <v>0</v>
      </c>
      <c r="X34">
        <f t="shared" si="2"/>
        <v>0</v>
      </c>
      <c r="Y34">
        <f t="shared" ca="1" si="21"/>
        <v>0</v>
      </c>
      <c r="Z34" t="e">
        <f t="shared" ca="1" si="112"/>
        <v>#N/A</v>
      </c>
      <c r="AA34">
        <f t="shared" ca="1" si="22"/>
        <v>0</v>
      </c>
      <c r="AB34">
        <f t="shared" ca="1" si="23"/>
        <v>0</v>
      </c>
      <c r="AC34">
        <f t="shared" ca="1" si="24"/>
        <v>0</v>
      </c>
      <c r="AD34">
        <f t="shared" ca="1" si="25"/>
        <v>0</v>
      </c>
      <c r="AE34">
        <f t="shared" ca="1" si="26"/>
        <v>0</v>
      </c>
      <c r="AF34">
        <f t="shared" ca="1" si="27"/>
        <v>0</v>
      </c>
      <c r="AG34">
        <f t="shared" ca="1" si="28"/>
        <v>0</v>
      </c>
      <c r="AH34">
        <f t="shared" ca="1" si="29"/>
        <v>0</v>
      </c>
      <c r="AI34">
        <f t="shared" ca="1" si="30"/>
        <v>0</v>
      </c>
      <c r="AJ34">
        <f t="shared" ca="1" si="31"/>
        <v>0</v>
      </c>
      <c r="AK34">
        <f t="shared" ca="1" si="32"/>
        <v>0</v>
      </c>
      <c r="AL34">
        <f t="shared" ca="1" si="33"/>
        <v>0</v>
      </c>
      <c r="AM34">
        <f t="shared" ca="1" si="34"/>
        <v>0</v>
      </c>
      <c r="AN34">
        <f t="shared" ca="1" si="35"/>
        <v>0</v>
      </c>
      <c r="AO34">
        <f t="shared" ca="1" si="36"/>
        <v>0</v>
      </c>
      <c r="AP34">
        <f t="shared" ca="1" si="37"/>
        <v>0</v>
      </c>
      <c r="AQ34">
        <f t="shared" ca="1" si="38"/>
        <v>0</v>
      </c>
      <c r="AR34">
        <f t="shared" ca="1" si="39"/>
        <v>0</v>
      </c>
      <c r="AS34">
        <f t="shared" ca="1" si="40"/>
        <v>0</v>
      </c>
      <c r="AT34">
        <f t="shared" ca="1" si="41"/>
        <v>0</v>
      </c>
      <c r="AU34">
        <f t="shared" ca="1" si="42"/>
        <v>0</v>
      </c>
      <c r="AV34">
        <f t="shared" ca="1" si="43"/>
        <v>0</v>
      </c>
      <c r="AW34">
        <f t="shared" ca="1" si="44"/>
        <v>0</v>
      </c>
      <c r="AX34">
        <f t="shared" ca="1" si="45"/>
        <v>0</v>
      </c>
      <c r="AY34">
        <f t="shared" ca="1" si="46"/>
        <v>0</v>
      </c>
      <c r="AZ34">
        <f t="shared" ca="1" si="47"/>
        <v>0</v>
      </c>
      <c r="BA34">
        <f t="shared" ca="1" si="48"/>
        <v>0</v>
      </c>
      <c r="BB34">
        <f t="shared" ca="1" si="49"/>
        <v>0</v>
      </c>
      <c r="BC34">
        <f t="shared" ca="1" si="50"/>
        <v>0</v>
      </c>
      <c r="BD34">
        <f t="shared" ca="1" si="51"/>
        <v>0</v>
      </c>
      <c r="BE34" t="str">
        <f t="shared" ca="1" si="52"/>
        <v/>
      </c>
      <c r="BF34">
        <f t="shared" ca="1" si="53"/>
        <v>0</v>
      </c>
      <c r="BG34" t="str">
        <f t="shared" ca="1" si="54"/>
        <v/>
      </c>
      <c r="BH34">
        <f t="shared" ca="1" si="55"/>
        <v>0</v>
      </c>
      <c r="BI34">
        <f t="shared" ca="1" si="56"/>
        <v>0</v>
      </c>
      <c r="BJ34">
        <f t="shared" ca="1" si="57"/>
        <v>0</v>
      </c>
      <c r="BK34">
        <f t="shared" ca="1" si="58"/>
        <v>0</v>
      </c>
      <c r="BL34">
        <f t="shared" ca="1" si="59"/>
        <v>0</v>
      </c>
      <c r="BM34">
        <f t="shared" ca="1" si="60"/>
        <v>0</v>
      </c>
      <c r="BN34">
        <f t="shared" ca="1" si="61"/>
        <v>0</v>
      </c>
      <c r="BO34">
        <f t="shared" ca="1" si="62"/>
        <v>0</v>
      </c>
      <c r="BP34">
        <f t="shared" ca="1" si="63"/>
        <v>0</v>
      </c>
      <c r="BQ34">
        <f t="shared" ca="1" si="64"/>
        <v>0</v>
      </c>
      <c r="BR34">
        <f t="shared" ca="1" si="65"/>
        <v>0</v>
      </c>
      <c r="BS34">
        <f t="shared" ca="1" si="66"/>
        <v>0</v>
      </c>
      <c r="BT34">
        <f t="shared" ca="1" si="67"/>
        <v>0</v>
      </c>
      <c r="BU34">
        <f t="shared" ca="1" si="68"/>
        <v>0</v>
      </c>
      <c r="BV34">
        <f t="shared" ca="1" si="69"/>
        <v>0</v>
      </c>
      <c r="BW34">
        <f t="shared" ca="1" si="70"/>
        <v>0</v>
      </c>
      <c r="BX34">
        <f t="shared" ca="1" si="71"/>
        <v>0</v>
      </c>
      <c r="BY34">
        <f t="shared" ca="1" si="72"/>
        <v>0</v>
      </c>
      <c r="BZ34">
        <f t="shared" ca="1" si="73"/>
        <v>0</v>
      </c>
      <c r="CA34">
        <f t="shared" ca="1" si="74"/>
        <v>0</v>
      </c>
      <c r="CB34">
        <f t="shared" ca="1" si="75"/>
        <v>0</v>
      </c>
      <c r="CC34">
        <f t="shared" ca="1" si="76"/>
        <v>0</v>
      </c>
      <c r="CD34">
        <f t="shared" ca="1" si="77"/>
        <v>0</v>
      </c>
      <c r="CE34">
        <f t="shared" ca="1" si="78"/>
        <v>0</v>
      </c>
      <c r="CF34" t="e">
        <f t="shared" ca="1" si="79"/>
        <v>#N/A</v>
      </c>
      <c r="CG34" t="e">
        <f t="shared" ca="1" si="80"/>
        <v>#N/A</v>
      </c>
      <c r="CH34">
        <f t="shared" ca="1" si="81"/>
        <v>0</v>
      </c>
      <c r="CI34">
        <f t="shared" ca="1" si="82"/>
        <v>0</v>
      </c>
      <c r="CJ34">
        <f t="shared" ca="1" si="83"/>
        <v>0</v>
      </c>
      <c r="CK34">
        <f t="shared" ca="1" si="84"/>
        <v>0</v>
      </c>
      <c r="CL34">
        <f t="shared" ca="1" si="85"/>
        <v>0</v>
      </c>
      <c r="CM34">
        <f t="shared" ca="1" si="86"/>
        <v>0</v>
      </c>
      <c r="CN34">
        <f t="shared" ca="1" si="87"/>
        <v>0</v>
      </c>
      <c r="CO34">
        <f t="shared" ca="1" si="88"/>
        <v>0</v>
      </c>
      <c r="CP34">
        <f t="shared" ca="1" si="89"/>
        <v>0</v>
      </c>
      <c r="CQ34">
        <f t="shared" ca="1" si="90"/>
        <v>0</v>
      </c>
      <c r="CR34">
        <f t="shared" ca="1" si="91"/>
        <v>0</v>
      </c>
      <c r="CS34">
        <f t="shared" ca="1" si="92"/>
        <v>0</v>
      </c>
      <c r="CT34">
        <f t="shared" ca="1" si="93"/>
        <v>0</v>
      </c>
      <c r="CU34">
        <f t="shared" ca="1" si="94"/>
        <v>0</v>
      </c>
      <c r="CV34">
        <f t="shared" ca="1" si="95"/>
        <v>0</v>
      </c>
      <c r="CW34">
        <f t="shared" ca="1" si="96"/>
        <v>0</v>
      </c>
      <c r="CX34">
        <f t="shared" ca="1" si="97"/>
        <v>0</v>
      </c>
      <c r="CY34">
        <f t="shared" ca="1" si="98"/>
        <v>0</v>
      </c>
      <c r="CZ34">
        <f t="shared" ca="1" si="99"/>
        <v>0</v>
      </c>
      <c r="DA34">
        <f t="shared" ca="1" si="100"/>
        <v>0</v>
      </c>
      <c r="DB34">
        <f t="shared" ca="1" si="101"/>
        <v>0</v>
      </c>
      <c r="DC34">
        <f t="shared" ca="1" si="102"/>
        <v>0</v>
      </c>
      <c r="DD34">
        <f t="shared" ca="1" si="103"/>
        <v>0</v>
      </c>
      <c r="DE34">
        <f t="shared" ca="1" si="104"/>
        <v>0</v>
      </c>
      <c r="DF34">
        <f t="shared" ca="1" si="105"/>
        <v>0</v>
      </c>
      <c r="DG34">
        <f t="shared" ca="1" si="106"/>
        <v>0</v>
      </c>
      <c r="DH34">
        <f t="shared" ca="1" si="107"/>
        <v>0</v>
      </c>
      <c r="DI34">
        <f t="shared" ca="1" si="108"/>
        <v>0</v>
      </c>
      <c r="DJ34">
        <f t="shared" ca="1" si="109"/>
        <v>0</v>
      </c>
      <c r="DK34">
        <f t="shared" ca="1" si="110"/>
        <v>0</v>
      </c>
      <c r="DL34" t="e">
        <f t="shared" ca="1" si="111"/>
        <v>#N/A</v>
      </c>
    </row>
    <row r="35" spans="1:116" x14ac:dyDescent="0.25">
      <c r="R35" s="179"/>
    </row>
    <row r="36" spans="1:116" ht="15.75" thickBot="1" x14ac:dyDescent="0.3">
      <c r="D36" s="70"/>
      <c r="E36" s="71" t="e">
        <f ca="1">SUM(E5:E34)</f>
        <v>#REF!</v>
      </c>
      <c r="F36" s="70"/>
      <c r="G36" s="71" t="e">
        <f ca="1">SUM(G5:G34)</f>
        <v>#REF!</v>
      </c>
      <c r="H36" s="71" t="e">
        <f t="shared" ref="H36:Q36" ca="1" si="114">SUM(H5:H34)</f>
        <v>#REF!</v>
      </c>
      <c r="I36" s="71" t="e">
        <f t="shared" ca="1" si="114"/>
        <v>#REF!</v>
      </c>
      <c r="J36" s="71" t="e">
        <f t="shared" ca="1" si="114"/>
        <v>#REF!</v>
      </c>
      <c r="K36" s="71" t="e">
        <f t="shared" ca="1" si="114"/>
        <v>#REF!</v>
      </c>
      <c r="L36" s="71" t="e">
        <f t="shared" ca="1" si="114"/>
        <v>#REF!</v>
      </c>
      <c r="M36" s="177" t="e">
        <f t="shared" ca="1" si="114"/>
        <v>#DIV/0!</v>
      </c>
      <c r="N36" s="177" t="e">
        <f t="shared" ca="1" si="114"/>
        <v>#DIV/0!</v>
      </c>
      <c r="O36" s="177" t="e">
        <f t="shared" ca="1" si="114"/>
        <v>#DIV/0!</v>
      </c>
      <c r="P36" s="177" t="e">
        <f t="shared" ca="1" si="114"/>
        <v>#DIV/0!</v>
      </c>
      <c r="Q36" s="71" t="e">
        <f t="shared" ca="1" si="114"/>
        <v>#REF!</v>
      </c>
      <c r="R36" s="182"/>
    </row>
    <row r="37" spans="1:116" ht="15.75" thickTop="1" x14ac:dyDescent="0.25"/>
    <row r="38" spans="1:116" x14ac:dyDescent="0.25">
      <c r="B38" t="s">
        <v>290</v>
      </c>
    </row>
    <row r="39" spans="1:116" x14ac:dyDescent="0.25"/>
  </sheetData>
  <sheetProtection algorithmName="SHA-512" hashValue="fD1Kpv5uf9gsAQ7xOC+ETV7dvSuclBEdJVW+nRvBaKT7aMoQRzbosj7cDWAqHwaR0UahFl7I+nK2IDgmU9zkuA==" saltValue="t0sLUgLUECwkc6AhTdfHCA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55" orientation="landscape" r:id="rId1"/>
  <headerFooter>
    <oddHeader xml:space="preserve">&amp;L&amp;G
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39">
    <tabColor rgb="FF9F9289"/>
  </sheetPr>
  <dimension ref="A1:M553"/>
  <sheetViews>
    <sheetView zoomScaleNormal="100" workbookViewId="0">
      <selection activeCell="I530" sqref="I530"/>
    </sheetView>
  </sheetViews>
  <sheetFormatPr defaultRowHeight="15" x14ac:dyDescent="0.25"/>
  <cols>
    <col min="1" max="1" width="6" style="218" customWidth="1"/>
    <col min="2" max="2" width="5.5703125" style="218" customWidth="1"/>
    <col min="3" max="3" width="20.85546875" style="221" customWidth="1"/>
    <col min="4" max="4" width="3.28515625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18</v>
      </c>
      <c r="B1" s="212" t="s">
        <v>61</v>
      </c>
      <c r="C1" s="213"/>
      <c r="D1" s="214" t="str">
        <f>VLOOKUP(A1,verzamelblad!A5:E54,3)</f>
        <v>OBS De Hasselbraam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Heelblaadjespad 17</v>
      </c>
      <c r="E2" s="215"/>
      <c r="F2" s="216"/>
      <c r="G2" s="216"/>
      <c r="H2" s="216"/>
      <c r="I2" s="216" t="str">
        <f>VLOOKUP(A1,verzamelblad!A5:E54,5)</f>
        <v>Leiderdorp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649</v>
      </c>
      <c r="I3" s="221" t="s">
        <v>102</v>
      </c>
      <c r="J3" s="221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406" t="s">
        <v>404</v>
      </c>
      <c r="B4" s="404" t="s">
        <v>651</v>
      </c>
      <c r="C4" s="388" t="s">
        <v>379</v>
      </c>
      <c r="D4" s="372"/>
      <c r="E4" s="372" t="s">
        <v>85</v>
      </c>
      <c r="F4" s="425">
        <v>16</v>
      </c>
      <c r="G4" s="425"/>
      <c r="H4" s="425"/>
      <c r="I4" s="425"/>
      <c r="J4" s="425"/>
      <c r="K4" s="223">
        <f>SUM(F4:J4)</f>
        <v>16</v>
      </c>
      <c r="L4" s="218">
        <f t="shared" ref="L4:L67" si="0">IF(E4="",0,IF(E4="H",0,VLOOKUP(E4,$F$539:$G$553,2)))</f>
        <v>200</v>
      </c>
      <c r="M4" s="203">
        <f>SUM(K4*L4)</f>
        <v>3200</v>
      </c>
    </row>
    <row r="5" spans="1:13" x14ac:dyDescent="0.25">
      <c r="A5" s="406" t="s">
        <v>404</v>
      </c>
      <c r="B5" s="404" t="s">
        <v>594</v>
      </c>
      <c r="C5" s="388" t="s">
        <v>385</v>
      </c>
      <c r="D5" s="372"/>
      <c r="E5" s="372" t="s">
        <v>85</v>
      </c>
      <c r="F5" s="425"/>
      <c r="G5" s="425">
        <v>63</v>
      </c>
      <c r="H5" s="425"/>
      <c r="I5" s="425"/>
      <c r="J5" s="425"/>
      <c r="K5" s="223">
        <f t="shared" ref="K5:K68" si="1">SUM(F5:J5)</f>
        <v>63</v>
      </c>
      <c r="L5" s="218">
        <f t="shared" si="0"/>
        <v>200</v>
      </c>
      <c r="M5" s="203">
        <f t="shared" ref="M5:M68" si="2">SUM(K5*L5)</f>
        <v>12600</v>
      </c>
    </row>
    <row r="6" spans="1:13" x14ac:dyDescent="0.25">
      <c r="A6" s="406" t="s">
        <v>404</v>
      </c>
      <c r="B6" s="404" t="s">
        <v>593</v>
      </c>
      <c r="C6" s="388" t="s">
        <v>387</v>
      </c>
      <c r="D6" s="372"/>
      <c r="E6" s="372" t="s">
        <v>84</v>
      </c>
      <c r="F6" s="425"/>
      <c r="G6" s="425">
        <v>63</v>
      </c>
      <c r="H6" s="425"/>
      <c r="I6" s="425"/>
      <c r="J6" s="425"/>
      <c r="K6" s="223">
        <f t="shared" si="1"/>
        <v>63</v>
      </c>
      <c r="L6" s="218">
        <f t="shared" si="0"/>
        <v>200</v>
      </c>
      <c r="M6" s="203">
        <f t="shared" si="2"/>
        <v>12600</v>
      </c>
    </row>
    <row r="7" spans="1:13" x14ac:dyDescent="0.25">
      <c r="A7" s="406" t="s">
        <v>404</v>
      </c>
      <c r="B7" s="404" t="s">
        <v>652</v>
      </c>
      <c r="C7" s="388" t="s">
        <v>382</v>
      </c>
      <c r="D7" s="372"/>
      <c r="E7" s="372" t="s">
        <v>111</v>
      </c>
      <c r="F7" s="425"/>
      <c r="G7" s="425"/>
      <c r="H7" s="425"/>
      <c r="I7" s="425"/>
      <c r="J7" s="425">
        <v>5</v>
      </c>
      <c r="K7" s="223">
        <f t="shared" si="1"/>
        <v>5</v>
      </c>
      <c r="L7" s="218">
        <f t="shared" si="0"/>
        <v>200</v>
      </c>
      <c r="M7" s="203">
        <f t="shared" si="2"/>
        <v>1000</v>
      </c>
    </row>
    <row r="8" spans="1:13" x14ac:dyDescent="0.25">
      <c r="A8" s="406" t="s">
        <v>404</v>
      </c>
      <c r="B8" s="404" t="s">
        <v>448</v>
      </c>
      <c r="C8" s="388" t="s">
        <v>613</v>
      </c>
      <c r="D8" s="372"/>
      <c r="E8" s="372" t="s">
        <v>85</v>
      </c>
      <c r="F8" s="425"/>
      <c r="G8" s="425">
        <v>177</v>
      </c>
      <c r="H8" s="425"/>
      <c r="I8" s="425"/>
      <c r="J8" s="425"/>
      <c r="K8" s="223">
        <f t="shared" si="1"/>
        <v>177</v>
      </c>
      <c r="L8" s="218">
        <f t="shared" si="0"/>
        <v>200</v>
      </c>
      <c r="M8" s="203">
        <f t="shared" si="2"/>
        <v>35400</v>
      </c>
    </row>
    <row r="9" spans="1:13" x14ac:dyDescent="0.25">
      <c r="A9" s="406" t="s">
        <v>404</v>
      </c>
      <c r="B9" s="404" t="s">
        <v>653</v>
      </c>
      <c r="C9" s="388" t="s">
        <v>387</v>
      </c>
      <c r="D9" s="372"/>
      <c r="E9" s="372" t="s">
        <v>84</v>
      </c>
      <c r="F9" s="425"/>
      <c r="G9" s="425">
        <v>63</v>
      </c>
      <c r="H9" s="425"/>
      <c r="I9" s="425"/>
      <c r="J9" s="425"/>
      <c r="K9" s="223">
        <f t="shared" si="1"/>
        <v>63</v>
      </c>
      <c r="L9" s="218">
        <f t="shared" si="0"/>
        <v>200</v>
      </c>
      <c r="M9" s="203">
        <f t="shared" si="2"/>
        <v>12600</v>
      </c>
    </row>
    <row r="10" spans="1:13" x14ac:dyDescent="0.25">
      <c r="A10" s="406" t="s">
        <v>404</v>
      </c>
      <c r="B10" s="404" t="s">
        <v>362</v>
      </c>
      <c r="C10" s="388" t="s">
        <v>621</v>
      </c>
      <c r="D10" s="372"/>
      <c r="E10" s="372" t="s">
        <v>86</v>
      </c>
      <c r="F10" s="425"/>
      <c r="G10" s="425"/>
      <c r="H10" s="425">
        <v>84</v>
      </c>
      <c r="I10" s="425"/>
      <c r="J10" s="425"/>
      <c r="K10" s="223">
        <f t="shared" si="1"/>
        <v>84</v>
      </c>
      <c r="L10" s="218">
        <f t="shared" si="0"/>
        <v>200</v>
      </c>
      <c r="M10" s="203">
        <f t="shared" si="2"/>
        <v>16800</v>
      </c>
    </row>
    <row r="11" spans="1:13" x14ac:dyDescent="0.25">
      <c r="A11" s="406" t="s">
        <v>404</v>
      </c>
      <c r="B11" s="404" t="s">
        <v>447</v>
      </c>
      <c r="C11" s="388" t="s">
        <v>569</v>
      </c>
      <c r="D11" s="372"/>
      <c r="E11" s="372" t="s">
        <v>626</v>
      </c>
      <c r="F11" s="425"/>
      <c r="G11" s="425">
        <v>11</v>
      </c>
      <c r="H11" s="425"/>
      <c r="I11" s="425"/>
      <c r="J11" s="425"/>
      <c r="K11" s="223">
        <f t="shared" si="1"/>
        <v>11</v>
      </c>
      <c r="L11" s="218">
        <f t="shared" si="0"/>
        <v>120</v>
      </c>
      <c r="M11" s="203">
        <f t="shared" si="2"/>
        <v>1320</v>
      </c>
    </row>
    <row r="12" spans="1:13" x14ac:dyDescent="0.25">
      <c r="A12" s="406" t="s">
        <v>404</v>
      </c>
      <c r="B12" s="404" t="s">
        <v>605</v>
      </c>
      <c r="C12" s="388" t="s">
        <v>380</v>
      </c>
      <c r="D12" s="372"/>
      <c r="E12" s="372" t="s">
        <v>626</v>
      </c>
      <c r="F12" s="425"/>
      <c r="G12" s="425">
        <v>12</v>
      </c>
      <c r="H12" s="425"/>
      <c r="I12" s="425"/>
      <c r="J12" s="425"/>
      <c r="K12" s="223">
        <f t="shared" si="1"/>
        <v>12</v>
      </c>
      <c r="L12" s="218">
        <f t="shared" si="0"/>
        <v>120</v>
      </c>
      <c r="M12" s="203">
        <f t="shared" si="2"/>
        <v>1440</v>
      </c>
    </row>
    <row r="13" spans="1:13" x14ac:dyDescent="0.25">
      <c r="A13" s="406" t="s">
        <v>404</v>
      </c>
      <c r="B13" s="404" t="s">
        <v>606</v>
      </c>
      <c r="C13" s="388" t="s">
        <v>537</v>
      </c>
      <c r="D13" s="372"/>
      <c r="E13" s="372" t="s">
        <v>84</v>
      </c>
      <c r="F13" s="425"/>
      <c r="G13" s="425">
        <v>11</v>
      </c>
      <c r="H13" s="425"/>
      <c r="I13" s="425"/>
      <c r="J13" s="425"/>
      <c r="K13" s="223">
        <f t="shared" si="1"/>
        <v>11</v>
      </c>
      <c r="L13" s="218">
        <f t="shared" si="0"/>
        <v>200</v>
      </c>
      <c r="M13" s="203">
        <f t="shared" si="2"/>
        <v>2200</v>
      </c>
    </row>
    <row r="14" spans="1:13" x14ac:dyDescent="0.25">
      <c r="A14" s="406" t="s">
        <v>404</v>
      </c>
      <c r="B14" s="404" t="s">
        <v>398</v>
      </c>
      <c r="C14" s="388" t="s">
        <v>385</v>
      </c>
      <c r="D14" s="372"/>
      <c r="E14" s="372" t="s">
        <v>85</v>
      </c>
      <c r="F14" s="425"/>
      <c r="G14" s="425">
        <v>63</v>
      </c>
      <c r="H14" s="425"/>
      <c r="I14" s="425"/>
      <c r="J14" s="425"/>
      <c r="K14" s="223">
        <f t="shared" si="1"/>
        <v>63</v>
      </c>
      <c r="L14" s="218">
        <f t="shared" si="0"/>
        <v>200</v>
      </c>
      <c r="M14" s="203">
        <f t="shared" si="2"/>
        <v>12600</v>
      </c>
    </row>
    <row r="15" spans="1:13" x14ac:dyDescent="0.25">
      <c r="A15" s="406" t="s">
        <v>404</v>
      </c>
      <c r="B15" s="404" t="s">
        <v>445</v>
      </c>
      <c r="C15" s="388" t="s">
        <v>382</v>
      </c>
      <c r="D15" s="372"/>
      <c r="E15" s="372" t="s">
        <v>111</v>
      </c>
      <c r="F15" s="425"/>
      <c r="G15" s="425"/>
      <c r="H15" s="425"/>
      <c r="I15" s="425"/>
      <c r="J15" s="425">
        <v>8.75</v>
      </c>
      <c r="K15" s="223">
        <f t="shared" si="1"/>
        <v>8.75</v>
      </c>
      <c r="L15" s="218">
        <f t="shared" si="0"/>
        <v>200</v>
      </c>
      <c r="M15" s="203">
        <f t="shared" si="2"/>
        <v>1750</v>
      </c>
    </row>
    <row r="16" spans="1:13" x14ac:dyDescent="0.25">
      <c r="A16" s="406" t="s">
        <v>404</v>
      </c>
      <c r="B16" s="405" t="s">
        <v>609</v>
      </c>
      <c r="C16" s="388" t="s">
        <v>382</v>
      </c>
      <c r="D16" s="372"/>
      <c r="E16" s="372" t="s">
        <v>111</v>
      </c>
      <c r="F16" s="425"/>
      <c r="G16" s="425"/>
      <c r="H16" s="425"/>
      <c r="I16" s="425"/>
      <c r="J16" s="425">
        <v>12.2</v>
      </c>
      <c r="K16" s="223">
        <f t="shared" si="1"/>
        <v>12.2</v>
      </c>
      <c r="L16" s="218">
        <f t="shared" si="0"/>
        <v>200</v>
      </c>
      <c r="M16" s="203">
        <f t="shared" si="2"/>
        <v>2440</v>
      </c>
    </row>
    <row r="17" spans="1:13" x14ac:dyDescent="0.25">
      <c r="A17" s="406" t="s">
        <v>404</v>
      </c>
      <c r="B17" s="405" t="s">
        <v>401</v>
      </c>
      <c r="C17" s="388" t="s">
        <v>387</v>
      </c>
      <c r="D17" s="372"/>
      <c r="E17" s="372" t="s">
        <v>84</v>
      </c>
      <c r="F17" s="425"/>
      <c r="G17" s="425">
        <v>63</v>
      </c>
      <c r="H17" s="425"/>
      <c r="I17" s="425"/>
      <c r="J17" s="425"/>
      <c r="K17" s="223">
        <f t="shared" si="1"/>
        <v>63</v>
      </c>
      <c r="L17" s="218">
        <f t="shared" si="0"/>
        <v>200</v>
      </c>
      <c r="M17" s="203">
        <f t="shared" si="2"/>
        <v>12600</v>
      </c>
    </row>
    <row r="18" spans="1:13" x14ac:dyDescent="0.25">
      <c r="A18" s="406" t="s">
        <v>404</v>
      </c>
      <c r="B18" s="405" t="s">
        <v>654</v>
      </c>
      <c r="C18" s="388" t="s">
        <v>387</v>
      </c>
      <c r="D18" s="372"/>
      <c r="E18" s="372" t="s">
        <v>84</v>
      </c>
      <c r="F18" s="425"/>
      <c r="G18" s="425">
        <v>63</v>
      </c>
      <c r="H18" s="425"/>
      <c r="I18" s="425"/>
      <c r="J18" s="425"/>
      <c r="K18" s="223">
        <f t="shared" si="1"/>
        <v>63</v>
      </c>
      <c r="L18" s="218">
        <f t="shared" si="0"/>
        <v>200</v>
      </c>
      <c r="M18" s="203">
        <f t="shared" si="2"/>
        <v>12600</v>
      </c>
    </row>
    <row r="19" spans="1:13" x14ac:dyDescent="0.25">
      <c r="A19" s="406" t="s">
        <v>404</v>
      </c>
      <c r="B19" s="405" t="s">
        <v>634</v>
      </c>
      <c r="C19" s="388" t="s">
        <v>379</v>
      </c>
      <c r="D19" s="372"/>
      <c r="E19" s="372" t="s">
        <v>85</v>
      </c>
      <c r="F19" s="425">
        <v>16</v>
      </c>
      <c r="G19" s="425"/>
      <c r="H19" s="425"/>
      <c r="I19" s="425"/>
      <c r="J19" s="425"/>
      <c r="K19" s="223">
        <f t="shared" si="1"/>
        <v>16</v>
      </c>
      <c r="L19" s="218">
        <f t="shared" si="0"/>
        <v>200</v>
      </c>
      <c r="M19" s="203">
        <f t="shared" si="2"/>
        <v>3200</v>
      </c>
    </row>
    <row r="20" spans="1:13" x14ac:dyDescent="0.25">
      <c r="A20" s="406" t="s">
        <v>404</v>
      </c>
      <c r="B20" s="405" t="s">
        <v>400</v>
      </c>
      <c r="C20" s="388" t="s">
        <v>387</v>
      </c>
      <c r="D20" s="372"/>
      <c r="E20" s="372" t="s">
        <v>84</v>
      </c>
      <c r="F20" s="425"/>
      <c r="G20" s="425">
        <v>63</v>
      </c>
      <c r="H20" s="425"/>
      <c r="I20" s="425"/>
      <c r="J20" s="425"/>
      <c r="K20" s="223">
        <f t="shared" si="1"/>
        <v>63</v>
      </c>
      <c r="L20" s="218">
        <f t="shared" si="0"/>
        <v>200</v>
      </c>
      <c r="M20" s="203">
        <f t="shared" si="2"/>
        <v>12600</v>
      </c>
    </row>
    <row r="21" spans="1:13" x14ac:dyDescent="0.25">
      <c r="A21" s="406" t="s">
        <v>404</v>
      </c>
      <c r="B21" s="405" t="s">
        <v>402</v>
      </c>
      <c r="C21" s="388" t="s">
        <v>429</v>
      </c>
      <c r="D21" s="372"/>
      <c r="E21" s="372" t="s">
        <v>85</v>
      </c>
      <c r="F21" s="425"/>
      <c r="G21" s="425">
        <v>11</v>
      </c>
      <c r="H21" s="425"/>
      <c r="I21" s="425"/>
      <c r="J21" s="425"/>
      <c r="K21" s="223">
        <f t="shared" si="1"/>
        <v>11</v>
      </c>
      <c r="L21" s="218">
        <f t="shared" si="0"/>
        <v>200</v>
      </c>
      <c r="M21" s="203">
        <f t="shared" si="2"/>
        <v>2200</v>
      </c>
    </row>
    <row r="22" spans="1:13" x14ac:dyDescent="0.25">
      <c r="A22" s="406" t="s">
        <v>404</v>
      </c>
      <c r="B22" s="405" t="s">
        <v>603</v>
      </c>
      <c r="C22" s="388" t="s">
        <v>387</v>
      </c>
      <c r="D22" s="372"/>
      <c r="E22" s="372" t="s">
        <v>84</v>
      </c>
      <c r="F22" s="425"/>
      <c r="G22" s="425">
        <v>63</v>
      </c>
      <c r="H22" s="425"/>
      <c r="I22" s="425"/>
      <c r="J22" s="425"/>
      <c r="K22" s="223">
        <f t="shared" si="1"/>
        <v>63</v>
      </c>
      <c r="L22" s="218">
        <f t="shared" si="0"/>
        <v>200</v>
      </c>
      <c r="M22" s="203">
        <f t="shared" si="2"/>
        <v>12600</v>
      </c>
    </row>
    <row r="23" spans="1:13" x14ac:dyDescent="0.25">
      <c r="A23" s="406" t="s">
        <v>404</v>
      </c>
      <c r="B23" s="405" t="s">
        <v>603</v>
      </c>
      <c r="C23" s="388" t="s">
        <v>387</v>
      </c>
      <c r="D23" s="372"/>
      <c r="E23" s="372" t="s">
        <v>84</v>
      </c>
      <c r="F23" s="425"/>
      <c r="G23" s="425">
        <v>63</v>
      </c>
      <c r="H23" s="425"/>
      <c r="I23" s="425"/>
      <c r="J23" s="425"/>
      <c r="K23" s="223">
        <f t="shared" si="1"/>
        <v>63</v>
      </c>
      <c r="L23" s="218">
        <f t="shared" si="0"/>
        <v>200</v>
      </c>
      <c r="M23" s="203">
        <f t="shared" si="2"/>
        <v>12600</v>
      </c>
    </row>
    <row r="24" spans="1:13" x14ac:dyDescent="0.25">
      <c r="A24" s="406" t="s">
        <v>404</v>
      </c>
      <c r="B24" s="405" t="s">
        <v>587</v>
      </c>
      <c r="C24" s="388" t="s">
        <v>382</v>
      </c>
      <c r="D24" s="372"/>
      <c r="E24" s="372" t="s">
        <v>111</v>
      </c>
      <c r="F24" s="425"/>
      <c r="G24" s="425"/>
      <c r="H24" s="425"/>
      <c r="I24" s="425"/>
      <c r="J24" s="425">
        <v>7.75</v>
      </c>
      <c r="K24" s="223">
        <f t="shared" si="1"/>
        <v>7.75</v>
      </c>
      <c r="L24" s="218">
        <f t="shared" si="0"/>
        <v>200</v>
      </c>
      <c r="M24" s="203">
        <f t="shared" si="2"/>
        <v>1550</v>
      </c>
    </row>
    <row r="25" spans="1:13" x14ac:dyDescent="0.25">
      <c r="A25" s="406" t="s">
        <v>404</v>
      </c>
      <c r="B25" s="405" t="s">
        <v>583</v>
      </c>
      <c r="C25" s="388" t="s">
        <v>382</v>
      </c>
      <c r="D25" s="372"/>
      <c r="E25" s="372" t="s">
        <v>111</v>
      </c>
      <c r="F25" s="425"/>
      <c r="G25" s="425"/>
      <c r="H25" s="425"/>
      <c r="I25" s="425"/>
      <c r="J25" s="425">
        <v>4.75</v>
      </c>
      <c r="K25" s="223">
        <f t="shared" si="1"/>
        <v>4.75</v>
      </c>
      <c r="L25" s="218">
        <f t="shared" si="0"/>
        <v>200</v>
      </c>
      <c r="M25" s="203">
        <f t="shared" si="2"/>
        <v>950</v>
      </c>
    </row>
    <row r="26" spans="1:13" x14ac:dyDescent="0.25">
      <c r="A26" s="406" t="s">
        <v>404</v>
      </c>
      <c r="B26" s="405" t="s">
        <v>655</v>
      </c>
      <c r="C26" s="388" t="s">
        <v>388</v>
      </c>
      <c r="D26" s="372"/>
      <c r="E26" s="372" t="s">
        <v>626</v>
      </c>
      <c r="F26" s="425"/>
      <c r="G26" s="425"/>
      <c r="H26" s="425">
        <v>20</v>
      </c>
      <c r="I26" s="425"/>
      <c r="J26" s="425"/>
      <c r="K26" s="223">
        <f t="shared" si="1"/>
        <v>20</v>
      </c>
      <c r="L26" s="218">
        <f t="shared" si="0"/>
        <v>120</v>
      </c>
      <c r="M26" s="203">
        <f t="shared" si="2"/>
        <v>2400</v>
      </c>
    </row>
    <row r="27" spans="1:13" x14ac:dyDescent="0.25">
      <c r="A27" s="406" t="s">
        <v>404</v>
      </c>
      <c r="B27" s="405" t="s">
        <v>584</v>
      </c>
      <c r="C27" s="388" t="s">
        <v>429</v>
      </c>
      <c r="D27" s="372"/>
      <c r="E27" s="372" t="s">
        <v>85</v>
      </c>
      <c r="F27" s="426"/>
      <c r="G27" s="426">
        <v>11.09</v>
      </c>
      <c r="H27" s="426"/>
      <c r="I27" s="426"/>
      <c r="J27" s="425"/>
      <c r="K27" s="223">
        <f t="shared" si="1"/>
        <v>11.09</v>
      </c>
      <c r="L27" s="218">
        <f t="shared" si="0"/>
        <v>200</v>
      </c>
      <c r="M27" s="203">
        <f t="shared" si="2"/>
        <v>2218</v>
      </c>
    </row>
    <row r="28" spans="1:13" x14ac:dyDescent="0.25">
      <c r="A28" s="406" t="s">
        <v>404</v>
      </c>
      <c r="B28" s="405" t="s">
        <v>656</v>
      </c>
      <c r="C28" s="388" t="s">
        <v>394</v>
      </c>
      <c r="D28" s="372"/>
      <c r="E28" s="372" t="s">
        <v>111</v>
      </c>
      <c r="F28" s="425"/>
      <c r="G28" s="425"/>
      <c r="H28" s="426"/>
      <c r="I28" s="426"/>
      <c r="J28" s="426">
        <v>3.5</v>
      </c>
      <c r="K28" s="223">
        <f t="shared" si="1"/>
        <v>3.5</v>
      </c>
      <c r="L28" s="218">
        <f t="shared" si="0"/>
        <v>200</v>
      </c>
      <c r="M28" s="203">
        <f t="shared" si="2"/>
        <v>700</v>
      </c>
    </row>
    <row r="29" spans="1:13" x14ac:dyDescent="0.25">
      <c r="A29" s="406" t="s">
        <v>404</v>
      </c>
      <c r="B29" s="405" t="s">
        <v>586</v>
      </c>
      <c r="C29" s="388" t="s">
        <v>386</v>
      </c>
      <c r="D29" s="372"/>
      <c r="E29" s="372" t="s">
        <v>626</v>
      </c>
      <c r="F29" s="425"/>
      <c r="G29" s="425"/>
      <c r="H29" s="426">
        <v>20</v>
      </c>
      <c r="I29" s="426"/>
      <c r="J29" s="426"/>
      <c r="K29" s="223">
        <f t="shared" si="1"/>
        <v>20</v>
      </c>
      <c r="L29" s="218">
        <f t="shared" si="0"/>
        <v>120</v>
      </c>
      <c r="M29" s="203">
        <f t="shared" si="2"/>
        <v>2400</v>
      </c>
    </row>
    <row r="30" spans="1:13" x14ac:dyDescent="0.25">
      <c r="A30" s="406" t="s">
        <v>404</v>
      </c>
      <c r="B30" s="405" t="s">
        <v>585</v>
      </c>
      <c r="C30" s="388" t="s">
        <v>389</v>
      </c>
      <c r="D30" s="372"/>
      <c r="E30" s="372" t="s">
        <v>84</v>
      </c>
      <c r="F30" s="425"/>
      <c r="G30" s="425"/>
      <c r="H30" s="426">
        <v>28</v>
      </c>
      <c r="I30" s="426"/>
      <c r="J30" s="426"/>
      <c r="K30" s="223">
        <f t="shared" si="1"/>
        <v>28</v>
      </c>
      <c r="L30" s="218">
        <f t="shared" si="0"/>
        <v>200</v>
      </c>
      <c r="M30" s="203">
        <f t="shared" si="2"/>
        <v>5600</v>
      </c>
    </row>
    <row r="31" spans="1:13" x14ac:dyDescent="0.25">
      <c r="A31" s="406" t="s">
        <v>404</v>
      </c>
      <c r="B31" s="405" t="s">
        <v>657</v>
      </c>
      <c r="C31" s="388" t="s">
        <v>387</v>
      </c>
      <c r="D31" s="372"/>
      <c r="E31" s="372" t="s">
        <v>84</v>
      </c>
      <c r="F31" s="426"/>
      <c r="G31" s="426"/>
      <c r="H31" s="426">
        <v>63</v>
      </c>
      <c r="I31" s="426"/>
      <c r="J31" s="425"/>
      <c r="K31" s="223">
        <f t="shared" si="1"/>
        <v>63</v>
      </c>
      <c r="L31" s="218">
        <f t="shared" si="0"/>
        <v>200</v>
      </c>
      <c r="M31" s="203">
        <f t="shared" si="2"/>
        <v>12600</v>
      </c>
    </row>
    <row r="32" spans="1:13" x14ac:dyDescent="0.25">
      <c r="A32" s="406" t="s">
        <v>404</v>
      </c>
      <c r="B32" s="405" t="s">
        <v>591</v>
      </c>
      <c r="C32" s="388" t="s">
        <v>384</v>
      </c>
      <c r="D32" s="372"/>
      <c r="E32" s="372" t="s">
        <v>85</v>
      </c>
      <c r="F32" s="426"/>
      <c r="G32" s="426">
        <v>18.5</v>
      </c>
      <c r="H32" s="425"/>
      <c r="I32" s="426"/>
      <c r="J32" s="426"/>
      <c r="K32" s="223">
        <f t="shared" si="1"/>
        <v>18.5</v>
      </c>
      <c r="L32" s="218">
        <f t="shared" si="0"/>
        <v>200</v>
      </c>
      <c r="M32" s="203">
        <f t="shared" si="2"/>
        <v>3700</v>
      </c>
    </row>
    <row r="33" spans="3:13" ht="15.75" thickBot="1" x14ac:dyDescent="0.3">
      <c r="C33" s="370" t="s">
        <v>87</v>
      </c>
      <c r="D33" s="370"/>
      <c r="E33" s="370"/>
      <c r="F33" s="380">
        <f>SUM(F4:F32)</f>
        <v>32</v>
      </c>
      <c r="G33" s="380">
        <f t="shared" ref="G33:K33" si="3">SUM(G4:G32)</f>
        <v>818.59</v>
      </c>
      <c r="H33" s="380">
        <f t="shared" si="3"/>
        <v>215</v>
      </c>
      <c r="I33" s="380">
        <f t="shared" si="3"/>
        <v>0</v>
      </c>
      <c r="J33" s="380">
        <f t="shared" si="3"/>
        <v>41.95</v>
      </c>
      <c r="K33" s="380">
        <f t="shared" si="3"/>
        <v>1107.54</v>
      </c>
    </row>
    <row r="34" spans="3:13" ht="15.75" thickTop="1" x14ac:dyDescent="0.25"/>
    <row r="36" spans="3:13" hidden="1" x14ac:dyDescent="0.25">
      <c r="K36" s="223">
        <f t="shared" si="1"/>
        <v>0</v>
      </c>
      <c r="L36" s="218">
        <f t="shared" si="0"/>
        <v>0</v>
      </c>
      <c r="M36" s="203">
        <f t="shared" si="2"/>
        <v>0</v>
      </c>
    </row>
    <row r="37" spans="3:13" hidden="1" x14ac:dyDescent="0.25">
      <c r="K37" s="223">
        <f t="shared" si="1"/>
        <v>0</v>
      </c>
      <c r="L37" s="218">
        <f t="shared" si="0"/>
        <v>0</v>
      </c>
      <c r="M37" s="203">
        <f t="shared" si="2"/>
        <v>0</v>
      </c>
    </row>
    <row r="38" spans="3:13" hidden="1" x14ac:dyDescent="0.25">
      <c r="K38" s="223">
        <f t="shared" si="1"/>
        <v>0</v>
      </c>
      <c r="L38" s="218">
        <f t="shared" si="0"/>
        <v>0</v>
      </c>
      <c r="M38" s="203">
        <f t="shared" si="2"/>
        <v>0</v>
      </c>
    </row>
    <row r="39" spans="3:13" hidden="1" x14ac:dyDescent="0.25">
      <c r="K39" s="223">
        <f t="shared" si="1"/>
        <v>0</v>
      </c>
      <c r="L39" s="218">
        <f t="shared" si="0"/>
        <v>0</v>
      </c>
      <c r="M39" s="203">
        <f t="shared" si="2"/>
        <v>0</v>
      </c>
    </row>
    <row r="40" spans="3:13" hidden="1" x14ac:dyDescent="0.25">
      <c r="K40" s="223">
        <f t="shared" si="1"/>
        <v>0</v>
      </c>
      <c r="L40" s="218">
        <f t="shared" si="0"/>
        <v>0</v>
      </c>
      <c r="M40" s="203">
        <f t="shared" si="2"/>
        <v>0</v>
      </c>
    </row>
    <row r="41" spans="3:13" hidden="1" x14ac:dyDescent="0.25">
      <c r="K41" s="223">
        <f t="shared" si="1"/>
        <v>0</v>
      </c>
      <c r="L41" s="218">
        <f t="shared" si="0"/>
        <v>0</v>
      </c>
      <c r="M41" s="203">
        <f t="shared" si="2"/>
        <v>0</v>
      </c>
    </row>
    <row r="42" spans="3:13" hidden="1" x14ac:dyDescent="0.25">
      <c r="K42" s="223">
        <f t="shared" si="1"/>
        <v>0</v>
      </c>
      <c r="L42" s="218">
        <f t="shared" si="0"/>
        <v>0</v>
      </c>
      <c r="M42" s="203">
        <f t="shared" si="2"/>
        <v>0</v>
      </c>
    </row>
    <row r="43" spans="3:13" hidden="1" x14ac:dyDescent="0.25">
      <c r="K43" s="223">
        <f t="shared" si="1"/>
        <v>0</v>
      </c>
      <c r="L43" s="218">
        <f t="shared" si="0"/>
        <v>0</v>
      </c>
      <c r="M43" s="203">
        <f t="shared" si="2"/>
        <v>0</v>
      </c>
    </row>
    <row r="44" spans="3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3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3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3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3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452</v>
      </c>
      <c r="H500" s="169">
        <f t="shared" ref="H500:H514" si="31">SUMPRODUCT(--($E$4:$E$498=C500),--($D$4:$D$498=""),$H$4:$H$498)</f>
        <v>91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543</v>
      </c>
      <c r="L500" s="169"/>
      <c r="M500" s="169">
        <f t="shared" ref="M500:M507" si="35">SUMPRODUCT(--($E$4:$E$498=C500),--($D$4:$D$498=""),$M$4:$M$498)</f>
        <v>108600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23</v>
      </c>
      <c r="H501" s="169">
        <f t="shared" si="31"/>
        <v>40</v>
      </c>
      <c r="I501" s="169">
        <f t="shared" si="32"/>
        <v>0</v>
      </c>
      <c r="J501" s="169">
        <f t="shared" si="33"/>
        <v>0</v>
      </c>
      <c r="K501" s="169">
        <f t="shared" si="34"/>
        <v>63</v>
      </c>
      <c r="L501" s="169"/>
      <c r="M501" s="169">
        <f t="shared" si="35"/>
        <v>7560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32</v>
      </c>
      <c r="G502" s="169">
        <f t="shared" si="30"/>
        <v>343.59</v>
      </c>
      <c r="H502" s="169">
        <f t="shared" si="31"/>
        <v>0</v>
      </c>
      <c r="I502" s="169">
        <f t="shared" si="32"/>
        <v>0</v>
      </c>
      <c r="J502" s="169">
        <f t="shared" si="33"/>
        <v>0</v>
      </c>
      <c r="K502" s="169">
        <f t="shared" si="34"/>
        <v>375.59</v>
      </c>
      <c r="L502" s="169"/>
      <c r="M502" s="169">
        <f t="shared" si="35"/>
        <v>75118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41.95</v>
      </c>
      <c r="K503" s="169">
        <f t="shared" si="34"/>
        <v>41.95</v>
      </c>
      <c r="L503" s="169"/>
      <c r="M503" s="169">
        <f t="shared" si="35"/>
        <v>8390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0</v>
      </c>
      <c r="H504" s="169">
        <f t="shared" si="31"/>
        <v>84</v>
      </c>
      <c r="I504" s="169">
        <f t="shared" si="32"/>
        <v>0</v>
      </c>
      <c r="J504" s="169">
        <f t="shared" si="33"/>
        <v>0</v>
      </c>
      <c r="K504" s="169">
        <f t="shared" si="34"/>
        <v>84</v>
      </c>
      <c r="L504" s="169"/>
      <c r="M504" s="169">
        <f t="shared" si="35"/>
        <v>16800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32</v>
      </c>
      <c r="G515" s="170">
        <f t="shared" ref="G515:K515" si="37">SUM(G500:G514)</f>
        <v>818.58999999999992</v>
      </c>
      <c r="H515" s="170">
        <f t="shared" si="37"/>
        <v>215</v>
      </c>
      <c r="I515" s="170">
        <f t="shared" si="37"/>
        <v>0</v>
      </c>
      <c r="J515" s="170">
        <f t="shared" si="37"/>
        <v>41.95</v>
      </c>
      <c r="K515" s="170">
        <f t="shared" si="37"/>
        <v>1107.54</v>
      </c>
      <c r="L515" s="170"/>
      <c r="M515" s="170">
        <f>SUM(M499:M514)</f>
        <v>216468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Cq2VHqVm5X3xWRjWZ1arGElApcJcXb6aQ4iytyWIwPk0FAReLz5TUZtUlhoDD0BAurCqoNgWsu35HxG/QaSypg==" saltValue="TeiQBMKBkjpcWXVnD1UCUg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0">
    <tabColor rgb="FFF07512"/>
  </sheetPr>
  <dimension ref="A1:O124"/>
  <sheetViews>
    <sheetView showGridLines="0" showZeros="0" topLeftCell="A37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19,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Prins Willem Alexander</v>
      </c>
      <c r="C4" s="441"/>
      <c r="D4" s="441"/>
      <c r="E4" s="441"/>
      <c r="F4" s="437" t="s">
        <v>65</v>
      </c>
      <c r="G4" s="437"/>
      <c r="H4" s="69">
        <v>19</v>
      </c>
    </row>
    <row r="5" spans="1:11" ht="15" x14ac:dyDescent="0.25">
      <c r="A5" s="101" t="s">
        <v>60</v>
      </c>
      <c r="B5" s="440" t="str">
        <f>VLOOKUP(H4,verzamelblad!A5:E54,4)</f>
        <v>Leeuwerikstraat 6</v>
      </c>
      <c r="C5" s="440"/>
      <c r="D5" s="440"/>
      <c r="E5" s="440"/>
      <c r="F5" s="438" t="s">
        <v>66</v>
      </c>
      <c r="G5" s="438"/>
      <c r="H5" s="238" t="str">
        <f>CONCATENATE(H4,"a")</f>
        <v>19a</v>
      </c>
    </row>
    <row r="6" spans="1:11" ht="15" x14ac:dyDescent="0.25">
      <c r="A6" s="104" t="s">
        <v>62</v>
      </c>
      <c r="B6" s="439" t="str">
        <f>VLOOKUP(H4,verzamelblad!A5:E54,5)</f>
        <v>Leiderdorp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212090</v>
      </c>
      <c r="E19" s="94"/>
      <c r="F19" s="95" t="s">
        <v>191</v>
      </c>
      <c r="G19" s="158">
        <f ca="1">D100/E9</f>
        <v>1060.45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'19a'!K503</f>
        <v>62.5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'19a'!G515-'19a'!G504</f>
        <v>334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334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334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'19a'!F515</f>
        <v>60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86.55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86.55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266.10000000000002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112.3828125</v>
      </c>
      <c r="F81" s="109">
        <f>VLOOKUP($H$4,verzamelblad!$A$5:$EK$54,10,0)</f>
        <v>4</v>
      </c>
      <c r="G81" s="108"/>
      <c r="H81" s="108"/>
      <c r="I81" s="261">
        <f ca="1">SUM(E81*F81)</f>
        <v>449.53125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144000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9990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45600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12500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212090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wlN6IrpVAjLNSNPCXrVWoV3BjiDDOINEodokyFZdCMt6Y7InwdIHZtPOxzoGtqJyhJJNwvl3pseqpnTohF8eXA==" saltValue="67SwLjoD8eODOCSbmV+oy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1">
    <tabColor rgb="FF9F9289"/>
  </sheetPr>
  <dimension ref="A1:M553"/>
  <sheetViews>
    <sheetView zoomScaleNormal="100" workbookViewId="0">
      <selection activeCell="J16" sqref="J16"/>
    </sheetView>
  </sheetViews>
  <sheetFormatPr defaultRowHeight="15" x14ac:dyDescent="0.25"/>
  <cols>
    <col min="1" max="1" width="6" style="218" customWidth="1"/>
    <col min="2" max="2" width="6.14062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19</v>
      </c>
      <c r="B1" s="212" t="s">
        <v>61</v>
      </c>
      <c r="C1" s="213"/>
      <c r="D1" s="214" t="str">
        <f>VLOOKUP(A1,verzamelblad!A5:E54,3)</f>
        <v>OBS Prins Willem Alexander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Leeuwerikstraat 6</v>
      </c>
      <c r="E2" s="215"/>
      <c r="F2" s="216"/>
      <c r="G2" s="216"/>
      <c r="H2" s="216"/>
      <c r="I2" s="216" t="str">
        <f>VLOOKUP(A1,verzamelblad!A5:E54,5)</f>
        <v>Leiderdorp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649</v>
      </c>
      <c r="I3" s="221" t="s">
        <v>557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404" t="s">
        <v>404</v>
      </c>
      <c r="B4" s="404" t="s">
        <v>627</v>
      </c>
      <c r="C4" s="388" t="s">
        <v>379</v>
      </c>
      <c r="D4" s="372"/>
      <c r="E4" s="372" t="s">
        <v>85</v>
      </c>
      <c r="F4" s="425">
        <v>30</v>
      </c>
      <c r="G4" s="425"/>
      <c r="H4" s="425"/>
      <c r="I4" s="425"/>
      <c r="J4" s="425"/>
      <c r="K4" s="223">
        <f>SUM(F4:J4)</f>
        <v>30</v>
      </c>
      <c r="L4" s="218">
        <f t="shared" ref="L4:L67" si="0">IF(E4="",0,IF(E4="H",0,VLOOKUP(E4,$F$539:$G$553,2)))</f>
        <v>200</v>
      </c>
      <c r="M4" s="203">
        <f>SUM(K4*L4)</f>
        <v>6000</v>
      </c>
    </row>
    <row r="5" spans="1:13" x14ac:dyDescent="0.25">
      <c r="A5" s="404" t="s">
        <v>404</v>
      </c>
      <c r="B5" s="404" t="s">
        <v>628</v>
      </c>
      <c r="C5" s="388" t="s">
        <v>380</v>
      </c>
      <c r="D5" s="372"/>
      <c r="E5" s="372" t="s">
        <v>626</v>
      </c>
      <c r="F5" s="425"/>
      <c r="G5" s="425">
        <v>15</v>
      </c>
      <c r="H5" s="425"/>
      <c r="I5" s="425"/>
      <c r="J5" s="425"/>
      <c r="K5" s="223">
        <f t="shared" ref="K5:K68" si="1">SUM(F5:J5)</f>
        <v>15</v>
      </c>
      <c r="L5" s="218">
        <f t="shared" si="0"/>
        <v>120</v>
      </c>
      <c r="M5" s="203">
        <f t="shared" ref="M5:M68" si="2">SUM(K5*L5)</f>
        <v>1800</v>
      </c>
    </row>
    <row r="6" spans="1:13" x14ac:dyDescent="0.25">
      <c r="A6" s="404" t="s">
        <v>404</v>
      </c>
      <c r="B6" s="404" t="s">
        <v>629</v>
      </c>
      <c r="C6" s="388" t="s">
        <v>384</v>
      </c>
      <c r="D6" s="372"/>
      <c r="E6" s="372" t="s">
        <v>85</v>
      </c>
      <c r="F6" s="425"/>
      <c r="G6" s="425">
        <v>95</v>
      </c>
      <c r="H6" s="425"/>
      <c r="I6" s="425"/>
      <c r="J6" s="425"/>
      <c r="K6" s="223">
        <f t="shared" si="1"/>
        <v>95</v>
      </c>
      <c r="L6" s="218">
        <f t="shared" si="0"/>
        <v>200</v>
      </c>
      <c r="M6" s="203">
        <f t="shared" si="2"/>
        <v>19000</v>
      </c>
    </row>
    <row r="7" spans="1:13" x14ac:dyDescent="0.25">
      <c r="A7" s="404" t="s">
        <v>404</v>
      </c>
      <c r="B7" s="404" t="s">
        <v>630</v>
      </c>
      <c r="C7" s="388" t="s">
        <v>382</v>
      </c>
      <c r="D7" s="372"/>
      <c r="E7" s="372" t="s">
        <v>111</v>
      </c>
      <c r="F7" s="425"/>
      <c r="G7" s="425"/>
      <c r="H7" s="425"/>
      <c r="I7" s="425"/>
      <c r="J7" s="425">
        <v>9.5</v>
      </c>
      <c r="K7" s="223">
        <f t="shared" si="1"/>
        <v>9.5</v>
      </c>
      <c r="L7" s="218">
        <f t="shared" si="0"/>
        <v>200</v>
      </c>
      <c r="M7" s="203">
        <f t="shared" si="2"/>
        <v>1900</v>
      </c>
    </row>
    <row r="8" spans="1:13" x14ac:dyDescent="0.25">
      <c r="A8" s="404" t="s">
        <v>404</v>
      </c>
      <c r="B8" s="404" t="s">
        <v>357</v>
      </c>
      <c r="C8" s="388" t="s">
        <v>387</v>
      </c>
      <c r="D8" s="372"/>
      <c r="E8" s="372" t="s">
        <v>84</v>
      </c>
      <c r="F8" s="425"/>
      <c r="G8" s="425">
        <v>56</v>
      </c>
      <c r="H8" s="425"/>
      <c r="I8" s="425"/>
      <c r="J8" s="425"/>
      <c r="K8" s="223">
        <f t="shared" si="1"/>
        <v>56</v>
      </c>
      <c r="L8" s="218">
        <f t="shared" si="0"/>
        <v>200</v>
      </c>
      <c r="M8" s="203">
        <f t="shared" si="2"/>
        <v>11200</v>
      </c>
    </row>
    <row r="9" spans="1:13" x14ac:dyDescent="0.25">
      <c r="A9" s="404" t="s">
        <v>404</v>
      </c>
      <c r="B9" s="404" t="s">
        <v>362</v>
      </c>
      <c r="C9" s="388" t="s">
        <v>387</v>
      </c>
      <c r="D9" s="372"/>
      <c r="E9" s="372" t="s">
        <v>84</v>
      </c>
      <c r="F9" s="425"/>
      <c r="G9" s="425">
        <v>54</v>
      </c>
      <c r="H9" s="425"/>
      <c r="I9" s="425"/>
      <c r="J9" s="425"/>
      <c r="K9" s="223">
        <f t="shared" si="1"/>
        <v>54</v>
      </c>
      <c r="L9" s="218">
        <f t="shared" si="0"/>
        <v>200</v>
      </c>
      <c r="M9" s="203">
        <f t="shared" si="2"/>
        <v>10800</v>
      </c>
    </row>
    <row r="10" spans="1:13" x14ac:dyDescent="0.25">
      <c r="A10" s="404" t="s">
        <v>404</v>
      </c>
      <c r="B10" s="404" t="s">
        <v>363</v>
      </c>
      <c r="C10" s="388" t="s">
        <v>387</v>
      </c>
      <c r="D10" s="372"/>
      <c r="E10" s="372" t="s">
        <v>84</v>
      </c>
      <c r="F10" s="425"/>
      <c r="G10" s="425">
        <v>54</v>
      </c>
      <c r="H10" s="425"/>
      <c r="I10" s="425"/>
      <c r="J10" s="425"/>
      <c r="K10" s="223">
        <f t="shared" si="1"/>
        <v>54</v>
      </c>
      <c r="L10" s="218">
        <f t="shared" si="0"/>
        <v>200</v>
      </c>
      <c r="M10" s="203">
        <f t="shared" si="2"/>
        <v>10800</v>
      </c>
    </row>
    <row r="11" spans="1:13" x14ac:dyDescent="0.25">
      <c r="A11" s="404" t="s">
        <v>404</v>
      </c>
      <c r="B11" s="404" t="s">
        <v>361</v>
      </c>
      <c r="C11" s="388" t="s">
        <v>387</v>
      </c>
      <c r="D11" s="372"/>
      <c r="E11" s="372" t="s">
        <v>84</v>
      </c>
      <c r="F11" s="425"/>
      <c r="G11" s="425">
        <v>60</v>
      </c>
      <c r="H11" s="425"/>
      <c r="I11" s="425"/>
      <c r="J11" s="425"/>
      <c r="K11" s="223">
        <f t="shared" si="1"/>
        <v>60</v>
      </c>
      <c r="L11" s="218">
        <f t="shared" si="0"/>
        <v>200</v>
      </c>
      <c r="M11" s="203">
        <f t="shared" si="2"/>
        <v>12000</v>
      </c>
    </row>
    <row r="12" spans="1:13" x14ac:dyDescent="0.25">
      <c r="A12" s="404" t="s">
        <v>404</v>
      </c>
      <c r="B12" s="404" t="s">
        <v>349</v>
      </c>
      <c r="C12" s="388" t="s">
        <v>644</v>
      </c>
      <c r="D12" s="372"/>
      <c r="E12" s="372" t="s">
        <v>111</v>
      </c>
      <c r="F12" s="425"/>
      <c r="G12" s="425"/>
      <c r="H12" s="425"/>
      <c r="I12" s="425"/>
      <c r="J12" s="425">
        <v>3</v>
      </c>
      <c r="K12" s="223">
        <f t="shared" si="1"/>
        <v>3</v>
      </c>
      <c r="L12" s="218">
        <f t="shared" si="0"/>
        <v>200</v>
      </c>
      <c r="M12" s="203">
        <f t="shared" si="2"/>
        <v>600</v>
      </c>
    </row>
    <row r="13" spans="1:13" x14ac:dyDescent="0.25">
      <c r="A13" s="404" t="s">
        <v>404</v>
      </c>
      <c r="B13" s="404" t="s">
        <v>631</v>
      </c>
      <c r="C13" s="388" t="s">
        <v>382</v>
      </c>
      <c r="D13" s="372"/>
      <c r="E13" s="372" t="s">
        <v>111</v>
      </c>
      <c r="F13" s="425"/>
      <c r="G13" s="425"/>
      <c r="H13" s="425"/>
      <c r="I13" s="425"/>
      <c r="J13" s="425">
        <v>9</v>
      </c>
      <c r="K13" s="223">
        <f t="shared" si="1"/>
        <v>9</v>
      </c>
      <c r="L13" s="218">
        <f t="shared" si="0"/>
        <v>200</v>
      </c>
      <c r="M13" s="203">
        <f t="shared" si="2"/>
        <v>1800</v>
      </c>
    </row>
    <row r="14" spans="1:13" x14ac:dyDescent="0.25">
      <c r="A14" s="404" t="s">
        <v>396</v>
      </c>
      <c r="B14" s="404" t="s">
        <v>632</v>
      </c>
      <c r="C14" s="388" t="s">
        <v>392</v>
      </c>
      <c r="D14" s="372"/>
      <c r="E14" s="372" t="s">
        <v>85</v>
      </c>
      <c r="F14" s="425"/>
      <c r="G14" s="425"/>
      <c r="H14" s="425"/>
      <c r="I14" s="425">
        <v>10</v>
      </c>
      <c r="J14" s="425"/>
      <c r="K14" s="223">
        <f t="shared" si="1"/>
        <v>10</v>
      </c>
      <c r="L14" s="218">
        <f t="shared" si="0"/>
        <v>200</v>
      </c>
      <c r="M14" s="203">
        <f t="shared" si="2"/>
        <v>2000</v>
      </c>
    </row>
    <row r="15" spans="1:13" x14ac:dyDescent="0.25">
      <c r="A15" s="405" t="s">
        <v>396</v>
      </c>
      <c r="B15" s="405" t="s">
        <v>633</v>
      </c>
      <c r="C15" s="388" t="s">
        <v>381</v>
      </c>
      <c r="D15" s="372"/>
      <c r="E15" s="372" t="s">
        <v>85</v>
      </c>
      <c r="F15" s="425">
        <v>30</v>
      </c>
      <c r="G15" s="425"/>
      <c r="H15" s="425"/>
      <c r="I15" s="425"/>
      <c r="J15" s="425"/>
      <c r="K15" s="223">
        <f t="shared" si="1"/>
        <v>30</v>
      </c>
      <c r="L15" s="218">
        <f t="shared" si="0"/>
        <v>200</v>
      </c>
      <c r="M15" s="203">
        <f t="shared" si="2"/>
        <v>6000</v>
      </c>
    </row>
    <row r="16" spans="1:13" x14ac:dyDescent="0.25">
      <c r="A16" s="404" t="s">
        <v>396</v>
      </c>
      <c r="B16" s="405" t="s">
        <v>634</v>
      </c>
      <c r="C16" s="388" t="s">
        <v>386</v>
      </c>
      <c r="D16" s="372"/>
      <c r="E16" s="372" t="s">
        <v>626</v>
      </c>
      <c r="F16" s="425"/>
      <c r="G16" s="425"/>
      <c r="H16" s="425">
        <v>19</v>
      </c>
      <c r="I16" s="425"/>
      <c r="J16" s="425"/>
      <c r="K16" s="223">
        <f t="shared" si="1"/>
        <v>19</v>
      </c>
      <c r="L16" s="218">
        <f t="shared" si="0"/>
        <v>120</v>
      </c>
      <c r="M16" s="203">
        <f t="shared" si="2"/>
        <v>2280</v>
      </c>
    </row>
    <row r="17" spans="1:13" x14ac:dyDescent="0.25">
      <c r="A17" s="405" t="s">
        <v>396</v>
      </c>
      <c r="B17" s="405" t="s">
        <v>635</v>
      </c>
      <c r="C17" s="388" t="s">
        <v>645</v>
      </c>
      <c r="D17" s="372"/>
      <c r="E17" s="372" t="s">
        <v>84</v>
      </c>
      <c r="F17" s="425"/>
      <c r="G17" s="425"/>
      <c r="H17" s="425">
        <v>97</v>
      </c>
      <c r="I17" s="425"/>
      <c r="J17" s="425"/>
      <c r="K17" s="223">
        <f t="shared" si="1"/>
        <v>97</v>
      </c>
      <c r="L17" s="218">
        <f t="shared" si="0"/>
        <v>200</v>
      </c>
      <c r="M17" s="203">
        <f t="shared" si="2"/>
        <v>19400</v>
      </c>
    </row>
    <row r="18" spans="1:13" x14ac:dyDescent="0.25">
      <c r="A18" s="404" t="s">
        <v>396</v>
      </c>
      <c r="B18" s="405" t="s">
        <v>636</v>
      </c>
      <c r="C18" s="388" t="s">
        <v>382</v>
      </c>
      <c r="D18" s="372"/>
      <c r="E18" s="372" t="s">
        <v>111</v>
      </c>
      <c r="F18" s="425"/>
      <c r="G18" s="425"/>
      <c r="H18" s="425"/>
      <c r="I18" s="425"/>
      <c r="J18" s="425">
        <v>9</v>
      </c>
      <c r="K18" s="223">
        <f t="shared" si="1"/>
        <v>9</v>
      </c>
      <c r="L18" s="218">
        <f t="shared" si="0"/>
        <v>200</v>
      </c>
      <c r="M18" s="203">
        <f t="shared" si="2"/>
        <v>1800</v>
      </c>
    </row>
    <row r="19" spans="1:13" x14ac:dyDescent="0.25">
      <c r="A19" s="405" t="s">
        <v>396</v>
      </c>
      <c r="B19" s="405" t="s">
        <v>605</v>
      </c>
      <c r="C19" s="388" t="s">
        <v>387</v>
      </c>
      <c r="D19" s="372"/>
      <c r="E19" s="372" t="s">
        <v>84</v>
      </c>
      <c r="F19" s="425"/>
      <c r="G19" s="425"/>
      <c r="H19" s="425">
        <v>55</v>
      </c>
      <c r="I19" s="425"/>
      <c r="J19" s="425"/>
      <c r="K19" s="223">
        <f t="shared" si="1"/>
        <v>55</v>
      </c>
      <c r="L19" s="218">
        <f t="shared" si="0"/>
        <v>200</v>
      </c>
      <c r="M19" s="203">
        <f t="shared" si="2"/>
        <v>11000</v>
      </c>
    </row>
    <row r="20" spans="1:13" x14ac:dyDescent="0.25">
      <c r="A20" s="404" t="s">
        <v>396</v>
      </c>
      <c r="B20" s="405" t="s">
        <v>637</v>
      </c>
      <c r="C20" s="388" t="s">
        <v>387</v>
      </c>
      <c r="D20" s="372"/>
      <c r="E20" s="372" t="s">
        <v>84</v>
      </c>
      <c r="F20" s="425"/>
      <c r="G20" s="425"/>
      <c r="H20" s="425">
        <v>54</v>
      </c>
      <c r="I20" s="425"/>
      <c r="J20" s="425"/>
      <c r="K20" s="223">
        <f t="shared" si="1"/>
        <v>54</v>
      </c>
      <c r="L20" s="218">
        <f t="shared" si="0"/>
        <v>200</v>
      </c>
      <c r="M20" s="203">
        <f t="shared" si="2"/>
        <v>10800</v>
      </c>
    </row>
    <row r="21" spans="1:13" x14ac:dyDescent="0.25">
      <c r="A21" s="405" t="s">
        <v>396</v>
      </c>
      <c r="B21" s="405" t="s">
        <v>606</v>
      </c>
      <c r="C21" s="388" t="s">
        <v>387</v>
      </c>
      <c r="D21" s="372"/>
      <c r="E21" s="372" t="s">
        <v>84</v>
      </c>
      <c r="F21" s="425"/>
      <c r="G21" s="425"/>
      <c r="H21" s="425">
        <v>54</v>
      </c>
      <c r="I21" s="425"/>
      <c r="J21" s="425"/>
      <c r="K21" s="223">
        <f t="shared" si="1"/>
        <v>54</v>
      </c>
      <c r="L21" s="218">
        <f t="shared" si="0"/>
        <v>200</v>
      </c>
      <c r="M21" s="203">
        <f t="shared" si="2"/>
        <v>10800</v>
      </c>
    </row>
    <row r="22" spans="1:13" x14ac:dyDescent="0.25">
      <c r="A22" s="404" t="s">
        <v>396</v>
      </c>
      <c r="B22" s="405" t="s">
        <v>449</v>
      </c>
      <c r="C22" s="388" t="s">
        <v>387</v>
      </c>
      <c r="D22" s="372"/>
      <c r="E22" s="372" t="s">
        <v>84</v>
      </c>
      <c r="F22" s="425"/>
      <c r="G22" s="425"/>
      <c r="H22" s="425">
        <v>56</v>
      </c>
      <c r="I22" s="425"/>
      <c r="J22" s="425"/>
      <c r="K22" s="223">
        <f t="shared" si="1"/>
        <v>56</v>
      </c>
      <c r="L22" s="218">
        <f t="shared" si="0"/>
        <v>200</v>
      </c>
      <c r="M22" s="203">
        <f t="shared" si="2"/>
        <v>11200</v>
      </c>
    </row>
    <row r="23" spans="1:13" x14ac:dyDescent="0.25">
      <c r="A23" s="405" t="s">
        <v>396</v>
      </c>
      <c r="B23" s="405" t="s">
        <v>638</v>
      </c>
      <c r="C23" s="388" t="s">
        <v>612</v>
      </c>
      <c r="D23" s="372"/>
      <c r="E23" s="372" t="s">
        <v>85</v>
      </c>
      <c r="F23" s="425"/>
      <c r="G23" s="425"/>
      <c r="H23" s="425">
        <v>63</v>
      </c>
      <c r="I23" s="425"/>
      <c r="J23" s="425"/>
      <c r="K23" s="223">
        <f t="shared" si="1"/>
        <v>63</v>
      </c>
      <c r="L23" s="218">
        <f t="shared" si="0"/>
        <v>200</v>
      </c>
      <c r="M23" s="203">
        <f t="shared" si="2"/>
        <v>12600</v>
      </c>
    </row>
    <row r="24" spans="1:13" x14ac:dyDescent="0.25">
      <c r="A24" s="404" t="s">
        <v>396</v>
      </c>
      <c r="B24" s="405" t="s">
        <v>608</v>
      </c>
      <c r="C24" s="388" t="s">
        <v>646</v>
      </c>
      <c r="D24" s="372"/>
      <c r="E24" s="372" t="s">
        <v>626</v>
      </c>
      <c r="F24" s="425"/>
      <c r="G24" s="425"/>
      <c r="H24" s="425">
        <v>16</v>
      </c>
      <c r="I24" s="425"/>
      <c r="J24" s="425"/>
      <c r="K24" s="223">
        <f t="shared" si="1"/>
        <v>16</v>
      </c>
      <c r="L24" s="218">
        <f t="shared" si="0"/>
        <v>120</v>
      </c>
      <c r="M24" s="203">
        <f t="shared" si="2"/>
        <v>1920</v>
      </c>
    </row>
    <row r="25" spans="1:13" x14ac:dyDescent="0.25">
      <c r="A25" s="405" t="s">
        <v>396</v>
      </c>
      <c r="B25" s="405" t="s">
        <v>445</v>
      </c>
      <c r="C25" s="388" t="s">
        <v>647</v>
      </c>
      <c r="D25" s="372"/>
      <c r="E25" s="372" t="s">
        <v>626</v>
      </c>
      <c r="F25" s="425"/>
      <c r="G25" s="425"/>
      <c r="H25" s="425">
        <v>14</v>
      </c>
      <c r="I25" s="425"/>
      <c r="J25" s="425"/>
      <c r="K25" s="223">
        <f t="shared" si="1"/>
        <v>14</v>
      </c>
      <c r="L25" s="218">
        <f t="shared" si="0"/>
        <v>120</v>
      </c>
      <c r="M25" s="203">
        <f t="shared" si="2"/>
        <v>1680</v>
      </c>
    </row>
    <row r="26" spans="1:13" x14ac:dyDescent="0.25">
      <c r="A26" s="404" t="s">
        <v>396</v>
      </c>
      <c r="B26" s="405" t="s">
        <v>639</v>
      </c>
      <c r="C26" s="388" t="s">
        <v>382</v>
      </c>
      <c r="D26" s="372"/>
      <c r="E26" s="372" t="s">
        <v>111</v>
      </c>
      <c r="F26" s="426"/>
      <c r="G26" s="426"/>
      <c r="H26" s="426"/>
      <c r="I26" s="426"/>
      <c r="J26" s="425">
        <v>9</v>
      </c>
      <c r="K26" s="223">
        <f t="shared" si="1"/>
        <v>9</v>
      </c>
      <c r="L26" s="218">
        <f t="shared" si="0"/>
        <v>200</v>
      </c>
      <c r="M26" s="203">
        <f t="shared" si="2"/>
        <v>1800</v>
      </c>
    </row>
    <row r="27" spans="1:13" x14ac:dyDescent="0.25">
      <c r="A27" s="405" t="s">
        <v>396</v>
      </c>
      <c r="B27" s="405" t="s">
        <v>640</v>
      </c>
      <c r="C27" s="388" t="s">
        <v>645</v>
      </c>
      <c r="D27" s="372"/>
      <c r="E27" s="372" t="s">
        <v>84</v>
      </c>
      <c r="F27" s="425"/>
      <c r="G27" s="425"/>
      <c r="H27" s="426">
        <v>95</v>
      </c>
      <c r="I27" s="426"/>
      <c r="J27" s="426"/>
      <c r="K27" s="223">
        <f t="shared" si="1"/>
        <v>95</v>
      </c>
      <c r="L27" s="218">
        <f t="shared" si="0"/>
        <v>200</v>
      </c>
      <c r="M27" s="203">
        <f t="shared" si="2"/>
        <v>19000</v>
      </c>
    </row>
    <row r="28" spans="1:13" x14ac:dyDescent="0.25">
      <c r="A28" s="404" t="s">
        <v>396</v>
      </c>
      <c r="B28" s="405" t="s">
        <v>641</v>
      </c>
      <c r="C28" s="388" t="s">
        <v>382</v>
      </c>
      <c r="D28" s="372"/>
      <c r="E28" s="372" t="s">
        <v>111</v>
      </c>
      <c r="F28" s="425"/>
      <c r="G28" s="425"/>
      <c r="H28" s="426"/>
      <c r="I28" s="426"/>
      <c r="J28" s="426">
        <v>9</v>
      </c>
      <c r="K28" s="223">
        <f t="shared" si="1"/>
        <v>9</v>
      </c>
      <c r="L28" s="218">
        <f t="shared" si="0"/>
        <v>200</v>
      </c>
      <c r="M28" s="203">
        <f t="shared" si="2"/>
        <v>1800</v>
      </c>
    </row>
    <row r="29" spans="1:13" x14ac:dyDescent="0.25">
      <c r="A29" s="405" t="s">
        <v>396</v>
      </c>
      <c r="B29" s="405" t="s">
        <v>642</v>
      </c>
      <c r="C29" s="388" t="s">
        <v>382</v>
      </c>
      <c r="D29" s="372"/>
      <c r="E29" s="372" t="s">
        <v>111</v>
      </c>
      <c r="F29" s="425"/>
      <c r="G29" s="425"/>
      <c r="H29" s="426"/>
      <c r="I29" s="426"/>
      <c r="J29" s="426">
        <v>9</v>
      </c>
      <c r="K29" s="223">
        <f t="shared" si="1"/>
        <v>9</v>
      </c>
      <c r="L29" s="218">
        <f t="shared" si="0"/>
        <v>200</v>
      </c>
      <c r="M29" s="203">
        <f t="shared" si="2"/>
        <v>1800</v>
      </c>
    </row>
    <row r="30" spans="1:13" x14ac:dyDescent="0.25">
      <c r="A30" s="404" t="s">
        <v>396</v>
      </c>
      <c r="B30" s="405" t="s">
        <v>401</v>
      </c>
      <c r="C30" s="388" t="s">
        <v>387</v>
      </c>
      <c r="D30" s="372"/>
      <c r="E30" s="372" t="s">
        <v>84</v>
      </c>
      <c r="F30" s="426"/>
      <c r="G30" s="426"/>
      <c r="H30" s="426">
        <v>54</v>
      </c>
      <c r="I30" s="426"/>
      <c r="J30" s="425"/>
      <c r="K30" s="223">
        <f t="shared" si="1"/>
        <v>54</v>
      </c>
      <c r="L30" s="218">
        <f t="shared" si="0"/>
        <v>200</v>
      </c>
      <c r="M30" s="203">
        <f t="shared" si="2"/>
        <v>10800</v>
      </c>
    </row>
    <row r="31" spans="1:13" x14ac:dyDescent="0.25">
      <c r="A31" s="405" t="s">
        <v>396</v>
      </c>
      <c r="B31" s="405" t="s">
        <v>402</v>
      </c>
      <c r="C31" s="388" t="s">
        <v>389</v>
      </c>
      <c r="D31" s="372"/>
      <c r="E31" s="372" t="s">
        <v>84</v>
      </c>
      <c r="F31" s="426"/>
      <c r="G31" s="426"/>
      <c r="H31" s="425">
        <v>31</v>
      </c>
      <c r="I31" s="426"/>
      <c r="J31" s="426"/>
      <c r="K31" s="223">
        <f t="shared" si="1"/>
        <v>31</v>
      </c>
      <c r="L31" s="218">
        <f t="shared" si="0"/>
        <v>200</v>
      </c>
      <c r="M31" s="203">
        <f t="shared" si="2"/>
        <v>6200</v>
      </c>
    </row>
    <row r="32" spans="1:13" x14ac:dyDescent="0.25">
      <c r="A32" s="404" t="s">
        <v>396</v>
      </c>
      <c r="B32" s="405" t="s">
        <v>398</v>
      </c>
      <c r="C32" s="388" t="s">
        <v>648</v>
      </c>
      <c r="D32" s="372"/>
      <c r="E32" s="372" t="s">
        <v>626</v>
      </c>
      <c r="F32" s="426"/>
      <c r="G32" s="426"/>
      <c r="H32" s="425">
        <v>19.25</v>
      </c>
      <c r="I32" s="426"/>
      <c r="J32" s="426"/>
      <c r="K32" s="223">
        <f t="shared" si="1"/>
        <v>19.25</v>
      </c>
      <c r="L32" s="218">
        <f t="shared" si="0"/>
        <v>120</v>
      </c>
      <c r="M32" s="203">
        <f t="shared" si="2"/>
        <v>2310</v>
      </c>
    </row>
    <row r="33" spans="1:13" x14ac:dyDescent="0.25">
      <c r="A33" s="405" t="s">
        <v>396</v>
      </c>
      <c r="B33" s="405" t="s">
        <v>643</v>
      </c>
      <c r="C33" s="388" t="s">
        <v>394</v>
      </c>
      <c r="D33" s="372"/>
      <c r="E33" s="372" t="s">
        <v>111</v>
      </c>
      <c r="F33" s="425"/>
      <c r="G33" s="426"/>
      <c r="H33" s="426"/>
      <c r="I33" s="426"/>
      <c r="J33" s="426">
        <v>5</v>
      </c>
      <c r="K33" s="223">
        <f t="shared" si="1"/>
        <v>5</v>
      </c>
      <c r="L33" s="218">
        <f t="shared" si="0"/>
        <v>200</v>
      </c>
      <c r="M33" s="203">
        <f t="shared" si="2"/>
        <v>1000</v>
      </c>
    </row>
    <row r="34" spans="1:13" ht="15.75" thickBot="1" x14ac:dyDescent="0.3">
      <c r="A34" s="406"/>
      <c r="B34" s="406"/>
      <c r="C34" s="370" t="s">
        <v>87</v>
      </c>
      <c r="D34" s="370"/>
      <c r="E34" s="370"/>
      <c r="F34" s="427">
        <f>SUM(F4:F33)</f>
        <v>60</v>
      </c>
      <c r="G34" s="427">
        <f t="shared" ref="G34:J34" si="3">SUM(G4:G33)</f>
        <v>334</v>
      </c>
      <c r="H34" s="427">
        <f t="shared" si="3"/>
        <v>627.25</v>
      </c>
      <c r="I34" s="427">
        <f t="shared" si="3"/>
        <v>10</v>
      </c>
      <c r="J34" s="427">
        <f t="shared" si="3"/>
        <v>62.5</v>
      </c>
      <c r="K34" s="371">
        <f t="shared" si="1"/>
        <v>1093.75</v>
      </c>
    </row>
    <row r="35" spans="1:13" ht="15.75" thickTop="1" x14ac:dyDescent="0.25">
      <c r="A35" s="406"/>
      <c r="B35" s="406"/>
      <c r="C35" s="372"/>
      <c r="D35" s="372"/>
      <c r="E35" s="372"/>
      <c r="F35" s="425"/>
      <c r="G35" s="426"/>
      <c r="H35" s="426"/>
      <c r="I35" s="426"/>
      <c r="J35" s="426"/>
    </row>
    <row r="37" spans="1:13" hidden="1" x14ac:dyDescent="0.25">
      <c r="K37" s="223">
        <f t="shared" si="1"/>
        <v>0</v>
      </c>
      <c r="L37" s="218">
        <f t="shared" si="0"/>
        <v>0</v>
      </c>
      <c r="M37" s="203">
        <f t="shared" si="2"/>
        <v>0</v>
      </c>
    </row>
    <row r="38" spans="1:13" hidden="1" x14ac:dyDescent="0.25">
      <c r="K38" s="223">
        <f t="shared" si="1"/>
        <v>0</v>
      </c>
      <c r="L38" s="218">
        <f t="shared" si="0"/>
        <v>0</v>
      </c>
      <c r="M38" s="203">
        <f t="shared" si="2"/>
        <v>0</v>
      </c>
    </row>
    <row r="39" spans="1:13" hidden="1" x14ac:dyDescent="0.25">
      <c r="K39" s="223">
        <f t="shared" si="1"/>
        <v>0</v>
      </c>
      <c r="L39" s="218">
        <f t="shared" si="0"/>
        <v>0</v>
      </c>
      <c r="M39" s="203">
        <f t="shared" si="2"/>
        <v>0</v>
      </c>
    </row>
    <row r="40" spans="1:13" hidden="1" x14ac:dyDescent="0.25">
      <c r="K40" s="223">
        <f t="shared" si="1"/>
        <v>0</v>
      </c>
      <c r="L40" s="218">
        <f t="shared" si="0"/>
        <v>0</v>
      </c>
      <c r="M40" s="203">
        <f t="shared" si="2"/>
        <v>0</v>
      </c>
    </row>
    <row r="41" spans="1:13" hidden="1" x14ac:dyDescent="0.25">
      <c r="K41" s="223">
        <f t="shared" si="1"/>
        <v>0</v>
      </c>
      <c r="L41" s="218">
        <f t="shared" si="0"/>
        <v>0</v>
      </c>
      <c r="M41" s="203">
        <f t="shared" si="2"/>
        <v>0</v>
      </c>
    </row>
    <row r="42" spans="1:13" hidden="1" x14ac:dyDescent="0.25">
      <c r="K42" s="223">
        <f t="shared" si="1"/>
        <v>0</v>
      </c>
      <c r="L42" s="218">
        <f t="shared" si="0"/>
        <v>0</v>
      </c>
      <c r="M42" s="203">
        <f t="shared" si="2"/>
        <v>0</v>
      </c>
    </row>
    <row r="43" spans="1:13" hidden="1" x14ac:dyDescent="0.25">
      <c r="K43" s="223">
        <f t="shared" si="1"/>
        <v>0</v>
      </c>
      <c r="L43" s="218">
        <f t="shared" si="0"/>
        <v>0</v>
      </c>
      <c r="M43" s="203">
        <f t="shared" si="2"/>
        <v>0</v>
      </c>
    </row>
    <row r="44" spans="1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1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1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1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1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0</v>
      </c>
      <c r="G500" s="169">
        <f t="shared" ref="G500:G514" si="30">SUMPRODUCT(--($E$4:$E$498=C500),--($D$4:$D$498=""),$G$4:$G$498)</f>
        <v>224</v>
      </c>
      <c r="H500" s="169">
        <f t="shared" ref="H500:H514" si="31">SUMPRODUCT(--($E$4:$E$498=C500),--($D$4:$D$498=""),$H$4:$H$498)</f>
        <v>496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720</v>
      </c>
      <c r="L500" s="169"/>
      <c r="M500" s="169">
        <f t="shared" ref="M500:M507" si="35">SUMPRODUCT(--($E$4:$E$498=C500),--($D$4:$D$498=""),$M$4:$M$498)</f>
        <v>144000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0</v>
      </c>
      <c r="G501" s="169">
        <f t="shared" si="30"/>
        <v>15</v>
      </c>
      <c r="H501" s="169">
        <f t="shared" si="31"/>
        <v>68.25</v>
      </c>
      <c r="I501" s="169">
        <f t="shared" si="32"/>
        <v>0</v>
      </c>
      <c r="J501" s="169">
        <f t="shared" si="33"/>
        <v>0</v>
      </c>
      <c r="K501" s="169">
        <f t="shared" si="34"/>
        <v>83.25</v>
      </c>
      <c r="L501" s="169"/>
      <c r="M501" s="169">
        <f t="shared" si="35"/>
        <v>9990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60</v>
      </c>
      <c r="G502" s="169">
        <f t="shared" si="30"/>
        <v>95</v>
      </c>
      <c r="H502" s="169">
        <f t="shared" si="31"/>
        <v>63</v>
      </c>
      <c r="I502" s="169">
        <f t="shared" si="32"/>
        <v>10</v>
      </c>
      <c r="J502" s="169">
        <f t="shared" si="33"/>
        <v>0</v>
      </c>
      <c r="K502" s="169">
        <f t="shared" si="34"/>
        <v>228</v>
      </c>
      <c r="L502" s="169"/>
      <c r="M502" s="169">
        <f t="shared" si="35"/>
        <v>45600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62.5</v>
      </c>
      <c r="K503" s="169">
        <f t="shared" si="34"/>
        <v>62.5</v>
      </c>
      <c r="L503" s="169"/>
      <c r="M503" s="169">
        <f t="shared" si="35"/>
        <v>12500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0</v>
      </c>
      <c r="H504" s="169">
        <f t="shared" si="31"/>
        <v>0</v>
      </c>
      <c r="I504" s="169">
        <f t="shared" si="32"/>
        <v>0</v>
      </c>
      <c r="J504" s="169">
        <f t="shared" si="33"/>
        <v>0</v>
      </c>
      <c r="K504" s="169">
        <f t="shared" si="34"/>
        <v>0</v>
      </c>
      <c r="L504" s="169"/>
      <c r="M504" s="169">
        <f t="shared" si="35"/>
        <v>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60</v>
      </c>
      <c r="G515" s="170">
        <f t="shared" ref="G515:K515" si="37">SUM(G500:G514)</f>
        <v>334</v>
      </c>
      <c r="H515" s="170">
        <f t="shared" si="37"/>
        <v>627.25</v>
      </c>
      <c r="I515" s="170">
        <f t="shared" si="37"/>
        <v>10</v>
      </c>
      <c r="J515" s="170">
        <f t="shared" si="37"/>
        <v>62.5</v>
      </c>
      <c r="K515" s="170">
        <f t="shared" si="37"/>
        <v>1093.75</v>
      </c>
      <c r="L515" s="170"/>
      <c r="M515" s="170">
        <f>SUM(M499:M514)</f>
        <v>212090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bHf2NOgNKmrMgA0sY6tznTBAt/U5PqdBKSLGQfjTgU8pkyi0xcO6jbLbfjFqhJMzlNX/+EO7UZR6LZUavBrpTw==" saltValue="abh7BwTBCrey85ebfYDQ1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2">
    <tabColor rgb="FFF07512"/>
  </sheetPr>
  <dimension ref="A1:O124"/>
  <sheetViews>
    <sheetView showGridLines="0" showZeros="0" topLeftCell="A37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20,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Koningin julianaschool</v>
      </c>
      <c r="C4" s="441"/>
      <c r="D4" s="441"/>
      <c r="E4" s="441"/>
      <c r="F4" s="437" t="s">
        <v>65</v>
      </c>
      <c r="G4" s="437"/>
      <c r="H4" s="69">
        <v>20</v>
      </c>
    </row>
    <row r="5" spans="1:11" ht="15" x14ac:dyDescent="0.25">
      <c r="A5" s="101" t="s">
        <v>60</v>
      </c>
      <c r="B5" s="440" t="str">
        <f>VLOOKUP(H4,verzamelblad!A5:E54,4)</f>
        <v>Kom van Aaiweg 2</v>
      </c>
      <c r="C5" s="440"/>
      <c r="D5" s="440"/>
      <c r="E5" s="440"/>
      <c r="F5" s="438" t="s">
        <v>66</v>
      </c>
      <c r="G5" s="438"/>
      <c r="H5" s="238" t="str">
        <f>CONCATENATE(H4,"a")</f>
        <v>20a</v>
      </c>
    </row>
    <row r="6" spans="1:11" ht="15" x14ac:dyDescent="0.25">
      <c r="A6" s="104" t="s">
        <v>62</v>
      </c>
      <c r="B6" s="439" t="str">
        <f>VLOOKUP(H4,verzamelblad!A5:E54,5)</f>
        <v>Leiderdorp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233164</v>
      </c>
      <c r="E19" s="94"/>
      <c r="F19" s="95" t="s">
        <v>191</v>
      </c>
      <c r="G19" s="158">
        <f ca="1">D100/E9</f>
        <v>1165.82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'20a'!K503</f>
        <v>36.9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'20a'!G515-'20a'!G504</f>
        <v>639.44999999999993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639.44999999999993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639.44999999999993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'20a'!F515</f>
        <v>377.4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231.5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231.5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151.6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121.912875</v>
      </c>
      <c r="F81" s="109">
        <f>VLOOKUP($H$4,verzamelblad!$A$5:$EK$54,10,0)</f>
        <v>4</v>
      </c>
      <c r="G81" s="108"/>
      <c r="H81" s="108"/>
      <c r="I81" s="261">
        <f ca="1">SUM(E81*F81)</f>
        <v>487.6515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123570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6204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75010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7380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21000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233164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QHdMRcjqf1xnrzPQSzgAYfN5chtYptX3fBW2L6dxB+SENbomHonOu0Xh0MxeCJOeUcuR3ltipGTSoKKlWs4lQA==" saltValue="c90ck8WJoUyUQ0v/8hMh+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3">
    <tabColor rgb="FF9F9289"/>
  </sheetPr>
  <dimension ref="A1:M553"/>
  <sheetViews>
    <sheetView tabSelected="1" topLeftCell="A13" zoomScaleNormal="100" workbookViewId="0">
      <selection activeCell="I530" sqref="I530"/>
    </sheetView>
  </sheetViews>
  <sheetFormatPr defaultRowHeight="15" x14ac:dyDescent="0.25"/>
  <cols>
    <col min="1" max="1" width="6" style="218" customWidth="1"/>
    <col min="2" max="2" width="4.710937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9" width="8.7109375" style="203" customWidth="1"/>
    <col min="10" max="10" width="9.28515625" style="203" bestFit="1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20</v>
      </c>
      <c r="B1" s="212" t="s">
        <v>61</v>
      </c>
      <c r="C1" s="213"/>
      <c r="D1" s="214" t="str">
        <f>VLOOKUP(A1,verzamelblad!A5:E54,3)</f>
        <v>OBS Koningin julianaschool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Kom van Aaiweg 2</v>
      </c>
      <c r="E2" s="215"/>
      <c r="F2" s="216"/>
      <c r="G2" s="216"/>
      <c r="H2" s="216"/>
      <c r="I2" s="216" t="str">
        <f>VLOOKUP(A1,verzamelblad!A5:E54,5)</f>
        <v>Leiderdorp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650</v>
      </c>
      <c r="I3" s="221" t="s">
        <v>102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402">
        <v>1</v>
      </c>
      <c r="C4" s="388" t="s">
        <v>379</v>
      </c>
      <c r="D4" s="372"/>
      <c r="E4" s="372" t="s">
        <v>85</v>
      </c>
      <c r="F4" s="425">
        <v>3.5</v>
      </c>
      <c r="G4" s="425"/>
      <c r="H4" s="425"/>
      <c r="I4" s="425"/>
      <c r="J4" s="425"/>
      <c r="K4" s="223">
        <f>SUM(F4:J4)</f>
        <v>3.5</v>
      </c>
      <c r="L4" s="218">
        <f t="shared" ref="L4:L67" si="0">IF(E4="",0,IF(E4="H",0,VLOOKUP(E4,$F$539:$G$553,2)))</f>
        <v>200</v>
      </c>
      <c r="M4" s="203">
        <f>SUM(K4*L4)</f>
        <v>700</v>
      </c>
    </row>
    <row r="5" spans="1:13" x14ac:dyDescent="0.25">
      <c r="A5" s="218" t="s">
        <v>404</v>
      </c>
      <c r="B5" s="402">
        <v>2</v>
      </c>
      <c r="C5" s="388" t="s">
        <v>623</v>
      </c>
      <c r="D5" s="372"/>
      <c r="E5" s="372" t="s">
        <v>85</v>
      </c>
      <c r="F5" s="425"/>
      <c r="G5" s="425">
        <v>116</v>
      </c>
      <c r="H5" s="425"/>
      <c r="I5" s="425"/>
      <c r="J5" s="425"/>
      <c r="K5" s="223">
        <f t="shared" ref="K5:K68" si="1">SUM(F5:J5)</f>
        <v>116</v>
      </c>
      <c r="L5" s="218">
        <f t="shared" si="0"/>
        <v>200</v>
      </c>
      <c r="M5" s="203">
        <f t="shared" ref="M5:M68" si="2">SUM(K5*L5)</f>
        <v>23200</v>
      </c>
    </row>
    <row r="6" spans="1:13" x14ac:dyDescent="0.25">
      <c r="A6" s="218" t="s">
        <v>404</v>
      </c>
      <c r="B6" s="402">
        <v>3</v>
      </c>
      <c r="C6" s="388" t="s">
        <v>623</v>
      </c>
      <c r="D6" s="372"/>
      <c r="E6" s="372" t="s">
        <v>85</v>
      </c>
      <c r="F6" s="425"/>
      <c r="G6" s="425">
        <v>53.7</v>
      </c>
      <c r="H6" s="425"/>
      <c r="I6" s="425"/>
      <c r="J6" s="425"/>
      <c r="K6" s="223">
        <f t="shared" si="1"/>
        <v>53.7</v>
      </c>
      <c r="L6" s="218">
        <f t="shared" si="0"/>
        <v>200</v>
      </c>
      <c r="M6" s="203">
        <f t="shared" si="2"/>
        <v>10740</v>
      </c>
    </row>
    <row r="7" spans="1:13" x14ac:dyDescent="0.25">
      <c r="A7" s="218" t="s">
        <v>404</v>
      </c>
      <c r="B7" s="402">
        <v>4</v>
      </c>
      <c r="C7" s="388" t="s">
        <v>380</v>
      </c>
      <c r="D7" s="372"/>
      <c r="E7" s="372" t="s">
        <v>626</v>
      </c>
      <c r="F7" s="425"/>
      <c r="G7" s="425">
        <v>8.6</v>
      </c>
      <c r="H7" s="425"/>
      <c r="I7" s="425"/>
      <c r="J7" s="425"/>
      <c r="K7" s="223">
        <f t="shared" si="1"/>
        <v>8.6</v>
      </c>
      <c r="L7" s="218">
        <f t="shared" si="0"/>
        <v>120</v>
      </c>
      <c r="M7" s="203">
        <f t="shared" si="2"/>
        <v>1032</v>
      </c>
    </row>
    <row r="8" spans="1:13" x14ac:dyDescent="0.25">
      <c r="A8" s="218" t="s">
        <v>404</v>
      </c>
      <c r="B8" s="402">
        <v>5</v>
      </c>
      <c r="C8" s="388" t="s">
        <v>382</v>
      </c>
      <c r="D8" s="372"/>
      <c r="E8" s="372" t="s">
        <v>111</v>
      </c>
      <c r="F8" s="425"/>
      <c r="G8" s="425"/>
      <c r="H8" s="425"/>
      <c r="I8" s="425"/>
      <c r="J8" s="425">
        <v>6</v>
      </c>
      <c r="K8" s="223">
        <f t="shared" si="1"/>
        <v>6</v>
      </c>
      <c r="L8" s="218">
        <f t="shared" si="0"/>
        <v>200</v>
      </c>
      <c r="M8" s="203">
        <f t="shared" si="2"/>
        <v>1200</v>
      </c>
    </row>
    <row r="9" spans="1:13" x14ac:dyDescent="0.25">
      <c r="A9" s="218" t="s">
        <v>404</v>
      </c>
      <c r="B9" s="402">
        <v>6</v>
      </c>
      <c r="C9" s="388" t="s">
        <v>391</v>
      </c>
      <c r="D9" s="372"/>
      <c r="E9" s="372" t="s">
        <v>626</v>
      </c>
      <c r="F9" s="425"/>
      <c r="G9" s="425">
        <v>21.6</v>
      </c>
      <c r="H9" s="425"/>
      <c r="I9" s="425"/>
      <c r="J9" s="425"/>
      <c r="K9" s="223">
        <f t="shared" si="1"/>
        <v>21.6</v>
      </c>
      <c r="L9" s="218">
        <f t="shared" si="0"/>
        <v>120</v>
      </c>
      <c r="M9" s="203">
        <f t="shared" si="2"/>
        <v>2592</v>
      </c>
    </row>
    <row r="10" spans="1:13" x14ac:dyDescent="0.25">
      <c r="A10" s="218" t="s">
        <v>404</v>
      </c>
      <c r="B10" s="402">
        <v>7</v>
      </c>
      <c r="C10" s="388" t="s">
        <v>387</v>
      </c>
      <c r="D10" s="372"/>
      <c r="E10" s="372" t="s">
        <v>84</v>
      </c>
      <c r="F10" s="425"/>
      <c r="G10" s="425">
        <v>51.65</v>
      </c>
      <c r="H10" s="425"/>
      <c r="I10" s="425"/>
      <c r="J10" s="425"/>
      <c r="K10" s="223">
        <f t="shared" si="1"/>
        <v>51.65</v>
      </c>
      <c r="L10" s="218">
        <f t="shared" si="0"/>
        <v>200</v>
      </c>
      <c r="M10" s="203">
        <f t="shared" si="2"/>
        <v>10330</v>
      </c>
    </row>
    <row r="11" spans="1:13" x14ac:dyDescent="0.25">
      <c r="A11" s="218" t="s">
        <v>404</v>
      </c>
      <c r="B11" s="402">
        <v>8</v>
      </c>
      <c r="C11" s="388" t="s">
        <v>387</v>
      </c>
      <c r="D11" s="372"/>
      <c r="E11" s="372" t="s">
        <v>84</v>
      </c>
      <c r="F11" s="425"/>
      <c r="G11" s="425">
        <v>51.65</v>
      </c>
      <c r="H11" s="425"/>
      <c r="I11" s="425"/>
      <c r="J11" s="425"/>
      <c r="K11" s="223">
        <f t="shared" si="1"/>
        <v>51.65</v>
      </c>
      <c r="L11" s="218">
        <f t="shared" si="0"/>
        <v>200</v>
      </c>
      <c r="M11" s="203">
        <f t="shared" si="2"/>
        <v>10330</v>
      </c>
    </row>
    <row r="12" spans="1:13" x14ac:dyDescent="0.25">
      <c r="A12" s="218" t="s">
        <v>404</v>
      </c>
      <c r="B12" s="402">
        <v>9</v>
      </c>
      <c r="C12" s="388" t="s">
        <v>387</v>
      </c>
      <c r="D12" s="372"/>
      <c r="E12" s="372" t="s">
        <v>84</v>
      </c>
      <c r="F12" s="425"/>
      <c r="G12" s="425">
        <v>51.65</v>
      </c>
      <c r="H12" s="425"/>
      <c r="I12" s="425"/>
      <c r="J12" s="425"/>
      <c r="K12" s="223">
        <f t="shared" si="1"/>
        <v>51.65</v>
      </c>
      <c r="L12" s="218">
        <f t="shared" si="0"/>
        <v>200</v>
      </c>
      <c r="M12" s="203">
        <f t="shared" si="2"/>
        <v>10330</v>
      </c>
    </row>
    <row r="13" spans="1:13" x14ac:dyDescent="0.25">
      <c r="A13" s="218" t="s">
        <v>404</v>
      </c>
      <c r="B13" s="402">
        <v>10</v>
      </c>
      <c r="C13" s="388" t="s">
        <v>624</v>
      </c>
      <c r="D13" s="372"/>
      <c r="E13" s="372" t="s">
        <v>85</v>
      </c>
      <c r="F13" s="425"/>
      <c r="G13" s="425"/>
      <c r="H13" s="425"/>
      <c r="I13" s="425">
        <v>21.5</v>
      </c>
      <c r="J13" s="425"/>
      <c r="K13" s="223">
        <f t="shared" si="1"/>
        <v>21.5</v>
      </c>
      <c r="L13" s="218">
        <f t="shared" si="0"/>
        <v>200</v>
      </c>
      <c r="M13" s="203">
        <f t="shared" si="2"/>
        <v>4300</v>
      </c>
    </row>
    <row r="14" spans="1:13" x14ac:dyDescent="0.25">
      <c r="A14" s="218" t="s">
        <v>404</v>
      </c>
      <c r="B14" s="402">
        <v>11</v>
      </c>
      <c r="C14" s="388" t="s">
        <v>381</v>
      </c>
      <c r="D14" s="372"/>
      <c r="E14" s="372" t="s">
        <v>85</v>
      </c>
      <c r="F14" s="425"/>
      <c r="G14" s="425">
        <v>26.8</v>
      </c>
      <c r="H14" s="425"/>
      <c r="I14" s="425"/>
      <c r="J14" s="425"/>
      <c r="K14" s="223">
        <f t="shared" si="1"/>
        <v>26.8</v>
      </c>
      <c r="L14" s="218">
        <f t="shared" si="0"/>
        <v>200</v>
      </c>
      <c r="M14" s="203">
        <f t="shared" si="2"/>
        <v>5360</v>
      </c>
    </row>
    <row r="15" spans="1:13" x14ac:dyDescent="0.25">
      <c r="A15" s="218" t="s">
        <v>404</v>
      </c>
      <c r="B15" s="402">
        <v>12</v>
      </c>
      <c r="C15" s="388" t="s">
        <v>387</v>
      </c>
      <c r="D15" s="372"/>
      <c r="E15" s="372" t="s">
        <v>84</v>
      </c>
      <c r="F15" s="425"/>
      <c r="G15" s="425">
        <v>58.6</v>
      </c>
      <c r="H15" s="425"/>
      <c r="I15" s="425"/>
      <c r="J15" s="425"/>
      <c r="K15" s="223">
        <f t="shared" si="1"/>
        <v>58.6</v>
      </c>
      <c r="L15" s="218">
        <f t="shared" si="0"/>
        <v>200</v>
      </c>
      <c r="M15" s="203">
        <f t="shared" si="2"/>
        <v>11720</v>
      </c>
    </row>
    <row r="16" spans="1:13" x14ac:dyDescent="0.25">
      <c r="A16" s="218" t="s">
        <v>404</v>
      </c>
      <c r="B16" s="403">
        <v>13</v>
      </c>
      <c r="C16" s="388" t="s">
        <v>382</v>
      </c>
      <c r="D16" s="372"/>
      <c r="E16" s="372" t="s">
        <v>111</v>
      </c>
      <c r="F16" s="425"/>
      <c r="G16" s="425"/>
      <c r="H16" s="425"/>
      <c r="I16" s="425"/>
      <c r="J16" s="425">
        <v>5</v>
      </c>
      <c r="K16" s="223">
        <f t="shared" si="1"/>
        <v>5</v>
      </c>
      <c r="L16" s="218">
        <f t="shared" si="0"/>
        <v>200</v>
      </c>
      <c r="M16" s="203">
        <f t="shared" si="2"/>
        <v>1000</v>
      </c>
    </row>
    <row r="17" spans="1:13" x14ac:dyDescent="0.25">
      <c r="A17" s="218" t="s">
        <v>404</v>
      </c>
      <c r="B17" s="403">
        <v>14</v>
      </c>
      <c r="C17" s="388" t="s">
        <v>621</v>
      </c>
      <c r="D17" s="372"/>
      <c r="E17" s="372" t="s">
        <v>86</v>
      </c>
      <c r="F17" s="425"/>
      <c r="G17" s="425">
        <v>105</v>
      </c>
      <c r="H17" s="425"/>
      <c r="I17" s="425"/>
      <c r="J17" s="425"/>
      <c r="K17" s="223">
        <f t="shared" si="1"/>
        <v>105</v>
      </c>
      <c r="L17" s="218">
        <f t="shared" si="0"/>
        <v>200</v>
      </c>
      <c r="M17" s="203">
        <f t="shared" si="2"/>
        <v>21000</v>
      </c>
    </row>
    <row r="18" spans="1:13" x14ac:dyDescent="0.25">
      <c r="A18" s="218" t="s">
        <v>404</v>
      </c>
      <c r="B18" s="403">
        <v>15</v>
      </c>
      <c r="C18" s="388" t="s">
        <v>382</v>
      </c>
      <c r="D18" s="372"/>
      <c r="E18" s="372" t="s">
        <v>111</v>
      </c>
      <c r="F18" s="425"/>
      <c r="G18" s="425"/>
      <c r="H18" s="425"/>
      <c r="I18" s="425"/>
      <c r="J18" s="425">
        <v>5</v>
      </c>
      <c r="K18" s="223">
        <f t="shared" si="1"/>
        <v>5</v>
      </c>
      <c r="L18" s="218">
        <f t="shared" si="0"/>
        <v>200</v>
      </c>
      <c r="M18" s="203">
        <f t="shared" si="2"/>
        <v>1000</v>
      </c>
    </row>
    <row r="19" spans="1:13" x14ac:dyDescent="0.25">
      <c r="A19" s="218" t="s">
        <v>404</v>
      </c>
      <c r="B19" s="403">
        <v>16</v>
      </c>
      <c r="C19" s="388" t="s">
        <v>387</v>
      </c>
      <c r="D19" s="372"/>
      <c r="E19" s="372" t="s">
        <v>84</v>
      </c>
      <c r="F19" s="425"/>
      <c r="G19" s="425">
        <v>58.6</v>
      </c>
      <c r="H19" s="425"/>
      <c r="I19" s="425"/>
      <c r="J19" s="425"/>
      <c r="K19" s="223">
        <f t="shared" si="1"/>
        <v>58.6</v>
      </c>
      <c r="L19" s="218">
        <f t="shared" si="0"/>
        <v>200</v>
      </c>
      <c r="M19" s="203">
        <f t="shared" si="2"/>
        <v>11720</v>
      </c>
    </row>
    <row r="20" spans="1:13" x14ac:dyDescent="0.25">
      <c r="A20" s="218" t="s">
        <v>404</v>
      </c>
      <c r="B20" s="403">
        <v>17</v>
      </c>
      <c r="C20" s="388" t="s">
        <v>381</v>
      </c>
      <c r="D20" s="372"/>
      <c r="E20" s="372" t="s">
        <v>85</v>
      </c>
      <c r="F20" s="425"/>
      <c r="G20" s="425">
        <v>37.299999999999997</v>
      </c>
      <c r="H20" s="425"/>
      <c r="I20" s="425"/>
      <c r="J20" s="425"/>
      <c r="K20" s="223">
        <f t="shared" si="1"/>
        <v>37.299999999999997</v>
      </c>
      <c r="L20" s="218">
        <f t="shared" si="0"/>
        <v>200</v>
      </c>
      <c r="M20" s="203">
        <f t="shared" si="2"/>
        <v>7459.9999999999991</v>
      </c>
    </row>
    <row r="21" spans="1:13" x14ac:dyDescent="0.25">
      <c r="A21" s="218" t="s">
        <v>404</v>
      </c>
      <c r="B21" s="403">
        <v>18</v>
      </c>
      <c r="C21" s="388" t="s">
        <v>387</v>
      </c>
      <c r="D21" s="372"/>
      <c r="E21" s="372" t="s">
        <v>84</v>
      </c>
      <c r="F21" s="425"/>
      <c r="G21" s="425">
        <v>51.65</v>
      </c>
      <c r="H21" s="425"/>
      <c r="I21" s="425"/>
      <c r="J21" s="425"/>
      <c r="K21" s="223">
        <f t="shared" si="1"/>
        <v>51.65</v>
      </c>
      <c r="L21" s="218">
        <f t="shared" si="0"/>
        <v>200</v>
      </c>
      <c r="M21" s="203">
        <f t="shared" si="2"/>
        <v>10330</v>
      </c>
    </row>
    <row r="22" spans="1:13" x14ac:dyDescent="0.25">
      <c r="A22" s="218" t="s">
        <v>404</v>
      </c>
      <c r="B22" s="403">
        <v>19</v>
      </c>
      <c r="C22" s="388" t="s">
        <v>387</v>
      </c>
      <c r="D22" s="372"/>
      <c r="E22" s="372" t="s">
        <v>84</v>
      </c>
      <c r="F22" s="425"/>
      <c r="G22" s="425">
        <v>51.65</v>
      </c>
      <c r="H22" s="425"/>
      <c r="I22" s="425"/>
      <c r="J22" s="425"/>
      <c r="K22" s="223">
        <f t="shared" si="1"/>
        <v>51.65</v>
      </c>
      <c r="L22" s="218">
        <f t="shared" si="0"/>
        <v>200</v>
      </c>
      <c r="M22" s="203">
        <f t="shared" si="2"/>
        <v>10330</v>
      </c>
    </row>
    <row r="23" spans="1:13" x14ac:dyDescent="0.25">
      <c r="A23" s="218" t="s">
        <v>404</v>
      </c>
      <c r="B23" s="403">
        <v>20</v>
      </c>
      <c r="C23" s="388" t="s">
        <v>386</v>
      </c>
      <c r="D23" s="372"/>
      <c r="E23" s="372" t="s">
        <v>626</v>
      </c>
      <c r="F23" s="425">
        <v>21.5</v>
      </c>
      <c r="G23" s="425"/>
      <c r="H23" s="425"/>
      <c r="I23" s="425"/>
      <c r="J23" s="425"/>
      <c r="K23" s="223">
        <f t="shared" si="1"/>
        <v>21.5</v>
      </c>
      <c r="L23" s="218">
        <f t="shared" si="0"/>
        <v>120</v>
      </c>
      <c r="M23" s="203">
        <f t="shared" si="2"/>
        <v>2580</v>
      </c>
    </row>
    <row r="24" spans="1:13" x14ac:dyDescent="0.25">
      <c r="A24" s="218" t="s">
        <v>404</v>
      </c>
      <c r="B24" s="403">
        <v>21</v>
      </c>
      <c r="C24" s="388" t="s">
        <v>394</v>
      </c>
      <c r="D24" s="372"/>
      <c r="E24" s="372" t="s">
        <v>111</v>
      </c>
      <c r="F24" s="425"/>
      <c r="G24" s="425"/>
      <c r="H24" s="425"/>
      <c r="I24" s="425"/>
      <c r="J24" s="425">
        <v>3.4</v>
      </c>
      <c r="K24" s="223">
        <f t="shared" si="1"/>
        <v>3.4</v>
      </c>
      <c r="L24" s="218">
        <f t="shared" si="0"/>
        <v>200</v>
      </c>
      <c r="M24" s="203">
        <f t="shared" si="2"/>
        <v>680</v>
      </c>
    </row>
    <row r="25" spans="1:13" x14ac:dyDescent="0.25">
      <c r="A25" s="218" t="s">
        <v>404</v>
      </c>
      <c r="B25" s="403">
        <v>22</v>
      </c>
      <c r="C25" s="388" t="s">
        <v>382</v>
      </c>
      <c r="D25" s="372"/>
      <c r="E25" s="372" t="s">
        <v>111</v>
      </c>
      <c r="F25" s="425"/>
      <c r="G25" s="425"/>
      <c r="H25" s="425"/>
      <c r="I25" s="425"/>
      <c r="J25" s="425">
        <v>5.0999999999999996</v>
      </c>
      <c r="K25" s="223">
        <f t="shared" si="1"/>
        <v>5.0999999999999996</v>
      </c>
      <c r="L25" s="218">
        <f t="shared" si="0"/>
        <v>200</v>
      </c>
      <c r="M25" s="203">
        <f t="shared" si="2"/>
        <v>1019.9999999999999</v>
      </c>
    </row>
    <row r="26" spans="1:13" x14ac:dyDescent="0.25">
      <c r="A26" s="218" t="s">
        <v>396</v>
      </c>
      <c r="B26" s="403" t="s">
        <v>614</v>
      </c>
      <c r="C26" s="388" t="s">
        <v>392</v>
      </c>
      <c r="D26" s="372"/>
      <c r="E26" s="372" t="s">
        <v>85</v>
      </c>
      <c r="F26" s="425"/>
      <c r="G26" s="425"/>
      <c r="H26" s="425">
        <v>6.25</v>
      </c>
      <c r="I26" s="425"/>
      <c r="J26" s="425"/>
      <c r="K26" s="223">
        <f t="shared" si="1"/>
        <v>6.25</v>
      </c>
      <c r="L26" s="218">
        <f t="shared" si="0"/>
        <v>200</v>
      </c>
      <c r="M26" s="203">
        <f t="shared" si="2"/>
        <v>1250</v>
      </c>
    </row>
    <row r="27" spans="1:13" x14ac:dyDescent="0.25">
      <c r="A27" s="218" t="s">
        <v>396</v>
      </c>
      <c r="B27" s="403" t="s">
        <v>397</v>
      </c>
      <c r="C27" s="388" t="s">
        <v>625</v>
      </c>
      <c r="D27" s="372"/>
      <c r="E27" s="372" t="s">
        <v>85</v>
      </c>
      <c r="F27" s="426">
        <v>15</v>
      </c>
      <c r="G27" s="426"/>
      <c r="H27" s="426"/>
      <c r="I27" s="426"/>
      <c r="J27" s="425"/>
      <c r="K27" s="223">
        <f t="shared" si="1"/>
        <v>15</v>
      </c>
      <c r="L27" s="218">
        <f t="shared" si="0"/>
        <v>200</v>
      </c>
      <c r="M27" s="203">
        <f t="shared" si="2"/>
        <v>3000</v>
      </c>
    </row>
    <row r="28" spans="1:13" x14ac:dyDescent="0.25">
      <c r="A28" s="218" t="s">
        <v>396</v>
      </c>
      <c r="B28" s="403" t="s">
        <v>441</v>
      </c>
      <c r="C28" s="388" t="s">
        <v>381</v>
      </c>
      <c r="D28" s="372"/>
      <c r="E28" s="372" t="s">
        <v>85</v>
      </c>
      <c r="F28" s="425">
        <v>45</v>
      </c>
      <c r="G28" s="425"/>
      <c r="H28" s="426"/>
      <c r="I28" s="426"/>
      <c r="J28" s="426"/>
      <c r="K28" s="223">
        <f t="shared" si="1"/>
        <v>45</v>
      </c>
      <c r="L28" s="218">
        <f t="shared" si="0"/>
        <v>200</v>
      </c>
      <c r="M28" s="203">
        <f t="shared" si="2"/>
        <v>9000</v>
      </c>
    </row>
    <row r="29" spans="1:13" x14ac:dyDescent="0.25">
      <c r="A29" s="218" t="s">
        <v>396</v>
      </c>
      <c r="B29" s="403" t="s">
        <v>469</v>
      </c>
      <c r="C29" s="388" t="s">
        <v>389</v>
      </c>
      <c r="D29" s="372"/>
      <c r="E29" s="372" t="s">
        <v>84</v>
      </c>
      <c r="F29" s="425">
        <v>37</v>
      </c>
      <c r="G29" s="425"/>
      <c r="H29" s="426"/>
      <c r="I29" s="426"/>
      <c r="J29" s="426"/>
      <c r="K29" s="223">
        <f t="shared" si="1"/>
        <v>37</v>
      </c>
      <c r="L29" s="218">
        <f t="shared" si="0"/>
        <v>200</v>
      </c>
      <c r="M29" s="203">
        <f t="shared" si="2"/>
        <v>7400</v>
      </c>
    </row>
    <row r="30" spans="1:13" x14ac:dyDescent="0.25">
      <c r="A30" s="218" t="s">
        <v>396</v>
      </c>
      <c r="B30" s="403" t="s">
        <v>442</v>
      </c>
      <c r="C30" s="388" t="s">
        <v>452</v>
      </c>
      <c r="D30" s="372"/>
      <c r="E30" s="372" t="s">
        <v>111</v>
      </c>
      <c r="F30" s="425"/>
      <c r="G30" s="425"/>
      <c r="H30" s="426"/>
      <c r="I30" s="426"/>
      <c r="J30" s="426">
        <v>1.75</v>
      </c>
      <c r="K30" s="223">
        <f t="shared" si="1"/>
        <v>1.75</v>
      </c>
      <c r="L30" s="218">
        <f t="shared" si="0"/>
        <v>200</v>
      </c>
      <c r="M30" s="203">
        <f t="shared" si="2"/>
        <v>350</v>
      </c>
    </row>
    <row r="31" spans="1:13" x14ac:dyDescent="0.25">
      <c r="A31" s="218" t="s">
        <v>396</v>
      </c>
      <c r="B31" s="403" t="s">
        <v>468</v>
      </c>
      <c r="C31" s="388" t="s">
        <v>382</v>
      </c>
      <c r="D31" s="372"/>
      <c r="E31" s="372" t="s">
        <v>111</v>
      </c>
      <c r="F31" s="426"/>
      <c r="G31" s="426"/>
      <c r="H31" s="426"/>
      <c r="I31" s="426"/>
      <c r="J31" s="425">
        <v>5.15</v>
      </c>
      <c r="K31" s="223">
        <f t="shared" si="1"/>
        <v>5.15</v>
      </c>
      <c r="L31" s="218">
        <f t="shared" si="0"/>
        <v>200</v>
      </c>
      <c r="M31" s="203">
        <f t="shared" si="2"/>
        <v>1030</v>
      </c>
    </row>
    <row r="32" spans="1:13" x14ac:dyDescent="0.25">
      <c r="A32" s="218" t="s">
        <v>396</v>
      </c>
      <c r="B32" s="403" t="s">
        <v>443</v>
      </c>
      <c r="C32" s="388" t="s">
        <v>387</v>
      </c>
      <c r="D32" s="372"/>
      <c r="E32" s="372" t="s">
        <v>84</v>
      </c>
      <c r="F32" s="426">
        <v>51.35</v>
      </c>
      <c r="G32" s="426"/>
      <c r="H32" s="425"/>
      <c r="I32" s="426"/>
      <c r="J32" s="426"/>
      <c r="K32" s="223">
        <f t="shared" si="1"/>
        <v>51.35</v>
      </c>
      <c r="L32" s="218">
        <f t="shared" si="0"/>
        <v>200</v>
      </c>
      <c r="M32" s="203">
        <f t="shared" si="2"/>
        <v>10270</v>
      </c>
    </row>
    <row r="33" spans="1:13" x14ac:dyDescent="0.25">
      <c r="A33" s="218" t="s">
        <v>396</v>
      </c>
      <c r="B33" s="403" t="s">
        <v>467</v>
      </c>
      <c r="C33" s="388" t="s">
        <v>387</v>
      </c>
      <c r="D33" s="372"/>
      <c r="E33" s="372" t="s">
        <v>84</v>
      </c>
      <c r="F33" s="426">
        <v>51.35</v>
      </c>
      <c r="G33" s="426"/>
      <c r="H33" s="425"/>
      <c r="I33" s="426"/>
      <c r="J33" s="426"/>
      <c r="K33" s="223">
        <f t="shared" si="1"/>
        <v>51.35</v>
      </c>
      <c r="L33" s="218">
        <f t="shared" si="0"/>
        <v>200</v>
      </c>
      <c r="M33" s="203">
        <f t="shared" si="2"/>
        <v>10270</v>
      </c>
    </row>
    <row r="34" spans="1:13" x14ac:dyDescent="0.25">
      <c r="A34" s="218" t="s">
        <v>396</v>
      </c>
      <c r="B34" s="403" t="s">
        <v>444</v>
      </c>
      <c r="C34" s="388" t="s">
        <v>381</v>
      </c>
      <c r="D34" s="372"/>
      <c r="E34" s="372" t="s">
        <v>85</v>
      </c>
      <c r="F34" s="425">
        <v>50</v>
      </c>
      <c r="G34" s="426"/>
      <c r="H34" s="426"/>
      <c r="I34" s="426"/>
      <c r="J34" s="426"/>
      <c r="K34" s="223">
        <f t="shared" si="1"/>
        <v>50</v>
      </c>
      <c r="L34" s="218">
        <f t="shared" si="0"/>
        <v>200</v>
      </c>
      <c r="M34" s="203">
        <f t="shared" si="2"/>
        <v>10000</v>
      </c>
    </row>
    <row r="35" spans="1:13" x14ac:dyDescent="0.25">
      <c r="A35" s="218" t="s">
        <v>396</v>
      </c>
      <c r="B35" s="403" t="s">
        <v>466</v>
      </c>
      <c r="C35" s="388" t="s">
        <v>387</v>
      </c>
      <c r="D35" s="372"/>
      <c r="E35" s="372" t="s">
        <v>84</v>
      </c>
      <c r="F35" s="426">
        <v>51.35</v>
      </c>
      <c r="G35" s="426"/>
      <c r="H35" s="426"/>
      <c r="I35" s="426"/>
      <c r="J35" s="425"/>
      <c r="K35" s="223">
        <f t="shared" si="1"/>
        <v>51.35</v>
      </c>
      <c r="L35" s="218">
        <f t="shared" si="0"/>
        <v>200</v>
      </c>
      <c r="M35" s="203">
        <f t="shared" si="2"/>
        <v>10270</v>
      </c>
    </row>
    <row r="36" spans="1:13" x14ac:dyDescent="0.25">
      <c r="A36" s="218" t="s">
        <v>396</v>
      </c>
      <c r="B36" s="403" t="s">
        <v>445</v>
      </c>
      <c r="C36" s="388" t="s">
        <v>387</v>
      </c>
      <c r="D36" s="372"/>
      <c r="E36" s="372" t="s">
        <v>84</v>
      </c>
      <c r="F36" s="426">
        <v>51.35</v>
      </c>
      <c r="G36" s="425"/>
      <c r="H36" s="426"/>
      <c r="I36" s="426"/>
      <c r="J36" s="426"/>
      <c r="K36" s="223">
        <f t="shared" si="1"/>
        <v>51.35</v>
      </c>
      <c r="L36" s="218">
        <f t="shared" si="0"/>
        <v>200</v>
      </c>
      <c r="M36" s="203">
        <f t="shared" si="2"/>
        <v>10270</v>
      </c>
    </row>
    <row r="37" spans="1:13" x14ac:dyDescent="0.25">
      <c r="A37" s="218" t="s">
        <v>396</v>
      </c>
      <c r="B37" s="403" t="s">
        <v>449</v>
      </c>
      <c r="C37" s="388" t="s">
        <v>382</v>
      </c>
      <c r="D37" s="372"/>
      <c r="E37" s="372" t="s">
        <v>111</v>
      </c>
      <c r="F37" s="426"/>
      <c r="G37" s="426"/>
      <c r="H37" s="426"/>
      <c r="I37" s="426"/>
      <c r="J37" s="426">
        <v>5.5</v>
      </c>
      <c r="K37" s="223">
        <f t="shared" si="1"/>
        <v>5.5</v>
      </c>
      <c r="L37" s="218">
        <f t="shared" si="0"/>
        <v>200</v>
      </c>
      <c r="M37" s="203">
        <f t="shared" si="2"/>
        <v>1100</v>
      </c>
    </row>
    <row r="38" spans="1:13" ht="15.75" thickBot="1" x14ac:dyDescent="0.3">
      <c r="C38" s="370" t="s">
        <v>87</v>
      </c>
      <c r="D38" s="370"/>
      <c r="E38" s="370"/>
      <c r="F38" s="380">
        <f>SUM(F4:F37)</f>
        <v>377.40000000000003</v>
      </c>
      <c r="G38" s="380">
        <f t="shared" ref="G38:J38" si="3">SUM(G4:G37)</f>
        <v>744.44999999999993</v>
      </c>
      <c r="H38" s="380">
        <f t="shared" si="3"/>
        <v>6.25</v>
      </c>
      <c r="I38" s="380">
        <f t="shared" si="3"/>
        <v>21.5</v>
      </c>
      <c r="J38" s="380">
        <f t="shared" si="3"/>
        <v>36.9</v>
      </c>
      <c r="K38" s="371">
        <f t="shared" si="1"/>
        <v>1186.5</v>
      </c>
    </row>
    <row r="39" spans="1:13" ht="15.75" thickTop="1" x14ac:dyDescent="0.25"/>
    <row r="41" spans="1:13" hidden="1" x14ac:dyDescent="0.25">
      <c r="K41" s="223">
        <f t="shared" si="1"/>
        <v>0</v>
      </c>
      <c r="L41" s="218">
        <f t="shared" si="0"/>
        <v>0</v>
      </c>
      <c r="M41" s="203">
        <f t="shared" si="2"/>
        <v>0</v>
      </c>
    </row>
    <row r="42" spans="1:13" hidden="1" x14ac:dyDescent="0.25">
      <c r="K42" s="223">
        <f t="shared" si="1"/>
        <v>0</v>
      </c>
      <c r="L42" s="218">
        <f t="shared" si="0"/>
        <v>0</v>
      </c>
      <c r="M42" s="203">
        <f t="shared" si="2"/>
        <v>0</v>
      </c>
    </row>
    <row r="43" spans="1:13" hidden="1" x14ac:dyDescent="0.25">
      <c r="K43" s="223">
        <f t="shared" si="1"/>
        <v>0</v>
      </c>
      <c r="L43" s="218">
        <f t="shared" si="0"/>
        <v>0</v>
      </c>
      <c r="M43" s="203">
        <f t="shared" si="2"/>
        <v>0</v>
      </c>
    </row>
    <row r="44" spans="1:13" hidden="1" x14ac:dyDescent="0.25">
      <c r="K44" s="223">
        <f t="shared" si="1"/>
        <v>0</v>
      </c>
      <c r="L44" s="218">
        <f t="shared" si="0"/>
        <v>0</v>
      </c>
      <c r="M44" s="203">
        <f t="shared" si="2"/>
        <v>0</v>
      </c>
    </row>
    <row r="45" spans="1:13" hidden="1" x14ac:dyDescent="0.25">
      <c r="K45" s="223">
        <f t="shared" si="1"/>
        <v>0</v>
      </c>
      <c r="L45" s="218">
        <f t="shared" si="0"/>
        <v>0</v>
      </c>
      <c r="M45" s="203">
        <f t="shared" si="2"/>
        <v>0</v>
      </c>
    </row>
    <row r="46" spans="1:13" hidden="1" x14ac:dyDescent="0.25">
      <c r="K46" s="223">
        <f t="shared" si="1"/>
        <v>0</v>
      </c>
      <c r="L46" s="218">
        <f t="shared" si="0"/>
        <v>0</v>
      </c>
      <c r="M46" s="203">
        <f t="shared" si="2"/>
        <v>0</v>
      </c>
    </row>
    <row r="47" spans="1:13" hidden="1" x14ac:dyDescent="0.25">
      <c r="K47" s="223">
        <f t="shared" si="1"/>
        <v>0</v>
      </c>
      <c r="L47" s="218">
        <f t="shared" si="0"/>
        <v>0</v>
      </c>
      <c r="M47" s="203">
        <f t="shared" si="2"/>
        <v>0</v>
      </c>
    </row>
    <row r="48" spans="1:13" hidden="1" x14ac:dyDescent="0.25">
      <c r="K48" s="223">
        <f t="shared" si="1"/>
        <v>0</v>
      </c>
      <c r="L48" s="218">
        <f t="shared" si="0"/>
        <v>0</v>
      </c>
      <c r="M48" s="203">
        <f t="shared" si="2"/>
        <v>0</v>
      </c>
    </row>
    <row r="49" spans="11:13" hidden="1" x14ac:dyDescent="0.25">
      <c r="K49" s="223">
        <f t="shared" si="1"/>
        <v>0</v>
      </c>
      <c r="L49" s="218">
        <f t="shared" si="0"/>
        <v>0</v>
      </c>
      <c r="M49" s="203">
        <f t="shared" si="2"/>
        <v>0</v>
      </c>
    </row>
    <row r="50" spans="11:13" hidden="1" x14ac:dyDescent="0.25">
      <c r="K50" s="223">
        <f t="shared" si="1"/>
        <v>0</v>
      </c>
      <c r="L50" s="218">
        <f t="shared" si="0"/>
        <v>0</v>
      </c>
      <c r="M50" s="203">
        <f t="shared" si="2"/>
        <v>0</v>
      </c>
    </row>
    <row r="51" spans="11:13" hidden="1" x14ac:dyDescent="0.25">
      <c r="K51" s="223">
        <f t="shared" si="1"/>
        <v>0</v>
      </c>
      <c r="L51" s="218">
        <f t="shared" si="0"/>
        <v>0</v>
      </c>
      <c r="M51" s="203">
        <f t="shared" si="2"/>
        <v>0</v>
      </c>
    </row>
    <row r="52" spans="11:13" hidden="1" x14ac:dyDescent="0.25">
      <c r="K52" s="223">
        <f t="shared" si="1"/>
        <v>0</v>
      </c>
      <c r="L52" s="218">
        <f t="shared" si="0"/>
        <v>0</v>
      </c>
      <c r="M52" s="203">
        <f t="shared" si="2"/>
        <v>0</v>
      </c>
    </row>
    <row r="53" spans="11:13" hidden="1" x14ac:dyDescent="0.25">
      <c r="K53" s="223">
        <f t="shared" si="1"/>
        <v>0</v>
      </c>
      <c r="L53" s="218">
        <f t="shared" si="0"/>
        <v>0</v>
      </c>
      <c r="M53" s="203">
        <f t="shared" si="2"/>
        <v>0</v>
      </c>
    </row>
    <row r="54" spans="11:13" hidden="1" x14ac:dyDescent="0.25">
      <c r="K54" s="223">
        <f t="shared" si="1"/>
        <v>0</v>
      </c>
      <c r="L54" s="218">
        <f t="shared" si="0"/>
        <v>0</v>
      </c>
      <c r="M54" s="203">
        <f t="shared" si="2"/>
        <v>0</v>
      </c>
    </row>
    <row r="55" spans="11:13" hidden="1" x14ac:dyDescent="0.25">
      <c r="K55" s="223">
        <f t="shared" si="1"/>
        <v>0</v>
      </c>
      <c r="L55" s="218">
        <f t="shared" si="0"/>
        <v>0</v>
      </c>
      <c r="M55" s="203">
        <f t="shared" si="2"/>
        <v>0</v>
      </c>
    </row>
    <row r="56" spans="11:13" hidden="1" x14ac:dyDescent="0.25">
      <c r="K56" s="223">
        <f t="shared" si="1"/>
        <v>0</v>
      </c>
      <c r="L56" s="218">
        <f t="shared" si="0"/>
        <v>0</v>
      </c>
      <c r="M56" s="203">
        <f t="shared" si="2"/>
        <v>0</v>
      </c>
    </row>
    <row r="57" spans="11:13" hidden="1" x14ac:dyDescent="0.25">
      <c r="K57" s="223">
        <f t="shared" si="1"/>
        <v>0</v>
      </c>
      <c r="L57" s="218">
        <f t="shared" si="0"/>
        <v>0</v>
      </c>
      <c r="M57" s="203">
        <f t="shared" si="2"/>
        <v>0</v>
      </c>
    </row>
    <row r="58" spans="11:13" hidden="1" x14ac:dyDescent="0.25">
      <c r="K58" s="223">
        <f t="shared" si="1"/>
        <v>0</v>
      </c>
      <c r="L58" s="218">
        <f t="shared" si="0"/>
        <v>0</v>
      </c>
      <c r="M58" s="203">
        <f t="shared" si="2"/>
        <v>0</v>
      </c>
    </row>
    <row r="59" spans="11:13" hidden="1" x14ac:dyDescent="0.25">
      <c r="K59" s="223">
        <f t="shared" si="1"/>
        <v>0</v>
      </c>
      <c r="L59" s="218">
        <f t="shared" si="0"/>
        <v>0</v>
      </c>
      <c r="M59" s="203">
        <f t="shared" si="2"/>
        <v>0</v>
      </c>
    </row>
    <row r="60" spans="11:13" hidden="1" x14ac:dyDescent="0.25">
      <c r="K60" s="223">
        <f t="shared" si="1"/>
        <v>0</v>
      </c>
      <c r="L60" s="218">
        <f t="shared" si="0"/>
        <v>0</v>
      </c>
      <c r="M60" s="203">
        <f t="shared" si="2"/>
        <v>0</v>
      </c>
    </row>
    <row r="61" spans="11:13" hidden="1" x14ac:dyDescent="0.25">
      <c r="K61" s="223">
        <f t="shared" si="1"/>
        <v>0</v>
      </c>
      <c r="L61" s="218">
        <f t="shared" si="0"/>
        <v>0</v>
      </c>
      <c r="M61" s="203">
        <f t="shared" si="2"/>
        <v>0</v>
      </c>
    </row>
    <row r="62" spans="11:13" hidden="1" x14ac:dyDescent="0.25">
      <c r="K62" s="223">
        <f t="shared" si="1"/>
        <v>0</v>
      </c>
      <c r="L62" s="218">
        <f t="shared" si="0"/>
        <v>0</v>
      </c>
      <c r="M62" s="203">
        <f t="shared" si="2"/>
        <v>0</v>
      </c>
    </row>
    <row r="63" spans="11:13" hidden="1" x14ac:dyDescent="0.25">
      <c r="K63" s="223">
        <f t="shared" si="1"/>
        <v>0</v>
      </c>
      <c r="L63" s="218">
        <f t="shared" si="0"/>
        <v>0</v>
      </c>
      <c r="M63" s="203">
        <f t="shared" si="2"/>
        <v>0</v>
      </c>
    </row>
    <row r="64" spans="11:13" hidden="1" x14ac:dyDescent="0.25">
      <c r="K64" s="223">
        <f t="shared" si="1"/>
        <v>0</v>
      </c>
      <c r="L64" s="218">
        <f t="shared" si="0"/>
        <v>0</v>
      </c>
      <c r="M64" s="203">
        <f t="shared" si="2"/>
        <v>0</v>
      </c>
    </row>
    <row r="65" spans="11:13" hidden="1" x14ac:dyDescent="0.25">
      <c r="K65" s="223">
        <f t="shared" si="1"/>
        <v>0</v>
      </c>
      <c r="L65" s="218">
        <f t="shared" si="0"/>
        <v>0</v>
      </c>
      <c r="M65" s="203">
        <f t="shared" si="2"/>
        <v>0</v>
      </c>
    </row>
    <row r="66" spans="11:13" hidden="1" x14ac:dyDescent="0.25">
      <c r="K66" s="223">
        <f t="shared" si="1"/>
        <v>0</v>
      </c>
      <c r="L66" s="218">
        <f t="shared" si="0"/>
        <v>0</v>
      </c>
      <c r="M66" s="203">
        <f t="shared" si="2"/>
        <v>0</v>
      </c>
    </row>
    <row r="67" spans="11:13" hidden="1" x14ac:dyDescent="0.25">
      <c r="K67" s="223">
        <f t="shared" si="1"/>
        <v>0</v>
      </c>
      <c r="L67" s="218">
        <f t="shared" si="0"/>
        <v>0</v>
      </c>
      <c r="M67" s="203">
        <f t="shared" si="2"/>
        <v>0</v>
      </c>
    </row>
    <row r="68" spans="11:13" hidden="1" x14ac:dyDescent="0.25">
      <c r="K68" s="223">
        <f t="shared" si="1"/>
        <v>0</v>
      </c>
      <c r="L68" s="218">
        <f t="shared" ref="L68:L131" si="4">IF(E68="",0,IF(E68="H",0,VLOOKUP(E68,$F$539:$G$553,2)))</f>
        <v>0</v>
      </c>
      <c r="M68" s="203">
        <f t="shared" si="2"/>
        <v>0</v>
      </c>
    </row>
    <row r="69" spans="11:13" hidden="1" x14ac:dyDescent="0.25">
      <c r="K69" s="223">
        <f t="shared" ref="K69:K132" si="5">SUM(F69:J69)</f>
        <v>0</v>
      </c>
      <c r="L69" s="218">
        <f t="shared" si="4"/>
        <v>0</v>
      </c>
      <c r="M69" s="203">
        <f t="shared" ref="M69:M132" si="6">SUM(K69*L69)</f>
        <v>0</v>
      </c>
    </row>
    <row r="70" spans="11:13" hidden="1" x14ac:dyDescent="0.25">
      <c r="K70" s="223">
        <f t="shared" si="5"/>
        <v>0</v>
      </c>
      <c r="L70" s="218">
        <f t="shared" si="4"/>
        <v>0</v>
      </c>
      <c r="M70" s="203">
        <f t="shared" si="6"/>
        <v>0</v>
      </c>
    </row>
    <row r="71" spans="11:13" hidden="1" x14ac:dyDescent="0.25">
      <c r="K71" s="223">
        <f t="shared" si="5"/>
        <v>0</v>
      </c>
      <c r="L71" s="218">
        <f t="shared" si="4"/>
        <v>0</v>
      </c>
      <c r="M71" s="203">
        <f t="shared" si="6"/>
        <v>0</v>
      </c>
    </row>
    <row r="72" spans="11:13" hidden="1" x14ac:dyDescent="0.25">
      <c r="K72" s="223">
        <f t="shared" si="5"/>
        <v>0</v>
      </c>
      <c r="L72" s="218">
        <f t="shared" si="4"/>
        <v>0</v>
      </c>
      <c r="M72" s="203">
        <f t="shared" si="6"/>
        <v>0</v>
      </c>
    </row>
    <row r="73" spans="11:13" hidden="1" x14ac:dyDescent="0.25">
      <c r="K73" s="223">
        <f t="shared" si="5"/>
        <v>0</v>
      </c>
      <c r="L73" s="218">
        <f t="shared" si="4"/>
        <v>0</v>
      </c>
      <c r="M73" s="203">
        <f t="shared" si="6"/>
        <v>0</v>
      </c>
    </row>
    <row r="74" spans="11:13" hidden="1" x14ac:dyDescent="0.25">
      <c r="K74" s="223">
        <f t="shared" si="5"/>
        <v>0</v>
      </c>
      <c r="L74" s="218">
        <f t="shared" si="4"/>
        <v>0</v>
      </c>
      <c r="M74" s="203">
        <f t="shared" si="6"/>
        <v>0</v>
      </c>
    </row>
    <row r="75" spans="11:13" hidden="1" x14ac:dyDescent="0.25">
      <c r="K75" s="223">
        <f t="shared" si="5"/>
        <v>0</v>
      </c>
      <c r="L75" s="218">
        <f t="shared" si="4"/>
        <v>0</v>
      </c>
      <c r="M75" s="203">
        <f t="shared" si="6"/>
        <v>0</v>
      </c>
    </row>
    <row r="76" spans="11:13" hidden="1" x14ac:dyDescent="0.25">
      <c r="K76" s="223">
        <f t="shared" si="5"/>
        <v>0</v>
      </c>
      <c r="L76" s="218">
        <f t="shared" si="4"/>
        <v>0</v>
      </c>
      <c r="M76" s="203">
        <f t="shared" si="6"/>
        <v>0</v>
      </c>
    </row>
    <row r="77" spans="11:13" hidden="1" x14ac:dyDescent="0.25">
      <c r="K77" s="223">
        <f t="shared" si="5"/>
        <v>0</v>
      </c>
      <c r="L77" s="218">
        <f t="shared" si="4"/>
        <v>0</v>
      </c>
      <c r="M77" s="203">
        <f t="shared" si="6"/>
        <v>0</v>
      </c>
    </row>
    <row r="78" spans="11:13" hidden="1" x14ac:dyDescent="0.25">
      <c r="K78" s="223">
        <f t="shared" si="5"/>
        <v>0</v>
      </c>
      <c r="L78" s="218">
        <f t="shared" si="4"/>
        <v>0</v>
      </c>
      <c r="M78" s="203">
        <f t="shared" si="6"/>
        <v>0</v>
      </c>
    </row>
    <row r="79" spans="11:13" hidden="1" x14ac:dyDescent="0.25">
      <c r="K79" s="223">
        <f t="shared" si="5"/>
        <v>0</v>
      </c>
      <c r="L79" s="218">
        <f t="shared" si="4"/>
        <v>0</v>
      </c>
      <c r="M79" s="203">
        <f t="shared" si="6"/>
        <v>0</v>
      </c>
    </row>
    <row r="80" spans="11:13" hidden="1" x14ac:dyDescent="0.25">
      <c r="K80" s="223">
        <f t="shared" si="5"/>
        <v>0</v>
      </c>
      <c r="L80" s="218">
        <f t="shared" si="4"/>
        <v>0</v>
      </c>
      <c r="M80" s="203">
        <f t="shared" si="6"/>
        <v>0</v>
      </c>
    </row>
    <row r="81" spans="11:13" hidden="1" x14ac:dyDescent="0.25">
      <c r="K81" s="223">
        <f t="shared" si="5"/>
        <v>0</v>
      </c>
      <c r="L81" s="218">
        <f t="shared" si="4"/>
        <v>0</v>
      </c>
      <c r="M81" s="203">
        <f t="shared" si="6"/>
        <v>0</v>
      </c>
    </row>
    <row r="82" spans="11:13" hidden="1" x14ac:dyDescent="0.25">
      <c r="K82" s="223">
        <f t="shared" si="5"/>
        <v>0</v>
      </c>
      <c r="L82" s="218">
        <f t="shared" si="4"/>
        <v>0</v>
      </c>
      <c r="M82" s="203">
        <f t="shared" si="6"/>
        <v>0</v>
      </c>
    </row>
    <row r="83" spans="11:13" hidden="1" x14ac:dyDescent="0.25">
      <c r="K83" s="223">
        <f t="shared" si="5"/>
        <v>0</v>
      </c>
      <c r="L83" s="218">
        <f t="shared" si="4"/>
        <v>0</v>
      </c>
      <c r="M83" s="203">
        <f t="shared" si="6"/>
        <v>0</v>
      </c>
    </row>
    <row r="84" spans="11:13" hidden="1" x14ac:dyDescent="0.25">
      <c r="K84" s="223">
        <f t="shared" si="5"/>
        <v>0</v>
      </c>
      <c r="L84" s="218">
        <f t="shared" si="4"/>
        <v>0</v>
      </c>
      <c r="M84" s="203">
        <f t="shared" si="6"/>
        <v>0</v>
      </c>
    </row>
    <row r="85" spans="11:13" hidden="1" x14ac:dyDescent="0.25">
      <c r="K85" s="223">
        <f t="shared" si="5"/>
        <v>0</v>
      </c>
      <c r="L85" s="218">
        <f t="shared" si="4"/>
        <v>0</v>
      </c>
      <c r="M85" s="203">
        <f t="shared" si="6"/>
        <v>0</v>
      </c>
    </row>
    <row r="86" spans="11:13" hidden="1" x14ac:dyDescent="0.25">
      <c r="K86" s="223">
        <f t="shared" si="5"/>
        <v>0</v>
      </c>
      <c r="L86" s="218">
        <f t="shared" si="4"/>
        <v>0</v>
      </c>
      <c r="M86" s="203">
        <f t="shared" si="6"/>
        <v>0</v>
      </c>
    </row>
    <row r="87" spans="11:13" hidden="1" x14ac:dyDescent="0.25">
      <c r="K87" s="223">
        <f t="shared" si="5"/>
        <v>0</v>
      </c>
      <c r="L87" s="218">
        <f t="shared" si="4"/>
        <v>0</v>
      </c>
      <c r="M87" s="203">
        <f t="shared" si="6"/>
        <v>0</v>
      </c>
    </row>
    <row r="88" spans="11:13" hidden="1" x14ac:dyDescent="0.25">
      <c r="K88" s="223">
        <f t="shared" si="5"/>
        <v>0</v>
      </c>
      <c r="L88" s="218">
        <f t="shared" si="4"/>
        <v>0</v>
      </c>
      <c r="M88" s="203">
        <f t="shared" si="6"/>
        <v>0</v>
      </c>
    </row>
    <row r="89" spans="11:13" hidden="1" x14ac:dyDescent="0.25">
      <c r="K89" s="223">
        <f t="shared" si="5"/>
        <v>0</v>
      </c>
      <c r="L89" s="218">
        <f t="shared" si="4"/>
        <v>0</v>
      </c>
      <c r="M89" s="203">
        <f t="shared" si="6"/>
        <v>0</v>
      </c>
    </row>
    <row r="90" spans="11:13" hidden="1" x14ac:dyDescent="0.25">
      <c r="K90" s="223">
        <f t="shared" si="5"/>
        <v>0</v>
      </c>
      <c r="L90" s="218">
        <f t="shared" si="4"/>
        <v>0</v>
      </c>
      <c r="M90" s="203">
        <f t="shared" si="6"/>
        <v>0</v>
      </c>
    </row>
    <row r="91" spans="11:13" hidden="1" x14ac:dyDescent="0.25">
      <c r="K91" s="223">
        <f t="shared" si="5"/>
        <v>0</v>
      </c>
      <c r="L91" s="218">
        <f t="shared" si="4"/>
        <v>0</v>
      </c>
      <c r="M91" s="203">
        <f t="shared" si="6"/>
        <v>0</v>
      </c>
    </row>
    <row r="92" spans="11:13" hidden="1" x14ac:dyDescent="0.25">
      <c r="K92" s="223">
        <f t="shared" si="5"/>
        <v>0</v>
      </c>
      <c r="L92" s="218">
        <f t="shared" si="4"/>
        <v>0</v>
      </c>
      <c r="M92" s="203">
        <f t="shared" si="6"/>
        <v>0</v>
      </c>
    </row>
    <row r="93" spans="11:13" hidden="1" x14ac:dyDescent="0.25">
      <c r="K93" s="223">
        <f t="shared" si="5"/>
        <v>0</v>
      </c>
      <c r="L93" s="218">
        <f t="shared" si="4"/>
        <v>0</v>
      </c>
      <c r="M93" s="203">
        <f t="shared" si="6"/>
        <v>0</v>
      </c>
    </row>
    <row r="94" spans="11:13" hidden="1" x14ac:dyDescent="0.25">
      <c r="K94" s="223">
        <f t="shared" si="5"/>
        <v>0</v>
      </c>
      <c r="L94" s="218">
        <f t="shared" si="4"/>
        <v>0</v>
      </c>
      <c r="M94" s="203">
        <f t="shared" si="6"/>
        <v>0</v>
      </c>
    </row>
    <row r="95" spans="11:13" hidden="1" x14ac:dyDescent="0.25">
      <c r="K95" s="223">
        <f t="shared" si="5"/>
        <v>0</v>
      </c>
      <c r="L95" s="218">
        <f t="shared" si="4"/>
        <v>0</v>
      </c>
      <c r="M95" s="203">
        <f t="shared" si="6"/>
        <v>0</v>
      </c>
    </row>
    <row r="96" spans="11:13" hidden="1" x14ac:dyDescent="0.25">
      <c r="K96" s="223">
        <f t="shared" si="5"/>
        <v>0</v>
      </c>
      <c r="L96" s="218">
        <f t="shared" si="4"/>
        <v>0</v>
      </c>
      <c r="M96" s="203">
        <f t="shared" si="6"/>
        <v>0</v>
      </c>
    </row>
    <row r="97" spans="11:13" hidden="1" x14ac:dyDescent="0.25">
      <c r="K97" s="223">
        <f t="shared" si="5"/>
        <v>0</v>
      </c>
      <c r="L97" s="218">
        <f t="shared" si="4"/>
        <v>0</v>
      </c>
      <c r="M97" s="203">
        <f t="shared" si="6"/>
        <v>0</v>
      </c>
    </row>
    <row r="98" spans="11:13" hidden="1" x14ac:dyDescent="0.25">
      <c r="K98" s="223">
        <f t="shared" si="5"/>
        <v>0</v>
      </c>
      <c r="L98" s="218">
        <f t="shared" si="4"/>
        <v>0</v>
      </c>
      <c r="M98" s="203">
        <f t="shared" si="6"/>
        <v>0</v>
      </c>
    </row>
    <row r="99" spans="11:13" hidden="1" x14ac:dyDescent="0.25">
      <c r="K99" s="223">
        <f t="shared" si="5"/>
        <v>0</v>
      </c>
      <c r="L99" s="218">
        <f t="shared" si="4"/>
        <v>0</v>
      </c>
      <c r="M99" s="203">
        <f t="shared" si="6"/>
        <v>0</v>
      </c>
    </row>
    <row r="100" spans="11:13" hidden="1" x14ac:dyDescent="0.25">
      <c r="K100" s="223">
        <f t="shared" si="5"/>
        <v>0</v>
      </c>
      <c r="L100" s="218">
        <f t="shared" si="4"/>
        <v>0</v>
      </c>
      <c r="M100" s="203">
        <f t="shared" si="6"/>
        <v>0</v>
      </c>
    </row>
    <row r="101" spans="11:13" hidden="1" x14ac:dyDescent="0.25">
      <c r="K101" s="223">
        <f t="shared" si="5"/>
        <v>0</v>
      </c>
      <c r="L101" s="218">
        <f t="shared" si="4"/>
        <v>0</v>
      </c>
      <c r="M101" s="203">
        <f t="shared" si="6"/>
        <v>0</v>
      </c>
    </row>
    <row r="102" spans="11:13" hidden="1" x14ac:dyDescent="0.25">
      <c r="K102" s="223">
        <f t="shared" si="5"/>
        <v>0</v>
      </c>
      <c r="L102" s="218">
        <f t="shared" si="4"/>
        <v>0</v>
      </c>
      <c r="M102" s="203">
        <f t="shared" si="6"/>
        <v>0</v>
      </c>
    </row>
    <row r="103" spans="11:13" hidden="1" x14ac:dyDescent="0.25">
      <c r="K103" s="223">
        <f t="shared" si="5"/>
        <v>0</v>
      </c>
      <c r="L103" s="218">
        <f t="shared" si="4"/>
        <v>0</v>
      </c>
      <c r="M103" s="203">
        <f t="shared" si="6"/>
        <v>0</v>
      </c>
    </row>
    <row r="104" spans="11:13" hidden="1" x14ac:dyDescent="0.25">
      <c r="K104" s="223">
        <f t="shared" si="5"/>
        <v>0</v>
      </c>
      <c r="L104" s="218">
        <f t="shared" si="4"/>
        <v>0</v>
      </c>
      <c r="M104" s="203">
        <f t="shared" si="6"/>
        <v>0</v>
      </c>
    </row>
    <row r="105" spans="11:13" hidden="1" x14ac:dyDescent="0.25">
      <c r="K105" s="223">
        <f t="shared" si="5"/>
        <v>0</v>
      </c>
      <c r="L105" s="218">
        <f t="shared" si="4"/>
        <v>0</v>
      </c>
      <c r="M105" s="203">
        <f t="shared" si="6"/>
        <v>0</v>
      </c>
    </row>
    <row r="106" spans="11:13" hidden="1" x14ac:dyDescent="0.25">
      <c r="K106" s="223">
        <f t="shared" si="5"/>
        <v>0</v>
      </c>
      <c r="L106" s="218">
        <f t="shared" si="4"/>
        <v>0</v>
      </c>
      <c r="M106" s="203">
        <f t="shared" si="6"/>
        <v>0</v>
      </c>
    </row>
    <row r="107" spans="11:13" hidden="1" x14ac:dyDescent="0.25">
      <c r="K107" s="223">
        <f t="shared" si="5"/>
        <v>0</v>
      </c>
      <c r="L107" s="218">
        <f t="shared" si="4"/>
        <v>0</v>
      </c>
      <c r="M107" s="203">
        <f t="shared" si="6"/>
        <v>0</v>
      </c>
    </row>
    <row r="108" spans="11:13" hidden="1" x14ac:dyDescent="0.25">
      <c r="K108" s="223">
        <f t="shared" si="5"/>
        <v>0</v>
      </c>
      <c r="L108" s="218">
        <f t="shared" si="4"/>
        <v>0</v>
      </c>
      <c r="M108" s="203">
        <f t="shared" si="6"/>
        <v>0</v>
      </c>
    </row>
    <row r="109" spans="11:13" hidden="1" x14ac:dyDescent="0.25">
      <c r="K109" s="223">
        <f t="shared" si="5"/>
        <v>0</v>
      </c>
      <c r="L109" s="218">
        <f t="shared" si="4"/>
        <v>0</v>
      </c>
      <c r="M109" s="203">
        <f t="shared" si="6"/>
        <v>0</v>
      </c>
    </row>
    <row r="110" spans="11:13" hidden="1" x14ac:dyDescent="0.25">
      <c r="K110" s="223">
        <f t="shared" si="5"/>
        <v>0</v>
      </c>
      <c r="L110" s="218">
        <f t="shared" si="4"/>
        <v>0</v>
      </c>
      <c r="M110" s="203">
        <f t="shared" si="6"/>
        <v>0</v>
      </c>
    </row>
    <row r="111" spans="11:13" hidden="1" x14ac:dyDescent="0.25">
      <c r="K111" s="223">
        <f t="shared" si="5"/>
        <v>0</v>
      </c>
      <c r="L111" s="218">
        <f t="shared" si="4"/>
        <v>0</v>
      </c>
      <c r="M111" s="203">
        <f t="shared" si="6"/>
        <v>0</v>
      </c>
    </row>
    <row r="112" spans="11:13" hidden="1" x14ac:dyDescent="0.25">
      <c r="K112" s="223">
        <f t="shared" si="5"/>
        <v>0</v>
      </c>
      <c r="L112" s="218">
        <f t="shared" si="4"/>
        <v>0</v>
      </c>
      <c r="M112" s="203">
        <f t="shared" si="6"/>
        <v>0</v>
      </c>
    </row>
    <row r="113" spans="11:13" hidden="1" x14ac:dyDescent="0.25">
      <c r="K113" s="223">
        <f t="shared" si="5"/>
        <v>0</v>
      </c>
      <c r="L113" s="218">
        <f t="shared" si="4"/>
        <v>0</v>
      </c>
      <c r="M113" s="203">
        <f t="shared" si="6"/>
        <v>0</v>
      </c>
    </row>
    <row r="114" spans="11:13" hidden="1" x14ac:dyDescent="0.25">
      <c r="K114" s="223">
        <f t="shared" si="5"/>
        <v>0</v>
      </c>
      <c r="L114" s="218">
        <f t="shared" si="4"/>
        <v>0</v>
      </c>
      <c r="M114" s="203">
        <f t="shared" si="6"/>
        <v>0</v>
      </c>
    </row>
    <row r="115" spans="11:13" hidden="1" x14ac:dyDescent="0.25">
      <c r="K115" s="223">
        <f t="shared" si="5"/>
        <v>0</v>
      </c>
      <c r="L115" s="218">
        <f t="shared" si="4"/>
        <v>0</v>
      </c>
      <c r="M115" s="203">
        <f t="shared" si="6"/>
        <v>0</v>
      </c>
    </row>
    <row r="116" spans="11:13" hidden="1" x14ac:dyDescent="0.25">
      <c r="K116" s="223">
        <f t="shared" si="5"/>
        <v>0</v>
      </c>
      <c r="L116" s="218">
        <f t="shared" si="4"/>
        <v>0</v>
      </c>
      <c r="M116" s="203">
        <f t="shared" si="6"/>
        <v>0</v>
      </c>
    </row>
    <row r="117" spans="11:13" hidden="1" x14ac:dyDescent="0.25">
      <c r="K117" s="223">
        <f t="shared" si="5"/>
        <v>0</v>
      </c>
      <c r="L117" s="218">
        <f t="shared" si="4"/>
        <v>0</v>
      </c>
      <c r="M117" s="203">
        <f t="shared" si="6"/>
        <v>0</v>
      </c>
    </row>
    <row r="118" spans="11:13" hidden="1" x14ac:dyDescent="0.25">
      <c r="K118" s="223">
        <f t="shared" si="5"/>
        <v>0</v>
      </c>
      <c r="L118" s="218">
        <f t="shared" si="4"/>
        <v>0</v>
      </c>
      <c r="M118" s="203">
        <f t="shared" si="6"/>
        <v>0</v>
      </c>
    </row>
    <row r="119" spans="11:13" hidden="1" x14ac:dyDescent="0.25">
      <c r="K119" s="223">
        <f t="shared" si="5"/>
        <v>0</v>
      </c>
      <c r="L119" s="218">
        <f t="shared" si="4"/>
        <v>0</v>
      </c>
      <c r="M119" s="203">
        <f t="shared" si="6"/>
        <v>0</v>
      </c>
    </row>
    <row r="120" spans="11:13" hidden="1" x14ac:dyDescent="0.25">
      <c r="K120" s="223">
        <f t="shared" si="5"/>
        <v>0</v>
      </c>
      <c r="L120" s="218">
        <f t="shared" si="4"/>
        <v>0</v>
      </c>
      <c r="M120" s="203">
        <f t="shared" si="6"/>
        <v>0</v>
      </c>
    </row>
    <row r="121" spans="11:13" hidden="1" x14ac:dyDescent="0.25">
      <c r="K121" s="223">
        <f t="shared" si="5"/>
        <v>0</v>
      </c>
      <c r="L121" s="218">
        <f t="shared" si="4"/>
        <v>0</v>
      </c>
      <c r="M121" s="203">
        <f t="shared" si="6"/>
        <v>0</v>
      </c>
    </row>
    <row r="122" spans="11:13" hidden="1" x14ac:dyDescent="0.25">
      <c r="K122" s="223">
        <f t="shared" si="5"/>
        <v>0</v>
      </c>
      <c r="L122" s="218">
        <f t="shared" si="4"/>
        <v>0</v>
      </c>
      <c r="M122" s="203">
        <f t="shared" si="6"/>
        <v>0</v>
      </c>
    </row>
    <row r="123" spans="11:13" hidden="1" x14ac:dyDescent="0.25">
      <c r="K123" s="223">
        <f t="shared" si="5"/>
        <v>0</v>
      </c>
      <c r="L123" s="218">
        <f t="shared" si="4"/>
        <v>0</v>
      </c>
      <c r="M123" s="203">
        <f t="shared" si="6"/>
        <v>0</v>
      </c>
    </row>
    <row r="124" spans="11:13" hidden="1" x14ac:dyDescent="0.25">
      <c r="K124" s="223">
        <f t="shared" si="5"/>
        <v>0</v>
      </c>
      <c r="L124" s="218">
        <f t="shared" si="4"/>
        <v>0</v>
      </c>
      <c r="M124" s="203">
        <f t="shared" si="6"/>
        <v>0</v>
      </c>
    </row>
    <row r="125" spans="11:13" hidden="1" x14ac:dyDescent="0.25">
      <c r="K125" s="223">
        <f t="shared" si="5"/>
        <v>0</v>
      </c>
      <c r="L125" s="218">
        <f t="shared" si="4"/>
        <v>0</v>
      </c>
      <c r="M125" s="203">
        <f t="shared" si="6"/>
        <v>0</v>
      </c>
    </row>
    <row r="126" spans="11:13" hidden="1" x14ac:dyDescent="0.25">
      <c r="K126" s="223">
        <f t="shared" si="5"/>
        <v>0</v>
      </c>
      <c r="L126" s="218">
        <f t="shared" si="4"/>
        <v>0</v>
      </c>
      <c r="M126" s="203">
        <f t="shared" si="6"/>
        <v>0</v>
      </c>
    </row>
    <row r="127" spans="11:13" hidden="1" x14ac:dyDescent="0.25">
      <c r="K127" s="223">
        <f t="shared" si="5"/>
        <v>0</v>
      </c>
      <c r="L127" s="218">
        <f t="shared" si="4"/>
        <v>0</v>
      </c>
      <c r="M127" s="203">
        <f t="shared" si="6"/>
        <v>0</v>
      </c>
    </row>
    <row r="128" spans="11:13" hidden="1" x14ac:dyDescent="0.25">
      <c r="K128" s="223">
        <f t="shared" si="5"/>
        <v>0</v>
      </c>
      <c r="L128" s="218">
        <f t="shared" si="4"/>
        <v>0</v>
      </c>
      <c r="M128" s="203">
        <f t="shared" si="6"/>
        <v>0</v>
      </c>
    </row>
    <row r="129" spans="11:13" hidden="1" x14ac:dyDescent="0.25">
      <c r="K129" s="223">
        <f t="shared" si="5"/>
        <v>0</v>
      </c>
      <c r="L129" s="218">
        <f t="shared" si="4"/>
        <v>0</v>
      </c>
      <c r="M129" s="203">
        <f t="shared" si="6"/>
        <v>0</v>
      </c>
    </row>
    <row r="130" spans="11:13" hidden="1" x14ac:dyDescent="0.25">
      <c r="K130" s="223">
        <f t="shared" si="5"/>
        <v>0</v>
      </c>
      <c r="L130" s="218">
        <f t="shared" si="4"/>
        <v>0</v>
      </c>
      <c r="M130" s="203">
        <f t="shared" si="6"/>
        <v>0</v>
      </c>
    </row>
    <row r="131" spans="11:13" hidden="1" x14ac:dyDescent="0.25">
      <c r="K131" s="223">
        <f t="shared" si="5"/>
        <v>0</v>
      </c>
      <c r="L131" s="218">
        <f t="shared" si="4"/>
        <v>0</v>
      </c>
      <c r="M131" s="203">
        <f t="shared" si="6"/>
        <v>0</v>
      </c>
    </row>
    <row r="132" spans="11:13" hidden="1" x14ac:dyDescent="0.25">
      <c r="K132" s="223">
        <f t="shared" si="5"/>
        <v>0</v>
      </c>
      <c r="L132" s="218">
        <f t="shared" ref="L132:L195" si="7">IF(E132="",0,IF(E132="H",0,VLOOKUP(E132,$F$539:$G$553,2)))</f>
        <v>0</v>
      </c>
      <c r="M132" s="203">
        <f t="shared" si="6"/>
        <v>0</v>
      </c>
    </row>
    <row r="133" spans="11:13" hidden="1" x14ac:dyDescent="0.25">
      <c r="K133" s="223">
        <f t="shared" ref="K133:K196" si="8">SUM(F133:J133)</f>
        <v>0</v>
      </c>
      <c r="L133" s="218">
        <f t="shared" si="7"/>
        <v>0</v>
      </c>
      <c r="M133" s="203">
        <f t="shared" ref="M133:M196" si="9">SUM(K133*L133)</f>
        <v>0</v>
      </c>
    </row>
    <row r="134" spans="11:13" hidden="1" x14ac:dyDescent="0.25">
      <c r="K134" s="223">
        <f t="shared" si="8"/>
        <v>0</v>
      </c>
      <c r="L134" s="218">
        <f t="shared" si="7"/>
        <v>0</v>
      </c>
      <c r="M134" s="203">
        <f t="shared" si="9"/>
        <v>0</v>
      </c>
    </row>
    <row r="135" spans="11:13" hidden="1" x14ac:dyDescent="0.25">
      <c r="K135" s="223">
        <f t="shared" si="8"/>
        <v>0</v>
      </c>
      <c r="L135" s="218">
        <f t="shared" si="7"/>
        <v>0</v>
      </c>
      <c r="M135" s="203">
        <f t="shared" si="9"/>
        <v>0</v>
      </c>
    </row>
    <row r="136" spans="11:13" hidden="1" x14ac:dyDescent="0.25">
      <c r="K136" s="223">
        <f t="shared" si="8"/>
        <v>0</v>
      </c>
      <c r="L136" s="218">
        <f t="shared" si="7"/>
        <v>0</v>
      </c>
      <c r="M136" s="203">
        <f t="shared" si="9"/>
        <v>0</v>
      </c>
    </row>
    <row r="137" spans="11:13" hidden="1" x14ac:dyDescent="0.25">
      <c r="K137" s="223">
        <f t="shared" si="8"/>
        <v>0</v>
      </c>
      <c r="L137" s="218">
        <f t="shared" si="7"/>
        <v>0</v>
      </c>
      <c r="M137" s="203">
        <f t="shared" si="9"/>
        <v>0</v>
      </c>
    </row>
    <row r="138" spans="11:13" hidden="1" x14ac:dyDescent="0.25">
      <c r="K138" s="223">
        <f t="shared" si="8"/>
        <v>0</v>
      </c>
      <c r="L138" s="218">
        <f t="shared" si="7"/>
        <v>0</v>
      </c>
      <c r="M138" s="203">
        <f t="shared" si="9"/>
        <v>0</v>
      </c>
    </row>
    <row r="139" spans="11:13" hidden="1" x14ac:dyDescent="0.25">
      <c r="K139" s="223">
        <f t="shared" si="8"/>
        <v>0</v>
      </c>
      <c r="L139" s="218">
        <f t="shared" si="7"/>
        <v>0</v>
      </c>
      <c r="M139" s="203">
        <f t="shared" si="9"/>
        <v>0</v>
      </c>
    </row>
    <row r="140" spans="11:13" hidden="1" x14ac:dyDescent="0.25">
      <c r="K140" s="223">
        <f t="shared" si="8"/>
        <v>0</v>
      </c>
      <c r="L140" s="218">
        <f t="shared" si="7"/>
        <v>0</v>
      </c>
      <c r="M140" s="203">
        <f t="shared" si="9"/>
        <v>0</v>
      </c>
    </row>
    <row r="141" spans="11:13" hidden="1" x14ac:dyDescent="0.25">
      <c r="K141" s="223">
        <f t="shared" si="8"/>
        <v>0</v>
      </c>
      <c r="L141" s="218">
        <f t="shared" si="7"/>
        <v>0</v>
      </c>
      <c r="M141" s="203">
        <f t="shared" si="9"/>
        <v>0</v>
      </c>
    </row>
    <row r="142" spans="11:13" hidden="1" x14ac:dyDescent="0.25">
      <c r="K142" s="223">
        <f t="shared" si="8"/>
        <v>0</v>
      </c>
      <c r="L142" s="218">
        <f t="shared" si="7"/>
        <v>0</v>
      </c>
      <c r="M142" s="203">
        <f t="shared" si="9"/>
        <v>0</v>
      </c>
    </row>
    <row r="143" spans="11:13" hidden="1" x14ac:dyDescent="0.25">
      <c r="K143" s="223">
        <f t="shared" si="8"/>
        <v>0</v>
      </c>
      <c r="L143" s="218">
        <f t="shared" si="7"/>
        <v>0</v>
      </c>
      <c r="M143" s="203">
        <f t="shared" si="9"/>
        <v>0</v>
      </c>
    </row>
    <row r="144" spans="11:13" hidden="1" x14ac:dyDescent="0.25">
      <c r="K144" s="223">
        <f t="shared" si="8"/>
        <v>0</v>
      </c>
      <c r="L144" s="218">
        <f t="shared" si="7"/>
        <v>0</v>
      </c>
      <c r="M144" s="203">
        <f t="shared" si="9"/>
        <v>0</v>
      </c>
    </row>
    <row r="145" spans="11:13" hidden="1" x14ac:dyDescent="0.25">
      <c r="K145" s="223">
        <f t="shared" si="8"/>
        <v>0</v>
      </c>
      <c r="L145" s="218">
        <f t="shared" si="7"/>
        <v>0</v>
      </c>
      <c r="M145" s="203">
        <f t="shared" si="9"/>
        <v>0</v>
      </c>
    </row>
    <row r="146" spans="11:13" hidden="1" x14ac:dyDescent="0.25">
      <c r="K146" s="223">
        <f t="shared" si="8"/>
        <v>0</v>
      </c>
      <c r="L146" s="218">
        <f t="shared" si="7"/>
        <v>0</v>
      </c>
      <c r="M146" s="203">
        <f t="shared" si="9"/>
        <v>0</v>
      </c>
    </row>
    <row r="147" spans="11:13" hidden="1" x14ac:dyDescent="0.25">
      <c r="K147" s="223">
        <f t="shared" si="8"/>
        <v>0</v>
      </c>
      <c r="L147" s="218">
        <f t="shared" si="7"/>
        <v>0</v>
      </c>
      <c r="M147" s="203">
        <f t="shared" si="9"/>
        <v>0</v>
      </c>
    </row>
    <row r="148" spans="11:13" hidden="1" x14ac:dyDescent="0.25">
      <c r="K148" s="223">
        <f t="shared" si="8"/>
        <v>0</v>
      </c>
      <c r="L148" s="218">
        <f t="shared" si="7"/>
        <v>0</v>
      </c>
      <c r="M148" s="203">
        <f t="shared" si="9"/>
        <v>0</v>
      </c>
    </row>
    <row r="149" spans="11:13" hidden="1" x14ac:dyDescent="0.25">
      <c r="K149" s="223">
        <f t="shared" si="8"/>
        <v>0</v>
      </c>
      <c r="L149" s="218">
        <f t="shared" si="7"/>
        <v>0</v>
      </c>
      <c r="M149" s="203">
        <f t="shared" si="9"/>
        <v>0</v>
      </c>
    </row>
    <row r="150" spans="11:13" hidden="1" x14ac:dyDescent="0.25">
      <c r="K150" s="223">
        <f t="shared" si="8"/>
        <v>0</v>
      </c>
      <c r="L150" s="218">
        <f t="shared" si="7"/>
        <v>0</v>
      </c>
      <c r="M150" s="203">
        <f t="shared" si="9"/>
        <v>0</v>
      </c>
    </row>
    <row r="151" spans="11:13" hidden="1" x14ac:dyDescent="0.25">
      <c r="K151" s="223">
        <f t="shared" si="8"/>
        <v>0</v>
      </c>
      <c r="L151" s="218">
        <f t="shared" si="7"/>
        <v>0</v>
      </c>
      <c r="M151" s="203">
        <f t="shared" si="9"/>
        <v>0</v>
      </c>
    </row>
    <row r="152" spans="11:13" hidden="1" x14ac:dyDescent="0.25">
      <c r="K152" s="223">
        <f t="shared" si="8"/>
        <v>0</v>
      </c>
      <c r="L152" s="218">
        <f t="shared" si="7"/>
        <v>0</v>
      </c>
      <c r="M152" s="203">
        <f t="shared" si="9"/>
        <v>0</v>
      </c>
    </row>
    <row r="153" spans="11:13" hidden="1" x14ac:dyDescent="0.25">
      <c r="K153" s="223">
        <f t="shared" si="8"/>
        <v>0</v>
      </c>
      <c r="L153" s="218">
        <f t="shared" si="7"/>
        <v>0</v>
      </c>
      <c r="M153" s="203">
        <f t="shared" si="9"/>
        <v>0</v>
      </c>
    </row>
    <row r="154" spans="11:13" hidden="1" x14ac:dyDescent="0.25">
      <c r="K154" s="223">
        <f t="shared" si="8"/>
        <v>0</v>
      </c>
      <c r="L154" s="218">
        <f t="shared" si="7"/>
        <v>0</v>
      </c>
      <c r="M154" s="203">
        <f t="shared" si="9"/>
        <v>0</v>
      </c>
    </row>
    <row r="155" spans="11:13" hidden="1" x14ac:dyDescent="0.25">
      <c r="K155" s="223">
        <f t="shared" si="8"/>
        <v>0</v>
      </c>
      <c r="L155" s="218">
        <f t="shared" si="7"/>
        <v>0</v>
      </c>
      <c r="M155" s="203">
        <f t="shared" si="9"/>
        <v>0</v>
      </c>
    </row>
    <row r="156" spans="11:13" hidden="1" x14ac:dyDescent="0.25">
      <c r="K156" s="223">
        <f t="shared" si="8"/>
        <v>0</v>
      </c>
      <c r="L156" s="218">
        <f t="shared" si="7"/>
        <v>0</v>
      </c>
      <c r="M156" s="203">
        <f t="shared" si="9"/>
        <v>0</v>
      </c>
    </row>
    <row r="157" spans="11:13" hidden="1" x14ac:dyDescent="0.25">
      <c r="K157" s="223">
        <f t="shared" si="8"/>
        <v>0</v>
      </c>
      <c r="L157" s="218">
        <f t="shared" si="7"/>
        <v>0</v>
      </c>
      <c r="M157" s="203">
        <f t="shared" si="9"/>
        <v>0</v>
      </c>
    </row>
    <row r="158" spans="11:13" hidden="1" x14ac:dyDescent="0.25">
      <c r="K158" s="223">
        <f t="shared" si="8"/>
        <v>0</v>
      </c>
      <c r="L158" s="218">
        <f t="shared" si="7"/>
        <v>0</v>
      </c>
      <c r="M158" s="203">
        <f t="shared" si="9"/>
        <v>0</v>
      </c>
    </row>
    <row r="159" spans="11:13" hidden="1" x14ac:dyDescent="0.25">
      <c r="K159" s="223">
        <f t="shared" si="8"/>
        <v>0</v>
      </c>
      <c r="L159" s="218">
        <f t="shared" si="7"/>
        <v>0</v>
      </c>
      <c r="M159" s="203">
        <f t="shared" si="9"/>
        <v>0</v>
      </c>
    </row>
    <row r="160" spans="11:13" hidden="1" x14ac:dyDescent="0.25">
      <c r="K160" s="223">
        <f t="shared" si="8"/>
        <v>0</v>
      </c>
      <c r="L160" s="218">
        <f t="shared" si="7"/>
        <v>0</v>
      </c>
      <c r="M160" s="203">
        <f t="shared" si="9"/>
        <v>0</v>
      </c>
    </row>
    <row r="161" spans="11:13" hidden="1" x14ac:dyDescent="0.25">
      <c r="K161" s="223">
        <f t="shared" si="8"/>
        <v>0</v>
      </c>
      <c r="L161" s="218">
        <f t="shared" si="7"/>
        <v>0</v>
      </c>
      <c r="M161" s="203">
        <f t="shared" si="9"/>
        <v>0</v>
      </c>
    </row>
    <row r="162" spans="11:13" hidden="1" x14ac:dyDescent="0.25">
      <c r="K162" s="223">
        <f t="shared" si="8"/>
        <v>0</v>
      </c>
      <c r="L162" s="218">
        <f t="shared" si="7"/>
        <v>0</v>
      </c>
      <c r="M162" s="203">
        <f t="shared" si="9"/>
        <v>0</v>
      </c>
    </row>
    <row r="163" spans="11:13" hidden="1" x14ac:dyDescent="0.25">
      <c r="K163" s="223">
        <f t="shared" si="8"/>
        <v>0</v>
      </c>
      <c r="L163" s="218">
        <f t="shared" si="7"/>
        <v>0</v>
      </c>
      <c r="M163" s="203">
        <f t="shared" si="9"/>
        <v>0</v>
      </c>
    </row>
    <row r="164" spans="11:13" hidden="1" x14ac:dyDescent="0.25">
      <c r="K164" s="223">
        <f t="shared" si="8"/>
        <v>0</v>
      </c>
      <c r="L164" s="218">
        <f t="shared" si="7"/>
        <v>0</v>
      </c>
      <c r="M164" s="203">
        <f t="shared" si="9"/>
        <v>0</v>
      </c>
    </row>
    <row r="165" spans="11:13" hidden="1" x14ac:dyDescent="0.25">
      <c r="K165" s="223">
        <f t="shared" si="8"/>
        <v>0</v>
      </c>
      <c r="L165" s="218">
        <f t="shared" si="7"/>
        <v>0</v>
      </c>
      <c r="M165" s="203">
        <f t="shared" si="9"/>
        <v>0</v>
      </c>
    </row>
    <row r="166" spans="11:13" hidden="1" x14ac:dyDescent="0.25">
      <c r="K166" s="223">
        <f t="shared" si="8"/>
        <v>0</v>
      </c>
      <c r="L166" s="218">
        <f t="shared" si="7"/>
        <v>0</v>
      </c>
      <c r="M166" s="203">
        <f t="shared" si="9"/>
        <v>0</v>
      </c>
    </row>
    <row r="167" spans="11:13" hidden="1" x14ac:dyDescent="0.25">
      <c r="K167" s="223">
        <f t="shared" si="8"/>
        <v>0</v>
      </c>
      <c r="L167" s="218">
        <f t="shared" si="7"/>
        <v>0</v>
      </c>
      <c r="M167" s="203">
        <f t="shared" si="9"/>
        <v>0</v>
      </c>
    </row>
    <row r="168" spans="11:13" hidden="1" x14ac:dyDescent="0.25">
      <c r="K168" s="223">
        <f t="shared" si="8"/>
        <v>0</v>
      </c>
      <c r="L168" s="218">
        <f t="shared" si="7"/>
        <v>0</v>
      </c>
      <c r="M168" s="203">
        <f t="shared" si="9"/>
        <v>0</v>
      </c>
    </row>
    <row r="169" spans="11:13" hidden="1" x14ac:dyDescent="0.25">
      <c r="K169" s="223">
        <f t="shared" si="8"/>
        <v>0</v>
      </c>
      <c r="L169" s="218">
        <f t="shared" si="7"/>
        <v>0</v>
      </c>
      <c r="M169" s="203">
        <f t="shared" si="9"/>
        <v>0</v>
      </c>
    </row>
    <row r="170" spans="11:13" hidden="1" x14ac:dyDescent="0.25">
      <c r="K170" s="223">
        <f t="shared" si="8"/>
        <v>0</v>
      </c>
      <c r="L170" s="218">
        <f t="shared" si="7"/>
        <v>0</v>
      </c>
      <c r="M170" s="203">
        <f t="shared" si="9"/>
        <v>0</v>
      </c>
    </row>
    <row r="171" spans="11:13" hidden="1" x14ac:dyDescent="0.25">
      <c r="K171" s="223">
        <f t="shared" si="8"/>
        <v>0</v>
      </c>
      <c r="L171" s="218">
        <f t="shared" si="7"/>
        <v>0</v>
      </c>
      <c r="M171" s="203">
        <f t="shared" si="9"/>
        <v>0</v>
      </c>
    </row>
    <row r="172" spans="11:13" hidden="1" x14ac:dyDescent="0.25">
      <c r="K172" s="223">
        <f t="shared" si="8"/>
        <v>0</v>
      </c>
      <c r="L172" s="218">
        <f t="shared" si="7"/>
        <v>0</v>
      </c>
      <c r="M172" s="203">
        <f t="shared" si="9"/>
        <v>0</v>
      </c>
    </row>
    <row r="173" spans="11:13" hidden="1" x14ac:dyDescent="0.25">
      <c r="K173" s="223">
        <f t="shared" si="8"/>
        <v>0</v>
      </c>
      <c r="L173" s="218">
        <f t="shared" si="7"/>
        <v>0</v>
      </c>
      <c r="M173" s="203">
        <f t="shared" si="9"/>
        <v>0</v>
      </c>
    </row>
    <row r="174" spans="11:13" hidden="1" x14ac:dyDescent="0.25">
      <c r="K174" s="223">
        <f t="shared" si="8"/>
        <v>0</v>
      </c>
      <c r="L174" s="218">
        <f t="shared" si="7"/>
        <v>0</v>
      </c>
      <c r="M174" s="203">
        <f t="shared" si="9"/>
        <v>0</v>
      </c>
    </row>
    <row r="175" spans="11:13" hidden="1" x14ac:dyDescent="0.25">
      <c r="K175" s="223">
        <f t="shared" si="8"/>
        <v>0</v>
      </c>
      <c r="L175" s="218">
        <f t="shared" si="7"/>
        <v>0</v>
      </c>
      <c r="M175" s="203">
        <f t="shared" si="9"/>
        <v>0</v>
      </c>
    </row>
    <row r="176" spans="11:13" hidden="1" x14ac:dyDescent="0.25">
      <c r="K176" s="223">
        <f t="shared" si="8"/>
        <v>0</v>
      </c>
      <c r="L176" s="218">
        <f t="shared" si="7"/>
        <v>0</v>
      </c>
      <c r="M176" s="203">
        <f t="shared" si="9"/>
        <v>0</v>
      </c>
    </row>
    <row r="177" spans="11:13" hidden="1" x14ac:dyDescent="0.25">
      <c r="K177" s="223">
        <f t="shared" si="8"/>
        <v>0</v>
      </c>
      <c r="L177" s="218">
        <f t="shared" si="7"/>
        <v>0</v>
      </c>
      <c r="M177" s="203">
        <f t="shared" si="9"/>
        <v>0</v>
      </c>
    </row>
    <row r="178" spans="11:13" hidden="1" x14ac:dyDescent="0.25">
      <c r="K178" s="223">
        <f t="shared" si="8"/>
        <v>0</v>
      </c>
      <c r="L178" s="218">
        <f t="shared" si="7"/>
        <v>0</v>
      </c>
      <c r="M178" s="203">
        <f t="shared" si="9"/>
        <v>0</v>
      </c>
    </row>
    <row r="179" spans="11:13" hidden="1" x14ac:dyDescent="0.25">
      <c r="K179" s="223">
        <f t="shared" si="8"/>
        <v>0</v>
      </c>
      <c r="L179" s="218">
        <f t="shared" si="7"/>
        <v>0</v>
      </c>
      <c r="M179" s="203">
        <f t="shared" si="9"/>
        <v>0</v>
      </c>
    </row>
    <row r="180" spans="11:13" hidden="1" x14ac:dyDescent="0.25">
      <c r="K180" s="223">
        <f t="shared" si="8"/>
        <v>0</v>
      </c>
      <c r="L180" s="218">
        <f t="shared" si="7"/>
        <v>0</v>
      </c>
      <c r="M180" s="203">
        <f t="shared" si="9"/>
        <v>0</v>
      </c>
    </row>
    <row r="181" spans="11:13" hidden="1" x14ac:dyDescent="0.25">
      <c r="K181" s="223">
        <f t="shared" si="8"/>
        <v>0</v>
      </c>
      <c r="L181" s="218">
        <f t="shared" si="7"/>
        <v>0</v>
      </c>
      <c r="M181" s="203">
        <f t="shared" si="9"/>
        <v>0</v>
      </c>
    </row>
    <row r="182" spans="11:13" hidden="1" x14ac:dyDescent="0.25">
      <c r="K182" s="223">
        <f t="shared" si="8"/>
        <v>0</v>
      </c>
      <c r="L182" s="218">
        <f t="shared" si="7"/>
        <v>0</v>
      </c>
      <c r="M182" s="203">
        <f t="shared" si="9"/>
        <v>0</v>
      </c>
    </row>
    <row r="183" spans="11:13" hidden="1" x14ac:dyDescent="0.25">
      <c r="K183" s="223">
        <f t="shared" si="8"/>
        <v>0</v>
      </c>
      <c r="L183" s="218">
        <f t="shared" si="7"/>
        <v>0</v>
      </c>
      <c r="M183" s="203">
        <f t="shared" si="9"/>
        <v>0</v>
      </c>
    </row>
    <row r="184" spans="11:13" hidden="1" x14ac:dyDescent="0.25">
      <c r="K184" s="223">
        <f t="shared" si="8"/>
        <v>0</v>
      </c>
      <c r="L184" s="218">
        <f t="shared" si="7"/>
        <v>0</v>
      </c>
      <c r="M184" s="203">
        <f t="shared" si="9"/>
        <v>0</v>
      </c>
    </row>
    <row r="185" spans="11:13" hidden="1" x14ac:dyDescent="0.25">
      <c r="K185" s="223">
        <f t="shared" si="8"/>
        <v>0</v>
      </c>
      <c r="L185" s="218">
        <f t="shared" si="7"/>
        <v>0</v>
      </c>
      <c r="M185" s="203">
        <f t="shared" si="9"/>
        <v>0</v>
      </c>
    </row>
    <row r="186" spans="11:13" hidden="1" x14ac:dyDescent="0.25">
      <c r="K186" s="223">
        <f t="shared" si="8"/>
        <v>0</v>
      </c>
      <c r="L186" s="218">
        <f t="shared" si="7"/>
        <v>0</v>
      </c>
      <c r="M186" s="203">
        <f t="shared" si="9"/>
        <v>0</v>
      </c>
    </row>
    <row r="187" spans="11:13" hidden="1" x14ac:dyDescent="0.25">
      <c r="K187" s="223">
        <f t="shared" si="8"/>
        <v>0</v>
      </c>
      <c r="L187" s="218">
        <f t="shared" si="7"/>
        <v>0</v>
      </c>
      <c r="M187" s="203">
        <f t="shared" si="9"/>
        <v>0</v>
      </c>
    </row>
    <row r="188" spans="11:13" hidden="1" x14ac:dyDescent="0.25">
      <c r="K188" s="223">
        <f t="shared" si="8"/>
        <v>0</v>
      </c>
      <c r="L188" s="218">
        <f t="shared" si="7"/>
        <v>0</v>
      </c>
      <c r="M188" s="203">
        <f t="shared" si="9"/>
        <v>0</v>
      </c>
    </row>
    <row r="189" spans="11:13" hidden="1" x14ac:dyDescent="0.25">
      <c r="K189" s="223">
        <f t="shared" si="8"/>
        <v>0</v>
      </c>
      <c r="L189" s="218">
        <f t="shared" si="7"/>
        <v>0</v>
      </c>
      <c r="M189" s="203">
        <f t="shared" si="9"/>
        <v>0</v>
      </c>
    </row>
    <row r="190" spans="11:13" hidden="1" x14ac:dyDescent="0.25">
      <c r="K190" s="223">
        <f t="shared" si="8"/>
        <v>0</v>
      </c>
      <c r="L190" s="218">
        <f t="shared" si="7"/>
        <v>0</v>
      </c>
      <c r="M190" s="203">
        <f t="shared" si="9"/>
        <v>0</v>
      </c>
    </row>
    <row r="191" spans="11:13" hidden="1" x14ac:dyDescent="0.25">
      <c r="K191" s="223">
        <f t="shared" si="8"/>
        <v>0</v>
      </c>
      <c r="L191" s="218">
        <f t="shared" si="7"/>
        <v>0</v>
      </c>
      <c r="M191" s="203">
        <f t="shared" si="9"/>
        <v>0</v>
      </c>
    </row>
    <row r="192" spans="11:13" hidden="1" x14ac:dyDescent="0.25">
      <c r="K192" s="223">
        <f t="shared" si="8"/>
        <v>0</v>
      </c>
      <c r="L192" s="218">
        <f t="shared" si="7"/>
        <v>0</v>
      </c>
      <c r="M192" s="203">
        <f t="shared" si="9"/>
        <v>0</v>
      </c>
    </row>
    <row r="193" spans="11:13" hidden="1" x14ac:dyDescent="0.25">
      <c r="K193" s="223">
        <f t="shared" si="8"/>
        <v>0</v>
      </c>
      <c r="L193" s="218">
        <f t="shared" si="7"/>
        <v>0</v>
      </c>
      <c r="M193" s="203">
        <f t="shared" si="9"/>
        <v>0</v>
      </c>
    </row>
    <row r="194" spans="11:13" hidden="1" x14ac:dyDescent="0.25">
      <c r="K194" s="223">
        <f t="shared" si="8"/>
        <v>0</v>
      </c>
      <c r="L194" s="218">
        <f t="shared" si="7"/>
        <v>0</v>
      </c>
      <c r="M194" s="203">
        <f t="shared" si="9"/>
        <v>0</v>
      </c>
    </row>
    <row r="195" spans="11:13" hidden="1" x14ac:dyDescent="0.25">
      <c r="K195" s="223">
        <f t="shared" si="8"/>
        <v>0</v>
      </c>
      <c r="L195" s="218">
        <f t="shared" si="7"/>
        <v>0</v>
      </c>
      <c r="M195" s="203">
        <f t="shared" si="9"/>
        <v>0</v>
      </c>
    </row>
    <row r="196" spans="11:13" hidden="1" x14ac:dyDescent="0.25">
      <c r="K196" s="223">
        <f t="shared" si="8"/>
        <v>0</v>
      </c>
      <c r="L196" s="218">
        <f t="shared" ref="L196:L259" si="10">IF(E196="",0,IF(E196="H",0,VLOOKUP(E196,$F$539:$G$553,2)))</f>
        <v>0</v>
      </c>
      <c r="M196" s="203">
        <f t="shared" si="9"/>
        <v>0</v>
      </c>
    </row>
    <row r="197" spans="11:13" hidden="1" x14ac:dyDescent="0.25">
      <c r="K197" s="223">
        <f t="shared" ref="K197:K260" si="11">SUM(F197:J197)</f>
        <v>0</v>
      </c>
      <c r="L197" s="218">
        <f t="shared" si="10"/>
        <v>0</v>
      </c>
      <c r="M197" s="203">
        <f t="shared" ref="M197:M260" si="12">SUM(K197*L197)</f>
        <v>0</v>
      </c>
    </row>
    <row r="198" spans="11:13" hidden="1" x14ac:dyDescent="0.25">
      <c r="K198" s="223">
        <f t="shared" si="11"/>
        <v>0</v>
      </c>
      <c r="L198" s="218">
        <f t="shared" si="10"/>
        <v>0</v>
      </c>
      <c r="M198" s="203">
        <f t="shared" si="12"/>
        <v>0</v>
      </c>
    </row>
    <row r="199" spans="11:13" hidden="1" x14ac:dyDescent="0.25">
      <c r="K199" s="223">
        <f t="shared" si="11"/>
        <v>0</v>
      </c>
      <c r="L199" s="218">
        <f t="shared" si="10"/>
        <v>0</v>
      </c>
      <c r="M199" s="203">
        <f t="shared" si="12"/>
        <v>0</v>
      </c>
    </row>
    <row r="200" spans="11:13" hidden="1" x14ac:dyDescent="0.25">
      <c r="K200" s="223">
        <f t="shared" si="11"/>
        <v>0</v>
      </c>
      <c r="L200" s="218">
        <f t="shared" si="10"/>
        <v>0</v>
      </c>
      <c r="M200" s="203">
        <f t="shared" si="12"/>
        <v>0</v>
      </c>
    </row>
    <row r="201" spans="11:13" hidden="1" x14ac:dyDescent="0.25">
      <c r="K201" s="223">
        <f t="shared" si="11"/>
        <v>0</v>
      </c>
      <c r="L201" s="218">
        <f t="shared" si="10"/>
        <v>0</v>
      </c>
      <c r="M201" s="203">
        <f t="shared" si="12"/>
        <v>0</v>
      </c>
    </row>
    <row r="202" spans="11:13" hidden="1" x14ac:dyDescent="0.25">
      <c r="K202" s="223">
        <f t="shared" si="11"/>
        <v>0</v>
      </c>
      <c r="L202" s="218">
        <f t="shared" si="10"/>
        <v>0</v>
      </c>
      <c r="M202" s="203">
        <f t="shared" si="12"/>
        <v>0</v>
      </c>
    </row>
    <row r="203" spans="11:13" hidden="1" x14ac:dyDescent="0.25">
      <c r="K203" s="223">
        <f t="shared" si="11"/>
        <v>0</v>
      </c>
      <c r="L203" s="218">
        <f t="shared" si="10"/>
        <v>0</v>
      </c>
      <c r="M203" s="203">
        <f t="shared" si="12"/>
        <v>0</v>
      </c>
    </row>
    <row r="204" spans="11:13" hidden="1" x14ac:dyDescent="0.25">
      <c r="K204" s="223">
        <f t="shared" si="11"/>
        <v>0</v>
      </c>
      <c r="L204" s="218">
        <f t="shared" si="10"/>
        <v>0</v>
      </c>
      <c r="M204" s="203">
        <f t="shared" si="12"/>
        <v>0</v>
      </c>
    </row>
    <row r="205" spans="11:13" hidden="1" x14ac:dyDescent="0.25">
      <c r="K205" s="223">
        <f t="shared" si="11"/>
        <v>0</v>
      </c>
      <c r="L205" s="218">
        <f t="shared" si="10"/>
        <v>0</v>
      </c>
      <c r="M205" s="203">
        <f t="shared" si="12"/>
        <v>0</v>
      </c>
    </row>
    <row r="206" spans="11:13" hidden="1" x14ac:dyDescent="0.25">
      <c r="K206" s="223">
        <f t="shared" si="11"/>
        <v>0</v>
      </c>
      <c r="L206" s="218">
        <f t="shared" si="10"/>
        <v>0</v>
      </c>
      <c r="M206" s="203">
        <f t="shared" si="12"/>
        <v>0</v>
      </c>
    </row>
    <row r="207" spans="11:13" hidden="1" x14ac:dyDescent="0.25">
      <c r="K207" s="223">
        <f t="shared" si="11"/>
        <v>0</v>
      </c>
      <c r="L207" s="218">
        <f t="shared" si="10"/>
        <v>0</v>
      </c>
      <c r="M207" s="203">
        <f t="shared" si="12"/>
        <v>0</v>
      </c>
    </row>
    <row r="208" spans="11:13" hidden="1" x14ac:dyDescent="0.25">
      <c r="K208" s="223">
        <f t="shared" si="11"/>
        <v>0</v>
      </c>
      <c r="L208" s="218">
        <f t="shared" si="10"/>
        <v>0</v>
      </c>
      <c r="M208" s="203">
        <f t="shared" si="12"/>
        <v>0</v>
      </c>
    </row>
    <row r="209" spans="11:13" hidden="1" x14ac:dyDescent="0.25">
      <c r="K209" s="223">
        <f t="shared" si="11"/>
        <v>0</v>
      </c>
      <c r="L209" s="218">
        <f t="shared" si="10"/>
        <v>0</v>
      </c>
      <c r="M209" s="203">
        <f t="shared" si="12"/>
        <v>0</v>
      </c>
    </row>
    <row r="210" spans="11:13" hidden="1" x14ac:dyDescent="0.25">
      <c r="K210" s="223">
        <f t="shared" si="11"/>
        <v>0</v>
      </c>
      <c r="L210" s="218">
        <f t="shared" si="10"/>
        <v>0</v>
      </c>
      <c r="M210" s="203">
        <f t="shared" si="12"/>
        <v>0</v>
      </c>
    </row>
    <row r="211" spans="11:13" hidden="1" x14ac:dyDescent="0.25">
      <c r="K211" s="223">
        <f t="shared" si="11"/>
        <v>0</v>
      </c>
      <c r="L211" s="218">
        <f t="shared" si="10"/>
        <v>0</v>
      </c>
      <c r="M211" s="203">
        <f t="shared" si="12"/>
        <v>0</v>
      </c>
    </row>
    <row r="212" spans="11:13" hidden="1" x14ac:dyDescent="0.25">
      <c r="K212" s="223">
        <f t="shared" si="11"/>
        <v>0</v>
      </c>
      <c r="L212" s="218">
        <f t="shared" si="10"/>
        <v>0</v>
      </c>
      <c r="M212" s="203">
        <f t="shared" si="12"/>
        <v>0</v>
      </c>
    </row>
    <row r="213" spans="11:13" hidden="1" x14ac:dyDescent="0.25">
      <c r="K213" s="223">
        <f t="shared" si="11"/>
        <v>0</v>
      </c>
      <c r="L213" s="218">
        <f t="shared" si="10"/>
        <v>0</v>
      </c>
      <c r="M213" s="203">
        <f t="shared" si="12"/>
        <v>0</v>
      </c>
    </row>
    <row r="214" spans="11:13" hidden="1" x14ac:dyDescent="0.25">
      <c r="K214" s="223">
        <f t="shared" si="11"/>
        <v>0</v>
      </c>
      <c r="L214" s="218">
        <f t="shared" si="10"/>
        <v>0</v>
      </c>
      <c r="M214" s="203">
        <f t="shared" si="12"/>
        <v>0</v>
      </c>
    </row>
    <row r="215" spans="11:13" hidden="1" x14ac:dyDescent="0.25">
      <c r="K215" s="223">
        <f t="shared" si="11"/>
        <v>0</v>
      </c>
      <c r="L215" s="218">
        <f t="shared" si="10"/>
        <v>0</v>
      </c>
      <c r="M215" s="203">
        <f t="shared" si="12"/>
        <v>0</v>
      </c>
    </row>
    <row r="216" spans="11:13" hidden="1" x14ac:dyDescent="0.25">
      <c r="K216" s="223">
        <f t="shared" si="11"/>
        <v>0</v>
      </c>
      <c r="L216" s="218">
        <f t="shared" si="10"/>
        <v>0</v>
      </c>
      <c r="M216" s="203">
        <f t="shared" si="12"/>
        <v>0</v>
      </c>
    </row>
    <row r="217" spans="11:13" hidden="1" x14ac:dyDescent="0.25">
      <c r="K217" s="223">
        <f t="shared" si="11"/>
        <v>0</v>
      </c>
      <c r="L217" s="218">
        <f t="shared" si="10"/>
        <v>0</v>
      </c>
      <c r="M217" s="203">
        <f t="shared" si="12"/>
        <v>0</v>
      </c>
    </row>
    <row r="218" spans="11:13" hidden="1" x14ac:dyDescent="0.25">
      <c r="K218" s="223">
        <f t="shared" si="11"/>
        <v>0</v>
      </c>
      <c r="L218" s="218">
        <f t="shared" si="10"/>
        <v>0</v>
      </c>
      <c r="M218" s="203">
        <f t="shared" si="12"/>
        <v>0</v>
      </c>
    </row>
    <row r="219" spans="11:13" hidden="1" x14ac:dyDescent="0.25">
      <c r="K219" s="223">
        <f t="shared" si="11"/>
        <v>0</v>
      </c>
      <c r="L219" s="218">
        <f t="shared" si="10"/>
        <v>0</v>
      </c>
      <c r="M219" s="203">
        <f t="shared" si="12"/>
        <v>0</v>
      </c>
    </row>
    <row r="220" spans="11:13" hidden="1" x14ac:dyDescent="0.25">
      <c r="K220" s="223">
        <f t="shared" si="11"/>
        <v>0</v>
      </c>
      <c r="L220" s="218">
        <f t="shared" si="10"/>
        <v>0</v>
      </c>
      <c r="M220" s="203">
        <f t="shared" si="12"/>
        <v>0</v>
      </c>
    </row>
    <row r="221" spans="11:13" hidden="1" x14ac:dyDescent="0.25">
      <c r="K221" s="223">
        <f t="shared" si="11"/>
        <v>0</v>
      </c>
      <c r="L221" s="218">
        <f t="shared" si="10"/>
        <v>0</v>
      </c>
      <c r="M221" s="203">
        <f t="shared" si="12"/>
        <v>0</v>
      </c>
    </row>
    <row r="222" spans="11:13" hidden="1" x14ac:dyDescent="0.25">
      <c r="K222" s="223">
        <f t="shared" si="11"/>
        <v>0</v>
      </c>
      <c r="L222" s="218">
        <f t="shared" si="10"/>
        <v>0</v>
      </c>
      <c r="M222" s="203">
        <f t="shared" si="12"/>
        <v>0</v>
      </c>
    </row>
    <row r="223" spans="11:13" hidden="1" x14ac:dyDescent="0.25">
      <c r="K223" s="223">
        <f t="shared" si="11"/>
        <v>0</v>
      </c>
      <c r="L223" s="218">
        <f t="shared" si="10"/>
        <v>0</v>
      </c>
      <c r="M223" s="203">
        <f t="shared" si="12"/>
        <v>0</v>
      </c>
    </row>
    <row r="224" spans="11:13" hidden="1" x14ac:dyDescent="0.25">
      <c r="K224" s="223">
        <f t="shared" si="11"/>
        <v>0</v>
      </c>
      <c r="L224" s="218">
        <f t="shared" si="10"/>
        <v>0</v>
      </c>
      <c r="M224" s="203">
        <f t="shared" si="12"/>
        <v>0</v>
      </c>
    </row>
    <row r="225" spans="11:13" hidden="1" x14ac:dyDescent="0.25">
      <c r="K225" s="223">
        <f t="shared" si="11"/>
        <v>0</v>
      </c>
      <c r="L225" s="218">
        <f t="shared" si="10"/>
        <v>0</v>
      </c>
      <c r="M225" s="203">
        <f t="shared" si="12"/>
        <v>0</v>
      </c>
    </row>
    <row r="226" spans="11:13" hidden="1" x14ac:dyDescent="0.25">
      <c r="K226" s="223">
        <f t="shared" si="11"/>
        <v>0</v>
      </c>
      <c r="L226" s="218">
        <f t="shared" si="10"/>
        <v>0</v>
      </c>
      <c r="M226" s="203">
        <f t="shared" si="12"/>
        <v>0</v>
      </c>
    </row>
    <row r="227" spans="11:13" hidden="1" x14ac:dyDescent="0.25">
      <c r="K227" s="223">
        <f t="shared" si="11"/>
        <v>0</v>
      </c>
      <c r="L227" s="218">
        <f t="shared" si="10"/>
        <v>0</v>
      </c>
      <c r="M227" s="203">
        <f t="shared" si="12"/>
        <v>0</v>
      </c>
    </row>
    <row r="228" spans="11:13" hidden="1" x14ac:dyDescent="0.25">
      <c r="K228" s="223">
        <f t="shared" si="11"/>
        <v>0</v>
      </c>
      <c r="L228" s="218">
        <f t="shared" si="10"/>
        <v>0</v>
      </c>
      <c r="M228" s="203">
        <f t="shared" si="12"/>
        <v>0</v>
      </c>
    </row>
    <row r="229" spans="11:13" hidden="1" x14ac:dyDescent="0.25">
      <c r="K229" s="223">
        <f t="shared" si="11"/>
        <v>0</v>
      </c>
      <c r="L229" s="218">
        <f t="shared" si="10"/>
        <v>0</v>
      </c>
      <c r="M229" s="203">
        <f t="shared" si="12"/>
        <v>0</v>
      </c>
    </row>
    <row r="230" spans="11:13" hidden="1" x14ac:dyDescent="0.25">
      <c r="K230" s="223">
        <f t="shared" si="11"/>
        <v>0</v>
      </c>
      <c r="L230" s="218">
        <f t="shared" si="10"/>
        <v>0</v>
      </c>
      <c r="M230" s="203">
        <f t="shared" si="12"/>
        <v>0</v>
      </c>
    </row>
    <row r="231" spans="11:13" hidden="1" x14ac:dyDescent="0.25">
      <c r="K231" s="223">
        <f t="shared" si="11"/>
        <v>0</v>
      </c>
      <c r="L231" s="218">
        <f t="shared" si="10"/>
        <v>0</v>
      </c>
      <c r="M231" s="203">
        <f t="shared" si="12"/>
        <v>0</v>
      </c>
    </row>
    <row r="232" spans="11:13" hidden="1" x14ac:dyDescent="0.25">
      <c r="K232" s="223">
        <f t="shared" si="11"/>
        <v>0</v>
      </c>
      <c r="L232" s="218">
        <f t="shared" si="10"/>
        <v>0</v>
      </c>
      <c r="M232" s="203">
        <f t="shared" si="12"/>
        <v>0</v>
      </c>
    </row>
    <row r="233" spans="11:13" hidden="1" x14ac:dyDescent="0.25">
      <c r="K233" s="223">
        <f t="shared" si="11"/>
        <v>0</v>
      </c>
      <c r="L233" s="218">
        <f t="shared" si="10"/>
        <v>0</v>
      </c>
      <c r="M233" s="203">
        <f t="shared" si="12"/>
        <v>0</v>
      </c>
    </row>
    <row r="234" spans="11:13" hidden="1" x14ac:dyDescent="0.25">
      <c r="K234" s="223">
        <f t="shared" si="11"/>
        <v>0</v>
      </c>
      <c r="L234" s="218">
        <f t="shared" si="10"/>
        <v>0</v>
      </c>
      <c r="M234" s="203">
        <f t="shared" si="12"/>
        <v>0</v>
      </c>
    </row>
    <row r="235" spans="11:13" hidden="1" x14ac:dyDescent="0.25">
      <c r="K235" s="223">
        <f t="shared" si="11"/>
        <v>0</v>
      </c>
      <c r="L235" s="218">
        <f t="shared" si="10"/>
        <v>0</v>
      </c>
      <c r="M235" s="203">
        <f t="shared" si="12"/>
        <v>0</v>
      </c>
    </row>
    <row r="236" spans="11:13" hidden="1" x14ac:dyDescent="0.25">
      <c r="K236" s="223">
        <f t="shared" si="11"/>
        <v>0</v>
      </c>
      <c r="L236" s="218">
        <f t="shared" si="10"/>
        <v>0</v>
      </c>
      <c r="M236" s="203">
        <f t="shared" si="12"/>
        <v>0</v>
      </c>
    </row>
    <row r="237" spans="11:13" hidden="1" x14ac:dyDescent="0.25">
      <c r="K237" s="223">
        <f t="shared" si="11"/>
        <v>0</v>
      </c>
      <c r="L237" s="218">
        <f t="shared" si="10"/>
        <v>0</v>
      </c>
      <c r="M237" s="203">
        <f t="shared" si="12"/>
        <v>0</v>
      </c>
    </row>
    <row r="238" spans="11:13" hidden="1" x14ac:dyDescent="0.25">
      <c r="K238" s="223">
        <f t="shared" si="11"/>
        <v>0</v>
      </c>
      <c r="L238" s="218">
        <f t="shared" si="10"/>
        <v>0</v>
      </c>
      <c r="M238" s="203">
        <f t="shared" si="12"/>
        <v>0</v>
      </c>
    </row>
    <row r="239" spans="11:13" hidden="1" x14ac:dyDescent="0.25">
      <c r="K239" s="223">
        <f t="shared" si="11"/>
        <v>0</v>
      </c>
      <c r="L239" s="218">
        <f t="shared" si="10"/>
        <v>0</v>
      </c>
      <c r="M239" s="203">
        <f t="shared" si="12"/>
        <v>0</v>
      </c>
    </row>
    <row r="240" spans="11:13" hidden="1" x14ac:dyDescent="0.25">
      <c r="K240" s="223">
        <f t="shared" si="11"/>
        <v>0</v>
      </c>
      <c r="L240" s="218">
        <f t="shared" si="10"/>
        <v>0</v>
      </c>
      <c r="M240" s="203">
        <f t="shared" si="12"/>
        <v>0</v>
      </c>
    </row>
    <row r="241" spans="11:13" hidden="1" x14ac:dyDescent="0.25">
      <c r="K241" s="223">
        <f t="shared" si="11"/>
        <v>0</v>
      </c>
      <c r="L241" s="218">
        <f t="shared" si="10"/>
        <v>0</v>
      </c>
      <c r="M241" s="203">
        <f t="shared" si="12"/>
        <v>0</v>
      </c>
    </row>
    <row r="242" spans="11:13" hidden="1" x14ac:dyDescent="0.25">
      <c r="K242" s="223">
        <f t="shared" si="11"/>
        <v>0</v>
      </c>
      <c r="L242" s="218">
        <f t="shared" si="10"/>
        <v>0</v>
      </c>
      <c r="M242" s="203">
        <f t="shared" si="12"/>
        <v>0</v>
      </c>
    </row>
    <row r="243" spans="11:13" hidden="1" x14ac:dyDescent="0.25">
      <c r="K243" s="223">
        <f t="shared" si="11"/>
        <v>0</v>
      </c>
      <c r="L243" s="218">
        <f t="shared" si="10"/>
        <v>0</v>
      </c>
      <c r="M243" s="203">
        <f t="shared" si="12"/>
        <v>0</v>
      </c>
    </row>
    <row r="244" spans="11:13" hidden="1" x14ac:dyDescent="0.25">
      <c r="K244" s="223">
        <f t="shared" si="11"/>
        <v>0</v>
      </c>
      <c r="L244" s="218">
        <f t="shared" si="10"/>
        <v>0</v>
      </c>
      <c r="M244" s="203">
        <f t="shared" si="12"/>
        <v>0</v>
      </c>
    </row>
    <row r="245" spans="11:13" hidden="1" x14ac:dyDescent="0.25">
      <c r="K245" s="223">
        <f t="shared" si="11"/>
        <v>0</v>
      </c>
      <c r="L245" s="218">
        <f t="shared" si="10"/>
        <v>0</v>
      </c>
      <c r="M245" s="203">
        <f t="shared" si="12"/>
        <v>0</v>
      </c>
    </row>
    <row r="246" spans="11:13" hidden="1" x14ac:dyDescent="0.25">
      <c r="K246" s="223">
        <f t="shared" si="11"/>
        <v>0</v>
      </c>
      <c r="L246" s="218">
        <f t="shared" si="10"/>
        <v>0</v>
      </c>
      <c r="M246" s="203">
        <f t="shared" si="12"/>
        <v>0</v>
      </c>
    </row>
    <row r="247" spans="11:13" hidden="1" x14ac:dyDescent="0.25">
      <c r="K247" s="223">
        <f t="shared" si="11"/>
        <v>0</v>
      </c>
      <c r="L247" s="218">
        <f t="shared" si="10"/>
        <v>0</v>
      </c>
      <c r="M247" s="203">
        <f t="shared" si="12"/>
        <v>0</v>
      </c>
    </row>
    <row r="248" spans="11:13" hidden="1" x14ac:dyDescent="0.25">
      <c r="K248" s="223">
        <f t="shared" si="11"/>
        <v>0</v>
      </c>
      <c r="L248" s="218">
        <f t="shared" si="10"/>
        <v>0</v>
      </c>
      <c r="M248" s="203">
        <f t="shared" si="12"/>
        <v>0</v>
      </c>
    </row>
    <row r="249" spans="11:13" hidden="1" x14ac:dyDescent="0.25">
      <c r="K249" s="223">
        <f t="shared" si="11"/>
        <v>0</v>
      </c>
      <c r="L249" s="218">
        <f t="shared" si="10"/>
        <v>0</v>
      </c>
      <c r="M249" s="203">
        <f t="shared" si="12"/>
        <v>0</v>
      </c>
    </row>
    <row r="250" spans="11:13" hidden="1" x14ac:dyDescent="0.25">
      <c r="K250" s="223">
        <f t="shared" si="11"/>
        <v>0</v>
      </c>
      <c r="L250" s="218">
        <f t="shared" si="10"/>
        <v>0</v>
      </c>
      <c r="M250" s="203">
        <f t="shared" si="12"/>
        <v>0</v>
      </c>
    </row>
    <row r="251" spans="11:13" hidden="1" x14ac:dyDescent="0.25">
      <c r="K251" s="223">
        <f t="shared" si="11"/>
        <v>0</v>
      </c>
      <c r="L251" s="218">
        <f t="shared" si="10"/>
        <v>0</v>
      </c>
      <c r="M251" s="203">
        <f t="shared" si="12"/>
        <v>0</v>
      </c>
    </row>
    <row r="252" spans="11:13" hidden="1" x14ac:dyDescent="0.25">
      <c r="K252" s="223">
        <f t="shared" si="11"/>
        <v>0</v>
      </c>
      <c r="L252" s="218">
        <f t="shared" si="10"/>
        <v>0</v>
      </c>
      <c r="M252" s="203">
        <f t="shared" si="12"/>
        <v>0</v>
      </c>
    </row>
    <row r="253" spans="11:13" hidden="1" x14ac:dyDescent="0.25">
      <c r="K253" s="223">
        <f t="shared" si="11"/>
        <v>0</v>
      </c>
      <c r="L253" s="218">
        <f t="shared" si="10"/>
        <v>0</v>
      </c>
      <c r="M253" s="203">
        <f t="shared" si="12"/>
        <v>0</v>
      </c>
    </row>
    <row r="254" spans="11:13" hidden="1" x14ac:dyDescent="0.25">
      <c r="K254" s="223">
        <f t="shared" si="11"/>
        <v>0</v>
      </c>
      <c r="L254" s="218">
        <f t="shared" si="10"/>
        <v>0</v>
      </c>
      <c r="M254" s="203">
        <f t="shared" si="12"/>
        <v>0</v>
      </c>
    </row>
    <row r="255" spans="11:13" hidden="1" x14ac:dyDescent="0.25">
      <c r="K255" s="223">
        <f t="shared" si="11"/>
        <v>0</v>
      </c>
      <c r="L255" s="218">
        <f t="shared" si="10"/>
        <v>0</v>
      </c>
      <c r="M255" s="203">
        <f t="shared" si="12"/>
        <v>0</v>
      </c>
    </row>
    <row r="256" spans="11:13" hidden="1" x14ac:dyDescent="0.25">
      <c r="K256" s="223">
        <f t="shared" si="11"/>
        <v>0</v>
      </c>
      <c r="L256" s="218">
        <f t="shared" si="10"/>
        <v>0</v>
      </c>
      <c r="M256" s="203">
        <f t="shared" si="12"/>
        <v>0</v>
      </c>
    </row>
    <row r="257" spans="11:13" hidden="1" x14ac:dyDescent="0.25">
      <c r="K257" s="223">
        <f t="shared" si="11"/>
        <v>0</v>
      </c>
      <c r="L257" s="218">
        <f t="shared" si="10"/>
        <v>0</v>
      </c>
      <c r="M257" s="203">
        <f t="shared" si="12"/>
        <v>0</v>
      </c>
    </row>
    <row r="258" spans="11:13" hidden="1" x14ac:dyDescent="0.25">
      <c r="K258" s="223">
        <f t="shared" si="11"/>
        <v>0</v>
      </c>
      <c r="L258" s="218">
        <f t="shared" si="10"/>
        <v>0</v>
      </c>
      <c r="M258" s="203">
        <f t="shared" si="12"/>
        <v>0</v>
      </c>
    </row>
    <row r="259" spans="11:13" hidden="1" x14ac:dyDescent="0.25">
      <c r="K259" s="223">
        <f t="shared" si="11"/>
        <v>0</v>
      </c>
      <c r="L259" s="218">
        <f t="shared" si="10"/>
        <v>0</v>
      </c>
      <c r="M259" s="203">
        <f t="shared" si="12"/>
        <v>0</v>
      </c>
    </row>
    <row r="260" spans="11:13" hidden="1" x14ac:dyDescent="0.25">
      <c r="K260" s="223">
        <f t="shared" si="11"/>
        <v>0</v>
      </c>
      <c r="L260" s="218">
        <f t="shared" ref="L260:L323" si="13">IF(E260="",0,IF(E260="H",0,VLOOKUP(E260,$F$539:$G$553,2)))</f>
        <v>0</v>
      </c>
      <c r="M260" s="203">
        <f t="shared" si="12"/>
        <v>0</v>
      </c>
    </row>
    <row r="261" spans="11:13" hidden="1" x14ac:dyDescent="0.25">
      <c r="K261" s="223">
        <f t="shared" ref="K261:K324" si="14">SUM(F261:J261)</f>
        <v>0</v>
      </c>
      <c r="L261" s="218">
        <f t="shared" si="13"/>
        <v>0</v>
      </c>
      <c r="M261" s="203">
        <f t="shared" ref="M261:M324" si="15">SUM(K261*L261)</f>
        <v>0</v>
      </c>
    </row>
    <row r="262" spans="11:13" hidden="1" x14ac:dyDescent="0.25">
      <c r="K262" s="223">
        <f t="shared" si="14"/>
        <v>0</v>
      </c>
      <c r="L262" s="218">
        <f t="shared" si="13"/>
        <v>0</v>
      </c>
      <c r="M262" s="203">
        <f t="shared" si="15"/>
        <v>0</v>
      </c>
    </row>
    <row r="263" spans="11:13" hidden="1" x14ac:dyDescent="0.25">
      <c r="K263" s="223">
        <f t="shared" si="14"/>
        <v>0</v>
      </c>
      <c r="L263" s="218">
        <f t="shared" si="13"/>
        <v>0</v>
      </c>
      <c r="M263" s="203">
        <f t="shared" si="15"/>
        <v>0</v>
      </c>
    </row>
    <row r="264" spans="11:13" hidden="1" x14ac:dyDescent="0.25">
      <c r="K264" s="223">
        <f t="shared" si="14"/>
        <v>0</v>
      </c>
      <c r="L264" s="218">
        <f t="shared" si="13"/>
        <v>0</v>
      </c>
      <c r="M264" s="203">
        <f t="shared" si="15"/>
        <v>0</v>
      </c>
    </row>
    <row r="265" spans="11:13" hidden="1" x14ac:dyDescent="0.25">
      <c r="K265" s="223">
        <f t="shared" si="14"/>
        <v>0</v>
      </c>
      <c r="L265" s="218">
        <f t="shared" si="13"/>
        <v>0</v>
      </c>
      <c r="M265" s="203">
        <f t="shared" si="15"/>
        <v>0</v>
      </c>
    </row>
    <row r="266" spans="11:13" hidden="1" x14ac:dyDescent="0.25">
      <c r="K266" s="223">
        <f t="shared" si="14"/>
        <v>0</v>
      </c>
      <c r="L266" s="218">
        <f t="shared" si="13"/>
        <v>0</v>
      </c>
      <c r="M266" s="203">
        <f t="shared" si="15"/>
        <v>0</v>
      </c>
    </row>
    <row r="267" spans="11:13" hidden="1" x14ac:dyDescent="0.25">
      <c r="K267" s="223">
        <f t="shared" si="14"/>
        <v>0</v>
      </c>
      <c r="L267" s="218">
        <f t="shared" si="13"/>
        <v>0</v>
      </c>
      <c r="M267" s="203">
        <f t="shared" si="15"/>
        <v>0</v>
      </c>
    </row>
    <row r="268" spans="11:13" hidden="1" x14ac:dyDescent="0.25">
      <c r="K268" s="223">
        <f t="shared" si="14"/>
        <v>0</v>
      </c>
      <c r="L268" s="218">
        <f t="shared" si="13"/>
        <v>0</v>
      </c>
      <c r="M268" s="203">
        <f t="shared" si="15"/>
        <v>0</v>
      </c>
    </row>
    <row r="269" spans="11:13" hidden="1" x14ac:dyDescent="0.25">
      <c r="K269" s="223">
        <f t="shared" si="14"/>
        <v>0</v>
      </c>
      <c r="L269" s="218">
        <f t="shared" si="13"/>
        <v>0</v>
      </c>
      <c r="M269" s="203">
        <f t="shared" si="15"/>
        <v>0</v>
      </c>
    </row>
    <row r="270" spans="11:13" hidden="1" x14ac:dyDescent="0.25">
      <c r="K270" s="223">
        <f t="shared" si="14"/>
        <v>0</v>
      </c>
      <c r="L270" s="218">
        <f t="shared" si="13"/>
        <v>0</v>
      </c>
      <c r="M270" s="203">
        <f t="shared" si="15"/>
        <v>0</v>
      </c>
    </row>
    <row r="271" spans="11:13" hidden="1" x14ac:dyDescent="0.25">
      <c r="K271" s="223">
        <f t="shared" si="14"/>
        <v>0</v>
      </c>
      <c r="L271" s="218">
        <f t="shared" si="13"/>
        <v>0</v>
      </c>
      <c r="M271" s="203">
        <f t="shared" si="15"/>
        <v>0</v>
      </c>
    </row>
    <row r="272" spans="11:13" hidden="1" x14ac:dyDescent="0.25">
      <c r="K272" s="223">
        <f t="shared" si="14"/>
        <v>0</v>
      </c>
      <c r="L272" s="218">
        <f t="shared" si="13"/>
        <v>0</v>
      </c>
      <c r="M272" s="203">
        <f t="shared" si="15"/>
        <v>0</v>
      </c>
    </row>
    <row r="273" spans="11:13" hidden="1" x14ac:dyDescent="0.25">
      <c r="K273" s="223">
        <f t="shared" si="14"/>
        <v>0</v>
      </c>
      <c r="L273" s="218">
        <f t="shared" si="13"/>
        <v>0</v>
      </c>
      <c r="M273" s="203">
        <f t="shared" si="15"/>
        <v>0</v>
      </c>
    </row>
    <row r="274" spans="11:13" hidden="1" x14ac:dyDescent="0.25">
      <c r="K274" s="223">
        <f t="shared" si="14"/>
        <v>0</v>
      </c>
      <c r="L274" s="218">
        <f t="shared" si="13"/>
        <v>0</v>
      </c>
      <c r="M274" s="203">
        <f t="shared" si="15"/>
        <v>0</v>
      </c>
    </row>
    <row r="275" spans="11:13" hidden="1" x14ac:dyDescent="0.25">
      <c r="K275" s="223">
        <f t="shared" si="14"/>
        <v>0</v>
      </c>
      <c r="L275" s="218">
        <f t="shared" si="13"/>
        <v>0</v>
      </c>
      <c r="M275" s="203">
        <f t="shared" si="15"/>
        <v>0</v>
      </c>
    </row>
    <row r="276" spans="11:13" hidden="1" x14ac:dyDescent="0.25">
      <c r="K276" s="223">
        <f t="shared" si="14"/>
        <v>0</v>
      </c>
      <c r="L276" s="218">
        <f t="shared" si="13"/>
        <v>0</v>
      </c>
      <c r="M276" s="203">
        <f t="shared" si="15"/>
        <v>0</v>
      </c>
    </row>
    <row r="277" spans="11:13" hidden="1" x14ac:dyDescent="0.25">
      <c r="K277" s="223">
        <f t="shared" si="14"/>
        <v>0</v>
      </c>
      <c r="L277" s="218">
        <f t="shared" si="13"/>
        <v>0</v>
      </c>
      <c r="M277" s="203">
        <f t="shared" si="15"/>
        <v>0</v>
      </c>
    </row>
    <row r="278" spans="11:13" hidden="1" x14ac:dyDescent="0.25">
      <c r="K278" s="223">
        <f t="shared" si="14"/>
        <v>0</v>
      </c>
      <c r="L278" s="218">
        <f t="shared" si="13"/>
        <v>0</v>
      </c>
      <c r="M278" s="203">
        <f t="shared" si="15"/>
        <v>0</v>
      </c>
    </row>
    <row r="279" spans="11:13" hidden="1" x14ac:dyDescent="0.25">
      <c r="K279" s="223">
        <f t="shared" si="14"/>
        <v>0</v>
      </c>
      <c r="L279" s="218">
        <f t="shared" si="13"/>
        <v>0</v>
      </c>
      <c r="M279" s="203">
        <f t="shared" si="15"/>
        <v>0</v>
      </c>
    </row>
    <row r="280" spans="11:13" hidden="1" x14ac:dyDescent="0.25">
      <c r="K280" s="223">
        <f t="shared" si="14"/>
        <v>0</v>
      </c>
      <c r="L280" s="218">
        <f t="shared" si="13"/>
        <v>0</v>
      </c>
      <c r="M280" s="203">
        <f t="shared" si="15"/>
        <v>0</v>
      </c>
    </row>
    <row r="281" spans="11:13" hidden="1" x14ac:dyDescent="0.25">
      <c r="K281" s="223">
        <f t="shared" si="14"/>
        <v>0</v>
      </c>
      <c r="L281" s="218">
        <f t="shared" si="13"/>
        <v>0</v>
      </c>
      <c r="M281" s="203">
        <f t="shared" si="15"/>
        <v>0</v>
      </c>
    </row>
    <row r="282" spans="11:13" hidden="1" x14ac:dyDescent="0.25">
      <c r="K282" s="223">
        <f t="shared" si="14"/>
        <v>0</v>
      </c>
      <c r="L282" s="218">
        <f t="shared" si="13"/>
        <v>0</v>
      </c>
      <c r="M282" s="203">
        <f t="shared" si="15"/>
        <v>0</v>
      </c>
    </row>
    <row r="283" spans="11:13" hidden="1" x14ac:dyDescent="0.25">
      <c r="K283" s="223">
        <f t="shared" si="14"/>
        <v>0</v>
      </c>
      <c r="L283" s="218">
        <f t="shared" si="13"/>
        <v>0</v>
      </c>
      <c r="M283" s="203">
        <f t="shared" si="15"/>
        <v>0</v>
      </c>
    </row>
    <row r="284" spans="11:13" hidden="1" x14ac:dyDescent="0.25">
      <c r="K284" s="223">
        <f t="shared" si="14"/>
        <v>0</v>
      </c>
      <c r="L284" s="218">
        <f t="shared" si="13"/>
        <v>0</v>
      </c>
      <c r="M284" s="203">
        <f t="shared" si="15"/>
        <v>0</v>
      </c>
    </row>
    <row r="285" spans="11:13" hidden="1" x14ac:dyDescent="0.25">
      <c r="K285" s="223">
        <f t="shared" si="14"/>
        <v>0</v>
      </c>
      <c r="L285" s="218">
        <f t="shared" si="13"/>
        <v>0</v>
      </c>
      <c r="M285" s="203">
        <f t="shared" si="15"/>
        <v>0</v>
      </c>
    </row>
    <row r="286" spans="11:13" hidden="1" x14ac:dyDescent="0.25">
      <c r="K286" s="223">
        <f t="shared" si="14"/>
        <v>0</v>
      </c>
      <c r="L286" s="218">
        <f t="shared" si="13"/>
        <v>0</v>
      </c>
      <c r="M286" s="203">
        <f t="shared" si="15"/>
        <v>0</v>
      </c>
    </row>
    <row r="287" spans="11:13" hidden="1" x14ac:dyDescent="0.25">
      <c r="K287" s="223">
        <f t="shared" si="14"/>
        <v>0</v>
      </c>
      <c r="L287" s="218">
        <f t="shared" si="13"/>
        <v>0</v>
      </c>
      <c r="M287" s="203">
        <f t="shared" si="15"/>
        <v>0</v>
      </c>
    </row>
    <row r="288" spans="11:13" hidden="1" x14ac:dyDescent="0.25">
      <c r="K288" s="223">
        <f t="shared" si="14"/>
        <v>0</v>
      </c>
      <c r="L288" s="218">
        <f t="shared" si="13"/>
        <v>0</v>
      </c>
      <c r="M288" s="203">
        <f t="shared" si="15"/>
        <v>0</v>
      </c>
    </row>
    <row r="289" spans="11:13" hidden="1" x14ac:dyDescent="0.25">
      <c r="K289" s="223">
        <f t="shared" si="14"/>
        <v>0</v>
      </c>
      <c r="L289" s="218">
        <f t="shared" si="13"/>
        <v>0</v>
      </c>
      <c r="M289" s="203">
        <f t="shared" si="15"/>
        <v>0</v>
      </c>
    </row>
    <row r="290" spans="11:13" hidden="1" x14ac:dyDescent="0.25">
      <c r="K290" s="223">
        <f t="shared" si="14"/>
        <v>0</v>
      </c>
      <c r="L290" s="218">
        <f t="shared" si="13"/>
        <v>0</v>
      </c>
      <c r="M290" s="203">
        <f t="shared" si="15"/>
        <v>0</v>
      </c>
    </row>
    <row r="291" spans="11:13" hidden="1" x14ac:dyDescent="0.25">
      <c r="K291" s="223">
        <f t="shared" si="14"/>
        <v>0</v>
      </c>
      <c r="L291" s="218">
        <f t="shared" si="13"/>
        <v>0</v>
      </c>
      <c r="M291" s="203">
        <f t="shared" si="15"/>
        <v>0</v>
      </c>
    </row>
    <row r="292" spans="11:13" hidden="1" x14ac:dyDescent="0.25">
      <c r="K292" s="223">
        <f t="shared" si="14"/>
        <v>0</v>
      </c>
      <c r="L292" s="218">
        <f t="shared" si="13"/>
        <v>0</v>
      </c>
      <c r="M292" s="203">
        <f t="shared" si="15"/>
        <v>0</v>
      </c>
    </row>
    <row r="293" spans="11:13" hidden="1" x14ac:dyDescent="0.25">
      <c r="K293" s="223">
        <f t="shared" si="14"/>
        <v>0</v>
      </c>
      <c r="L293" s="218">
        <f t="shared" si="13"/>
        <v>0</v>
      </c>
      <c r="M293" s="203">
        <f t="shared" si="15"/>
        <v>0</v>
      </c>
    </row>
    <row r="294" spans="11:13" hidden="1" x14ac:dyDescent="0.25">
      <c r="K294" s="223">
        <f t="shared" si="14"/>
        <v>0</v>
      </c>
      <c r="L294" s="218">
        <f t="shared" si="13"/>
        <v>0</v>
      </c>
      <c r="M294" s="203">
        <f t="shared" si="15"/>
        <v>0</v>
      </c>
    </row>
    <row r="295" spans="11:13" hidden="1" x14ac:dyDescent="0.25">
      <c r="K295" s="223">
        <f t="shared" si="14"/>
        <v>0</v>
      </c>
      <c r="L295" s="218">
        <f t="shared" si="13"/>
        <v>0</v>
      </c>
      <c r="M295" s="203">
        <f t="shared" si="15"/>
        <v>0</v>
      </c>
    </row>
    <row r="296" spans="11:13" hidden="1" x14ac:dyDescent="0.25">
      <c r="K296" s="223">
        <f t="shared" si="14"/>
        <v>0</v>
      </c>
      <c r="L296" s="218">
        <f t="shared" si="13"/>
        <v>0</v>
      </c>
      <c r="M296" s="203">
        <f t="shared" si="15"/>
        <v>0</v>
      </c>
    </row>
    <row r="297" spans="11:13" hidden="1" x14ac:dyDescent="0.25">
      <c r="K297" s="223">
        <f t="shared" si="14"/>
        <v>0</v>
      </c>
      <c r="L297" s="218">
        <f t="shared" si="13"/>
        <v>0</v>
      </c>
      <c r="M297" s="203">
        <f t="shared" si="15"/>
        <v>0</v>
      </c>
    </row>
    <row r="298" spans="11:13" hidden="1" x14ac:dyDescent="0.25">
      <c r="K298" s="223">
        <f t="shared" si="14"/>
        <v>0</v>
      </c>
      <c r="L298" s="218">
        <f t="shared" si="13"/>
        <v>0</v>
      </c>
      <c r="M298" s="203">
        <f t="shared" si="15"/>
        <v>0</v>
      </c>
    </row>
    <row r="299" spans="11:13" hidden="1" x14ac:dyDescent="0.25">
      <c r="K299" s="223">
        <f t="shared" si="14"/>
        <v>0</v>
      </c>
      <c r="L299" s="218">
        <f t="shared" si="13"/>
        <v>0</v>
      </c>
      <c r="M299" s="203">
        <f t="shared" si="15"/>
        <v>0</v>
      </c>
    </row>
    <row r="300" spans="11:13" hidden="1" x14ac:dyDescent="0.25">
      <c r="K300" s="223">
        <f t="shared" si="14"/>
        <v>0</v>
      </c>
      <c r="L300" s="218">
        <f t="shared" si="13"/>
        <v>0</v>
      </c>
      <c r="M300" s="203">
        <f t="shared" si="15"/>
        <v>0</v>
      </c>
    </row>
    <row r="301" spans="11:13" hidden="1" x14ac:dyDescent="0.25">
      <c r="K301" s="223">
        <f t="shared" si="14"/>
        <v>0</v>
      </c>
      <c r="L301" s="218">
        <f t="shared" si="13"/>
        <v>0</v>
      </c>
      <c r="M301" s="203">
        <f t="shared" si="15"/>
        <v>0</v>
      </c>
    </row>
    <row r="302" spans="11:13" hidden="1" x14ac:dyDescent="0.25">
      <c r="K302" s="223">
        <f t="shared" si="14"/>
        <v>0</v>
      </c>
      <c r="L302" s="218">
        <f t="shared" si="13"/>
        <v>0</v>
      </c>
      <c r="M302" s="203">
        <f t="shared" si="15"/>
        <v>0</v>
      </c>
    </row>
    <row r="303" spans="11:13" hidden="1" x14ac:dyDescent="0.25">
      <c r="K303" s="223">
        <f t="shared" si="14"/>
        <v>0</v>
      </c>
      <c r="L303" s="218">
        <f t="shared" si="13"/>
        <v>0</v>
      </c>
      <c r="M303" s="203">
        <f t="shared" si="15"/>
        <v>0</v>
      </c>
    </row>
    <row r="304" spans="11:13" hidden="1" x14ac:dyDescent="0.25">
      <c r="K304" s="223">
        <f t="shared" si="14"/>
        <v>0</v>
      </c>
      <c r="L304" s="218">
        <f t="shared" si="13"/>
        <v>0</v>
      </c>
      <c r="M304" s="203">
        <f t="shared" si="15"/>
        <v>0</v>
      </c>
    </row>
    <row r="305" spans="11:13" hidden="1" x14ac:dyDescent="0.25">
      <c r="K305" s="223">
        <f t="shared" si="14"/>
        <v>0</v>
      </c>
      <c r="L305" s="218">
        <f t="shared" si="13"/>
        <v>0</v>
      </c>
      <c r="M305" s="203">
        <f t="shared" si="15"/>
        <v>0</v>
      </c>
    </row>
    <row r="306" spans="11:13" hidden="1" x14ac:dyDescent="0.25">
      <c r="K306" s="223">
        <f t="shared" si="14"/>
        <v>0</v>
      </c>
      <c r="L306" s="218">
        <f t="shared" si="13"/>
        <v>0</v>
      </c>
      <c r="M306" s="203">
        <f t="shared" si="15"/>
        <v>0</v>
      </c>
    </row>
    <row r="307" spans="11:13" hidden="1" x14ac:dyDescent="0.25">
      <c r="K307" s="223">
        <f t="shared" si="14"/>
        <v>0</v>
      </c>
      <c r="L307" s="218">
        <f t="shared" si="13"/>
        <v>0</v>
      </c>
      <c r="M307" s="203">
        <f t="shared" si="15"/>
        <v>0</v>
      </c>
    </row>
    <row r="308" spans="11:13" hidden="1" x14ac:dyDescent="0.25">
      <c r="K308" s="223">
        <f t="shared" si="14"/>
        <v>0</v>
      </c>
      <c r="L308" s="218">
        <f t="shared" si="13"/>
        <v>0</v>
      </c>
      <c r="M308" s="203">
        <f t="shared" si="15"/>
        <v>0</v>
      </c>
    </row>
    <row r="309" spans="11:13" hidden="1" x14ac:dyDescent="0.25">
      <c r="K309" s="223">
        <f t="shared" si="14"/>
        <v>0</v>
      </c>
      <c r="L309" s="218">
        <f t="shared" si="13"/>
        <v>0</v>
      </c>
      <c r="M309" s="203">
        <f t="shared" si="15"/>
        <v>0</v>
      </c>
    </row>
    <row r="310" spans="11:13" hidden="1" x14ac:dyDescent="0.25">
      <c r="K310" s="223">
        <f t="shared" si="14"/>
        <v>0</v>
      </c>
      <c r="L310" s="218">
        <f t="shared" si="13"/>
        <v>0</v>
      </c>
      <c r="M310" s="203">
        <f t="shared" si="15"/>
        <v>0</v>
      </c>
    </row>
    <row r="311" spans="11:13" hidden="1" x14ac:dyDescent="0.25">
      <c r="K311" s="223">
        <f t="shared" si="14"/>
        <v>0</v>
      </c>
      <c r="L311" s="218">
        <f t="shared" si="13"/>
        <v>0</v>
      </c>
      <c r="M311" s="203">
        <f t="shared" si="15"/>
        <v>0</v>
      </c>
    </row>
    <row r="312" spans="11:13" hidden="1" x14ac:dyDescent="0.25">
      <c r="K312" s="223">
        <f t="shared" si="14"/>
        <v>0</v>
      </c>
      <c r="L312" s="218">
        <f t="shared" si="13"/>
        <v>0</v>
      </c>
      <c r="M312" s="203">
        <f t="shared" si="15"/>
        <v>0</v>
      </c>
    </row>
    <row r="313" spans="11:13" hidden="1" x14ac:dyDescent="0.25">
      <c r="K313" s="223">
        <f t="shared" si="14"/>
        <v>0</v>
      </c>
      <c r="L313" s="218">
        <f t="shared" si="13"/>
        <v>0</v>
      </c>
      <c r="M313" s="203">
        <f t="shared" si="15"/>
        <v>0</v>
      </c>
    </row>
    <row r="314" spans="11:13" hidden="1" x14ac:dyDescent="0.25">
      <c r="K314" s="223">
        <f t="shared" si="14"/>
        <v>0</v>
      </c>
      <c r="L314" s="218">
        <f t="shared" si="13"/>
        <v>0</v>
      </c>
      <c r="M314" s="203">
        <f t="shared" si="15"/>
        <v>0</v>
      </c>
    </row>
    <row r="315" spans="11:13" hidden="1" x14ac:dyDescent="0.25">
      <c r="K315" s="223">
        <f t="shared" si="14"/>
        <v>0</v>
      </c>
      <c r="L315" s="218">
        <f t="shared" si="13"/>
        <v>0</v>
      </c>
      <c r="M315" s="203">
        <f t="shared" si="15"/>
        <v>0</v>
      </c>
    </row>
    <row r="316" spans="11:13" hidden="1" x14ac:dyDescent="0.25">
      <c r="K316" s="223">
        <f t="shared" si="14"/>
        <v>0</v>
      </c>
      <c r="L316" s="218">
        <f t="shared" si="13"/>
        <v>0</v>
      </c>
      <c r="M316" s="203">
        <f t="shared" si="15"/>
        <v>0</v>
      </c>
    </row>
    <row r="317" spans="11:13" hidden="1" x14ac:dyDescent="0.25">
      <c r="K317" s="223">
        <f t="shared" si="14"/>
        <v>0</v>
      </c>
      <c r="L317" s="218">
        <f t="shared" si="13"/>
        <v>0</v>
      </c>
      <c r="M317" s="203">
        <f t="shared" si="15"/>
        <v>0</v>
      </c>
    </row>
    <row r="318" spans="11:13" hidden="1" x14ac:dyDescent="0.25">
      <c r="K318" s="223">
        <f t="shared" si="14"/>
        <v>0</v>
      </c>
      <c r="L318" s="218">
        <f t="shared" si="13"/>
        <v>0</v>
      </c>
      <c r="M318" s="203">
        <f t="shared" si="15"/>
        <v>0</v>
      </c>
    </row>
    <row r="319" spans="11:13" hidden="1" x14ac:dyDescent="0.25">
      <c r="K319" s="223">
        <f t="shared" si="14"/>
        <v>0</v>
      </c>
      <c r="L319" s="218">
        <f t="shared" si="13"/>
        <v>0</v>
      </c>
      <c r="M319" s="203">
        <f t="shared" si="15"/>
        <v>0</v>
      </c>
    </row>
    <row r="320" spans="11:13" hidden="1" x14ac:dyDescent="0.25">
      <c r="K320" s="223">
        <f t="shared" si="14"/>
        <v>0</v>
      </c>
      <c r="L320" s="218">
        <f t="shared" si="13"/>
        <v>0</v>
      </c>
      <c r="M320" s="203">
        <f t="shared" si="15"/>
        <v>0</v>
      </c>
    </row>
    <row r="321" spans="11:13" hidden="1" x14ac:dyDescent="0.25">
      <c r="K321" s="223">
        <f t="shared" si="14"/>
        <v>0</v>
      </c>
      <c r="L321" s="218">
        <f t="shared" si="13"/>
        <v>0</v>
      </c>
      <c r="M321" s="203">
        <f t="shared" si="15"/>
        <v>0</v>
      </c>
    </row>
    <row r="322" spans="11:13" hidden="1" x14ac:dyDescent="0.25">
      <c r="K322" s="223">
        <f t="shared" si="14"/>
        <v>0</v>
      </c>
      <c r="L322" s="218">
        <f t="shared" si="13"/>
        <v>0</v>
      </c>
      <c r="M322" s="203">
        <f t="shared" si="15"/>
        <v>0</v>
      </c>
    </row>
    <row r="323" spans="11:13" hidden="1" x14ac:dyDescent="0.25">
      <c r="K323" s="223">
        <f t="shared" si="14"/>
        <v>0</v>
      </c>
      <c r="L323" s="218">
        <f t="shared" si="13"/>
        <v>0</v>
      </c>
      <c r="M323" s="203">
        <f t="shared" si="15"/>
        <v>0</v>
      </c>
    </row>
    <row r="324" spans="11:13" hidden="1" x14ac:dyDescent="0.25">
      <c r="K324" s="223">
        <f t="shared" si="14"/>
        <v>0</v>
      </c>
      <c r="L324" s="218">
        <f t="shared" ref="L324:L387" si="16">IF(E324="",0,IF(E324="H",0,VLOOKUP(E324,$F$539:$G$553,2)))</f>
        <v>0</v>
      </c>
      <c r="M324" s="203">
        <f t="shared" si="15"/>
        <v>0</v>
      </c>
    </row>
    <row r="325" spans="11:13" hidden="1" x14ac:dyDescent="0.25">
      <c r="K325" s="223">
        <f t="shared" ref="K325:K388" si="17">SUM(F325:J325)</f>
        <v>0</v>
      </c>
      <c r="L325" s="218">
        <f t="shared" si="16"/>
        <v>0</v>
      </c>
      <c r="M325" s="203">
        <f t="shared" ref="M325:M388" si="18">SUM(K325*L325)</f>
        <v>0</v>
      </c>
    </row>
    <row r="326" spans="11:13" hidden="1" x14ac:dyDescent="0.25">
      <c r="K326" s="223">
        <f t="shared" si="17"/>
        <v>0</v>
      </c>
      <c r="L326" s="218">
        <f t="shared" si="16"/>
        <v>0</v>
      </c>
      <c r="M326" s="203">
        <f t="shared" si="18"/>
        <v>0</v>
      </c>
    </row>
    <row r="327" spans="11:13" hidden="1" x14ac:dyDescent="0.25">
      <c r="K327" s="223">
        <f t="shared" si="17"/>
        <v>0</v>
      </c>
      <c r="L327" s="218">
        <f t="shared" si="16"/>
        <v>0</v>
      </c>
      <c r="M327" s="203">
        <f t="shared" si="18"/>
        <v>0</v>
      </c>
    </row>
    <row r="328" spans="11:13" hidden="1" x14ac:dyDescent="0.25">
      <c r="K328" s="223">
        <f t="shared" si="17"/>
        <v>0</v>
      </c>
      <c r="L328" s="218">
        <f t="shared" si="16"/>
        <v>0</v>
      </c>
      <c r="M328" s="203">
        <f t="shared" si="18"/>
        <v>0</v>
      </c>
    </row>
    <row r="329" spans="11:13" hidden="1" x14ac:dyDescent="0.25">
      <c r="K329" s="223">
        <f t="shared" si="17"/>
        <v>0</v>
      </c>
      <c r="L329" s="218">
        <f t="shared" si="16"/>
        <v>0</v>
      </c>
      <c r="M329" s="203">
        <f t="shared" si="18"/>
        <v>0</v>
      </c>
    </row>
    <row r="330" spans="11:13" hidden="1" x14ac:dyDescent="0.25">
      <c r="K330" s="223">
        <f t="shared" si="17"/>
        <v>0</v>
      </c>
      <c r="L330" s="218">
        <f t="shared" si="16"/>
        <v>0</v>
      </c>
      <c r="M330" s="203">
        <f t="shared" si="18"/>
        <v>0</v>
      </c>
    </row>
    <row r="331" spans="11:13" hidden="1" x14ac:dyDescent="0.25">
      <c r="K331" s="223">
        <f t="shared" si="17"/>
        <v>0</v>
      </c>
      <c r="L331" s="218">
        <f t="shared" si="16"/>
        <v>0</v>
      </c>
      <c r="M331" s="203">
        <f t="shared" si="18"/>
        <v>0</v>
      </c>
    </row>
    <row r="332" spans="11:13" hidden="1" x14ac:dyDescent="0.25">
      <c r="K332" s="223">
        <f t="shared" si="17"/>
        <v>0</v>
      </c>
      <c r="L332" s="218">
        <f t="shared" si="16"/>
        <v>0</v>
      </c>
      <c r="M332" s="203">
        <f t="shared" si="18"/>
        <v>0</v>
      </c>
    </row>
    <row r="333" spans="11:13" hidden="1" x14ac:dyDescent="0.25">
      <c r="K333" s="223">
        <f t="shared" si="17"/>
        <v>0</v>
      </c>
      <c r="L333" s="218">
        <f t="shared" si="16"/>
        <v>0</v>
      </c>
      <c r="M333" s="203">
        <f t="shared" si="18"/>
        <v>0</v>
      </c>
    </row>
    <row r="334" spans="11:13" hidden="1" x14ac:dyDescent="0.25">
      <c r="K334" s="223">
        <f t="shared" si="17"/>
        <v>0</v>
      </c>
      <c r="L334" s="218">
        <f t="shared" si="16"/>
        <v>0</v>
      </c>
      <c r="M334" s="203">
        <f t="shared" si="18"/>
        <v>0</v>
      </c>
    </row>
    <row r="335" spans="11:13" hidden="1" x14ac:dyDescent="0.25">
      <c r="K335" s="223">
        <f t="shared" si="17"/>
        <v>0</v>
      </c>
      <c r="L335" s="218">
        <f t="shared" si="16"/>
        <v>0</v>
      </c>
      <c r="M335" s="203">
        <f t="shared" si="18"/>
        <v>0</v>
      </c>
    </row>
    <row r="336" spans="11:13" hidden="1" x14ac:dyDescent="0.25">
      <c r="K336" s="223">
        <f t="shared" si="17"/>
        <v>0</v>
      </c>
      <c r="L336" s="218">
        <f t="shared" si="16"/>
        <v>0</v>
      </c>
      <c r="M336" s="203">
        <f t="shared" si="18"/>
        <v>0</v>
      </c>
    </row>
    <row r="337" spans="11:13" hidden="1" x14ac:dyDescent="0.25">
      <c r="K337" s="223">
        <f t="shared" si="17"/>
        <v>0</v>
      </c>
      <c r="L337" s="218">
        <f t="shared" si="16"/>
        <v>0</v>
      </c>
      <c r="M337" s="203">
        <f t="shared" si="18"/>
        <v>0</v>
      </c>
    </row>
    <row r="338" spans="11:13" hidden="1" x14ac:dyDescent="0.25">
      <c r="K338" s="223">
        <f t="shared" si="17"/>
        <v>0</v>
      </c>
      <c r="L338" s="218">
        <f t="shared" si="16"/>
        <v>0</v>
      </c>
      <c r="M338" s="203">
        <f t="shared" si="18"/>
        <v>0</v>
      </c>
    </row>
    <row r="339" spans="11:13" hidden="1" x14ac:dyDescent="0.25">
      <c r="K339" s="223">
        <f t="shared" si="17"/>
        <v>0</v>
      </c>
      <c r="L339" s="218">
        <f t="shared" si="16"/>
        <v>0</v>
      </c>
      <c r="M339" s="203">
        <f t="shared" si="18"/>
        <v>0</v>
      </c>
    </row>
    <row r="340" spans="11:13" hidden="1" x14ac:dyDescent="0.25">
      <c r="K340" s="223">
        <f t="shared" si="17"/>
        <v>0</v>
      </c>
      <c r="L340" s="218">
        <f t="shared" si="16"/>
        <v>0</v>
      </c>
      <c r="M340" s="203">
        <f t="shared" si="18"/>
        <v>0</v>
      </c>
    </row>
    <row r="341" spans="11:13" hidden="1" x14ac:dyDescent="0.25">
      <c r="K341" s="223">
        <f t="shared" si="17"/>
        <v>0</v>
      </c>
      <c r="L341" s="218">
        <f t="shared" si="16"/>
        <v>0</v>
      </c>
      <c r="M341" s="203">
        <f t="shared" si="18"/>
        <v>0</v>
      </c>
    </row>
    <row r="342" spans="11:13" hidden="1" x14ac:dyDescent="0.25">
      <c r="K342" s="223">
        <f t="shared" si="17"/>
        <v>0</v>
      </c>
      <c r="L342" s="218">
        <f t="shared" si="16"/>
        <v>0</v>
      </c>
      <c r="M342" s="203">
        <f t="shared" si="18"/>
        <v>0</v>
      </c>
    </row>
    <row r="343" spans="11:13" hidden="1" x14ac:dyDescent="0.25">
      <c r="K343" s="223">
        <f t="shared" si="17"/>
        <v>0</v>
      </c>
      <c r="L343" s="218">
        <f t="shared" si="16"/>
        <v>0</v>
      </c>
      <c r="M343" s="203">
        <f t="shared" si="18"/>
        <v>0</v>
      </c>
    </row>
    <row r="344" spans="11:13" hidden="1" x14ac:dyDescent="0.25">
      <c r="K344" s="223">
        <f t="shared" si="17"/>
        <v>0</v>
      </c>
      <c r="L344" s="218">
        <f t="shared" si="16"/>
        <v>0</v>
      </c>
      <c r="M344" s="203">
        <f t="shared" si="18"/>
        <v>0</v>
      </c>
    </row>
    <row r="345" spans="11:13" hidden="1" x14ac:dyDescent="0.25">
      <c r="K345" s="223">
        <f t="shared" si="17"/>
        <v>0</v>
      </c>
      <c r="L345" s="218">
        <f t="shared" si="16"/>
        <v>0</v>
      </c>
      <c r="M345" s="203">
        <f t="shared" si="18"/>
        <v>0</v>
      </c>
    </row>
    <row r="346" spans="11:13" hidden="1" x14ac:dyDescent="0.25">
      <c r="K346" s="223">
        <f t="shared" si="17"/>
        <v>0</v>
      </c>
      <c r="L346" s="218">
        <f t="shared" si="16"/>
        <v>0</v>
      </c>
      <c r="M346" s="203">
        <f t="shared" si="18"/>
        <v>0</v>
      </c>
    </row>
    <row r="347" spans="11:13" hidden="1" x14ac:dyDescent="0.25">
      <c r="K347" s="223">
        <f t="shared" si="17"/>
        <v>0</v>
      </c>
      <c r="L347" s="218">
        <f t="shared" si="16"/>
        <v>0</v>
      </c>
      <c r="M347" s="203">
        <f t="shared" si="18"/>
        <v>0</v>
      </c>
    </row>
    <row r="348" spans="11:13" hidden="1" x14ac:dyDescent="0.25">
      <c r="K348" s="223">
        <f t="shared" si="17"/>
        <v>0</v>
      </c>
      <c r="L348" s="218">
        <f t="shared" si="16"/>
        <v>0</v>
      </c>
      <c r="M348" s="203">
        <f t="shared" si="18"/>
        <v>0</v>
      </c>
    </row>
    <row r="349" spans="11:13" hidden="1" x14ac:dyDescent="0.25">
      <c r="K349" s="223">
        <f t="shared" si="17"/>
        <v>0</v>
      </c>
      <c r="L349" s="218">
        <f t="shared" si="16"/>
        <v>0</v>
      </c>
      <c r="M349" s="203">
        <f t="shared" si="18"/>
        <v>0</v>
      </c>
    </row>
    <row r="350" spans="11:13" hidden="1" x14ac:dyDescent="0.25">
      <c r="K350" s="223">
        <f t="shared" si="17"/>
        <v>0</v>
      </c>
      <c r="L350" s="218">
        <f t="shared" si="16"/>
        <v>0</v>
      </c>
      <c r="M350" s="203">
        <f t="shared" si="18"/>
        <v>0</v>
      </c>
    </row>
    <row r="351" spans="11:13" hidden="1" x14ac:dyDescent="0.25">
      <c r="K351" s="223">
        <f t="shared" si="17"/>
        <v>0</v>
      </c>
      <c r="L351" s="218">
        <f t="shared" si="16"/>
        <v>0</v>
      </c>
      <c r="M351" s="203">
        <f t="shared" si="18"/>
        <v>0</v>
      </c>
    </row>
    <row r="352" spans="11:13" hidden="1" x14ac:dyDescent="0.25">
      <c r="K352" s="223">
        <f t="shared" si="17"/>
        <v>0</v>
      </c>
      <c r="L352" s="218">
        <f t="shared" si="16"/>
        <v>0</v>
      </c>
      <c r="M352" s="203">
        <f t="shared" si="18"/>
        <v>0</v>
      </c>
    </row>
    <row r="353" spans="11:13" hidden="1" x14ac:dyDescent="0.25">
      <c r="K353" s="223">
        <f t="shared" si="17"/>
        <v>0</v>
      </c>
      <c r="L353" s="218">
        <f t="shared" si="16"/>
        <v>0</v>
      </c>
      <c r="M353" s="203">
        <f t="shared" si="18"/>
        <v>0</v>
      </c>
    </row>
    <row r="354" spans="11:13" hidden="1" x14ac:dyDescent="0.25">
      <c r="K354" s="223">
        <f t="shared" si="17"/>
        <v>0</v>
      </c>
      <c r="L354" s="218">
        <f t="shared" si="16"/>
        <v>0</v>
      </c>
      <c r="M354" s="203">
        <f t="shared" si="18"/>
        <v>0</v>
      </c>
    </row>
    <row r="355" spans="11:13" hidden="1" x14ac:dyDescent="0.25">
      <c r="K355" s="223">
        <f t="shared" si="17"/>
        <v>0</v>
      </c>
      <c r="L355" s="218">
        <f t="shared" si="16"/>
        <v>0</v>
      </c>
      <c r="M355" s="203">
        <f t="shared" si="18"/>
        <v>0</v>
      </c>
    </row>
    <row r="356" spans="11:13" hidden="1" x14ac:dyDescent="0.25">
      <c r="K356" s="223">
        <f t="shared" si="17"/>
        <v>0</v>
      </c>
      <c r="L356" s="218">
        <f t="shared" si="16"/>
        <v>0</v>
      </c>
      <c r="M356" s="203">
        <f t="shared" si="18"/>
        <v>0</v>
      </c>
    </row>
    <row r="357" spans="11:13" hidden="1" x14ac:dyDescent="0.25">
      <c r="K357" s="223">
        <f t="shared" si="17"/>
        <v>0</v>
      </c>
      <c r="L357" s="218">
        <f t="shared" si="16"/>
        <v>0</v>
      </c>
      <c r="M357" s="203">
        <f t="shared" si="18"/>
        <v>0</v>
      </c>
    </row>
    <row r="358" spans="11:13" hidden="1" x14ac:dyDescent="0.25">
      <c r="K358" s="223">
        <f t="shared" si="17"/>
        <v>0</v>
      </c>
      <c r="L358" s="218">
        <f t="shared" si="16"/>
        <v>0</v>
      </c>
      <c r="M358" s="203">
        <f t="shared" si="18"/>
        <v>0</v>
      </c>
    </row>
    <row r="359" spans="11:13" hidden="1" x14ac:dyDescent="0.25">
      <c r="K359" s="223">
        <f t="shared" si="17"/>
        <v>0</v>
      </c>
      <c r="L359" s="218">
        <f t="shared" si="16"/>
        <v>0</v>
      </c>
      <c r="M359" s="203">
        <f t="shared" si="18"/>
        <v>0</v>
      </c>
    </row>
    <row r="360" spans="11:13" hidden="1" x14ac:dyDescent="0.25">
      <c r="K360" s="223">
        <f t="shared" si="17"/>
        <v>0</v>
      </c>
      <c r="L360" s="218">
        <f t="shared" si="16"/>
        <v>0</v>
      </c>
      <c r="M360" s="203">
        <f t="shared" si="18"/>
        <v>0</v>
      </c>
    </row>
    <row r="361" spans="11:13" hidden="1" x14ac:dyDescent="0.25">
      <c r="K361" s="223">
        <f t="shared" si="17"/>
        <v>0</v>
      </c>
      <c r="L361" s="218">
        <f t="shared" si="16"/>
        <v>0</v>
      </c>
      <c r="M361" s="203">
        <f t="shared" si="18"/>
        <v>0</v>
      </c>
    </row>
    <row r="362" spans="11:13" hidden="1" x14ac:dyDescent="0.25">
      <c r="K362" s="223">
        <f t="shared" si="17"/>
        <v>0</v>
      </c>
      <c r="L362" s="218">
        <f t="shared" si="16"/>
        <v>0</v>
      </c>
      <c r="M362" s="203">
        <f t="shared" si="18"/>
        <v>0</v>
      </c>
    </row>
    <row r="363" spans="11:13" hidden="1" x14ac:dyDescent="0.25">
      <c r="K363" s="223">
        <f t="shared" si="17"/>
        <v>0</v>
      </c>
      <c r="L363" s="218">
        <f t="shared" si="16"/>
        <v>0</v>
      </c>
      <c r="M363" s="203">
        <f t="shared" si="18"/>
        <v>0</v>
      </c>
    </row>
    <row r="364" spans="11:13" hidden="1" x14ac:dyDescent="0.25">
      <c r="K364" s="223">
        <f t="shared" si="17"/>
        <v>0</v>
      </c>
      <c r="L364" s="218">
        <f t="shared" si="16"/>
        <v>0</v>
      </c>
      <c r="M364" s="203">
        <f t="shared" si="18"/>
        <v>0</v>
      </c>
    </row>
    <row r="365" spans="11:13" hidden="1" x14ac:dyDescent="0.25">
      <c r="K365" s="223">
        <f t="shared" si="17"/>
        <v>0</v>
      </c>
      <c r="L365" s="218">
        <f t="shared" si="16"/>
        <v>0</v>
      </c>
      <c r="M365" s="203">
        <f t="shared" si="18"/>
        <v>0</v>
      </c>
    </row>
    <row r="366" spans="11:13" hidden="1" x14ac:dyDescent="0.25">
      <c r="K366" s="223">
        <f t="shared" si="17"/>
        <v>0</v>
      </c>
      <c r="L366" s="218">
        <f t="shared" si="16"/>
        <v>0</v>
      </c>
      <c r="M366" s="203">
        <f t="shared" si="18"/>
        <v>0</v>
      </c>
    </row>
    <row r="367" spans="11:13" hidden="1" x14ac:dyDescent="0.25">
      <c r="K367" s="223">
        <f t="shared" si="17"/>
        <v>0</v>
      </c>
      <c r="L367" s="218">
        <f t="shared" si="16"/>
        <v>0</v>
      </c>
      <c r="M367" s="203">
        <f t="shared" si="18"/>
        <v>0</v>
      </c>
    </row>
    <row r="368" spans="11:13" hidden="1" x14ac:dyDescent="0.25">
      <c r="K368" s="223">
        <f t="shared" si="17"/>
        <v>0</v>
      </c>
      <c r="L368" s="218">
        <f t="shared" si="16"/>
        <v>0</v>
      </c>
      <c r="M368" s="203">
        <f t="shared" si="18"/>
        <v>0</v>
      </c>
    </row>
    <row r="369" spans="11:13" hidden="1" x14ac:dyDescent="0.25">
      <c r="K369" s="223">
        <f t="shared" si="17"/>
        <v>0</v>
      </c>
      <c r="L369" s="218">
        <f t="shared" si="16"/>
        <v>0</v>
      </c>
      <c r="M369" s="203">
        <f t="shared" si="18"/>
        <v>0</v>
      </c>
    </row>
    <row r="370" spans="11:13" hidden="1" x14ac:dyDescent="0.25">
      <c r="K370" s="223">
        <f t="shared" si="17"/>
        <v>0</v>
      </c>
      <c r="L370" s="218">
        <f t="shared" si="16"/>
        <v>0</v>
      </c>
      <c r="M370" s="203">
        <f t="shared" si="18"/>
        <v>0</v>
      </c>
    </row>
    <row r="371" spans="11:13" hidden="1" x14ac:dyDescent="0.25">
      <c r="K371" s="223">
        <f t="shared" si="17"/>
        <v>0</v>
      </c>
      <c r="L371" s="218">
        <f t="shared" si="16"/>
        <v>0</v>
      </c>
      <c r="M371" s="203">
        <f t="shared" si="18"/>
        <v>0</v>
      </c>
    </row>
    <row r="372" spans="11:13" hidden="1" x14ac:dyDescent="0.25">
      <c r="K372" s="223">
        <f t="shared" si="17"/>
        <v>0</v>
      </c>
      <c r="L372" s="218">
        <f t="shared" si="16"/>
        <v>0</v>
      </c>
      <c r="M372" s="203">
        <f t="shared" si="18"/>
        <v>0</v>
      </c>
    </row>
    <row r="373" spans="11:13" hidden="1" x14ac:dyDescent="0.25">
      <c r="K373" s="223">
        <f t="shared" si="17"/>
        <v>0</v>
      </c>
      <c r="L373" s="218">
        <f t="shared" si="16"/>
        <v>0</v>
      </c>
      <c r="M373" s="203">
        <f t="shared" si="18"/>
        <v>0</v>
      </c>
    </row>
    <row r="374" spans="11:13" hidden="1" x14ac:dyDescent="0.25">
      <c r="K374" s="223">
        <f t="shared" si="17"/>
        <v>0</v>
      </c>
      <c r="L374" s="218">
        <f t="shared" si="16"/>
        <v>0</v>
      </c>
      <c r="M374" s="203">
        <f t="shared" si="18"/>
        <v>0</v>
      </c>
    </row>
    <row r="375" spans="11:13" hidden="1" x14ac:dyDescent="0.25">
      <c r="K375" s="223">
        <f t="shared" si="17"/>
        <v>0</v>
      </c>
      <c r="L375" s="218">
        <f t="shared" si="16"/>
        <v>0</v>
      </c>
      <c r="M375" s="203">
        <f t="shared" si="18"/>
        <v>0</v>
      </c>
    </row>
    <row r="376" spans="11:13" hidden="1" x14ac:dyDescent="0.25">
      <c r="K376" s="223">
        <f t="shared" si="17"/>
        <v>0</v>
      </c>
      <c r="L376" s="218">
        <f t="shared" si="16"/>
        <v>0</v>
      </c>
      <c r="M376" s="203">
        <f t="shared" si="18"/>
        <v>0</v>
      </c>
    </row>
    <row r="377" spans="11:13" hidden="1" x14ac:dyDescent="0.25">
      <c r="K377" s="223">
        <f t="shared" si="17"/>
        <v>0</v>
      </c>
      <c r="L377" s="218">
        <f t="shared" si="16"/>
        <v>0</v>
      </c>
      <c r="M377" s="203">
        <f t="shared" si="18"/>
        <v>0</v>
      </c>
    </row>
    <row r="378" spans="11:13" hidden="1" x14ac:dyDescent="0.25">
      <c r="K378" s="223">
        <f t="shared" si="17"/>
        <v>0</v>
      </c>
      <c r="L378" s="218">
        <f t="shared" si="16"/>
        <v>0</v>
      </c>
      <c r="M378" s="203">
        <f t="shared" si="18"/>
        <v>0</v>
      </c>
    </row>
    <row r="379" spans="11:13" hidden="1" x14ac:dyDescent="0.25">
      <c r="K379" s="223">
        <f t="shared" si="17"/>
        <v>0</v>
      </c>
      <c r="L379" s="218">
        <f t="shared" si="16"/>
        <v>0</v>
      </c>
      <c r="M379" s="203">
        <f t="shared" si="18"/>
        <v>0</v>
      </c>
    </row>
    <row r="380" spans="11:13" hidden="1" x14ac:dyDescent="0.25">
      <c r="K380" s="223">
        <f t="shared" si="17"/>
        <v>0</v>
      </c>
      <c r="L380" s="218">
        <f t="shared" si="16"/>
        <v>0</v>
      </c>
      <c r="M380" s="203">
        <f t="shared" si="18"/>
        <v>0</v>
      </c>
    </row>
    <row r="381" spans="11:13" hidden="1" x14ac:dyDescent="0.25">
      <c r="K381" s="223">
        <f t="shared" si="17"/>
        <v>0</v>
      </c>
      <c r="L381" s="218">
        <f t="shared" si="16"/>
        <v>0</v>
      </c>
      <c r="M381" s="203">
        <f t="shared" si="18"/>
        <v>0</v>
      </c>
    </row>
    <row r="382" spans="11:13" hidden="1" x14ac:dyDescent="0.25">
      <c r="K382" s="223">
        <f t="shared" si="17"/>
        <v>0</v>
      </c>
      <c r="L382" s="218">
        <f t="shared" si="16"/>
        <v>0</v>
      </c>
      <c r="M382" s="203">
        <f t="shared" si="18"/>
        <v>0</v>
      </c>
    </row>
    <row r="383" spans="11:13" hidden="1" x14ac:dyDescent="0.25">
      <c r="K383" s="223">
        <f t="shared" si="17"/>
        <v>0</v>
      </c>
      <c r="L383" s="218">
        <f t="shared" si="16"/>
        <v>0</v>
      </c>
      <c r="M383" s="203">
        <f t="shared" si="18"/>
        <v>0</v>
      </c>
    </row>
    <row r="384" spans="11:13" hidden="1" x14ac:dyDescent="0.25">
      <c r="K384" s="223">
        <f t="shared" si="17"/>
        <v>0</v>
      </c>
      <c r="L384" s="218">
        <f t="shared" si="16"/>
        <v>0</v>
      </c>
      <c r="M384" s="203">
        <f t="shared" si="18"/>
        <v>0</v>
      </c>
    </row>
    <row r="385" spans="11:13" hidden="1" x14ac:dyDescent="0.25">
      <c r="K385" s="223">
        <f t="shared" si="17"/>
        <v>0</v>
      </c>
      <c r="L385" s="218">
        <f t="shared" si="16"/>
        <v>0</v>
      </c>
      <c r="M385" s="203">
        <f t="shared" si="18"/>
        <v>0</v>
      </c>
    </row>
    <row r="386" spans="11:13" hidden="1" x14ac:dyDescent="0.25">
      <c r="K386" s="223">
        <f t="shared" si="17"/>
        <v>0</v>
      </c>
      <c r="L386" s="218">
        <f t="shared" si="16"/>
        <v>0</v>
      </c>
      <c r="M386" s="203">
        <f t="shared" si="18"/>
        <v>0</v>
      </c>
    </row>
    <row r="387" spans="11:13" hidden="1" x14ac:dyDescent="0.25">
      <c r="K387" s="223">
        <f t="shared" si="17"/>
        <v>0</v>
      </c>
      <c r="L387" s="218">
        <f t="shared" si="16"/>
        <v>0</v>
      </c>
      <c r="M387" s="203">
        <f t="shared" si="18"/>
        <v>0</v>
      </c>
    </row>
    <row r="388" spans="11:13" hidden="1" x14ac:dyDescent="0.25">
      <c r="K388" s="223">
        <f t="shared" si="17"/>
        <v>0</v>
      </c>
      <c r="L388" s="218">
        <f t="shared" ref="L388:L451" si="19">IF(E388="",0,IF(E388="H",0,VLOOKUP(E388,$F$539:$G$553,2)))</f>
        <v>0</v>
      </c>
      <c r="M388" s="203">
        <f t="shared" si="18"/>
        <v>0</v>
      </c>
    </row>
    <row r="389" spans="11:13" hidden="1" x14ac:dyDescent="0.25">
      <c r="K389" s="223">
        <f t="shared" ref="K389:K452" si="20">SUM(F389:J389)</f>
        <v>0</v>
      </c>
      <c r="L389" s="218">
        <f t="shared" si="19"/>
        <v>0</v>
      </c>
      <c r="M389" s="203">
        <f t="shared" ref="M389:M452" si="21">SUM(K389*L389)</f>
        <v>0</v>
      </c>
    </row>
    <row r="390" spans="11:13" hidden="1" x14ac:dyDescent="0.25">
      <c r="K390" s="223">
        <f t="shared" si="20"/>
        <v>0</v>
      </c>
      <c r="L390" s="218">
        <f t="shared" si="19"/>
        <v>0</v>
      </c>
      <c r="M390" s="203">
        <f t="shared" si="21"/>
        <v>0</v>
      </c>
    </row>
    <row r="391" spans="11:13" hidden="1" x14ac:dyDescent="0.25">
      <c r="K391" s="223">
        <f t="shared" si="20"/>
        <v>0</v>
      </c>
      <c r="L391" s="218">
        <f t="shared" si="19"/>
        <v>0</v>
      </c>
      <c r="M391" s="203">
        <f t="shared" si="21"/>
        <v>0</v>
      </c>
    </row>
    <row r="392" spans="11:13" hidden="1" x14ac:dyDescent="0.25">
      <c r="K392" s="223">
        <f t="shared" si="20"/>
        <v>0</v>
      </c>
      <c r="L392" s="218">
        <f t="shared" si="19"/>
        <v>0</v>
      </c>
      <c r="M392" s="203">
        <f t="shared" si="21"/>
        <v>0</v>
      </c>
    </row>
    <row r="393" spans="11:13" hidden="1" x14ac:dyDescent="0.25">
      <c r="K393" s="223">
        <f t="shared" si="20"/>
        <v>0</v>
      </c>
      <c r="L393" s="218">
        <f t="shared" si="19"/>
        <v>0</v>
      </c>
      <c r="M393" s="203">
        <f t="shared" si="21"/>
        <v>0</v>
      </c>
    </row>
    <row r="394" spans="11:13" hidden="1" x14ac:dyDescent="0.25">
      <c r="K394" s="223">
        <f t="shared" si="20"/>
        <v>0</v>
      </c>
      <c r="L394" s="218">
        <f t="shared" si="19"/>
        <v>0</v>
      </c>
      <c r="M394" s="203">
        <f t="shared" si="21"/>
        <v>0</v>
      </c>
    </row>
    <row r="395" spans="11:13" hidden="1" x14ac:dyDescent="0.25">
      <c r="K395" s="223">
        <f t="shared" si="20"/>
        <v>0</v>
      </c>
      <c r="L395" s="218">
        <f t="shared" si="19"/>
        <v>0</v>
      </c>
      <c r="M395" s="203">
        <f t="shared" si="21"/>
        <v>0</v>
      </c>
    </row>
    <row r="396" spans="11:13" hidden="1" x14ac:dyDescent="0.25">
      <c r="K396" s="223">
        <f t="shared" si="20"/>
        <v>0</v>
      </c>
      <c r="L396" s="218">
        <f t="shared" si="19"/>
        <v>0</v>
      </c>
      <c r="M396" s="203">
        <f t="shared" si="21"/>
        <v>0</v>
      </c>
    </row>
    <row r="397" spans="11:13" hidden="1" x14ac:dyDescent="0.25">
      <c r="K397" s="223">
        <f t="shared" si="20"/>
        <v>0</v>
      </c>
      <c r="L397" s="218">
        <f t="shared" si="19"/>
        <v>0</v>
      </c>
      <c r="M397" s="203">
        <f t="shared" si="21"/>
        <v>0</v>
      </c>
    </row>
    <row r="398" spans="11:13" hidden="1" x14ac:dyDescent="0.25">
      <c r="K398" s="223">
        <f t="shared" si="20"/>
        <v>0</v>
      </c>
      <c r="L398" s="218">
        <f t="shared" si="19"/>
        <v>0</v>
      </c>
      <c r="M398" s="203">
        <f t="shared" si="21"/>
        <v>0</v>
      </c>
    </row>
    <row r="399" spans="11:13" hidden="1" x14ac:dyDescent="0.25">
      <c r="K399" s="223">
        <f t="shared" si="20"/>
        <v>0</v>
      </c>
      <c r="L399" s="218">
        <f t="shared" si="19"/>
        <v>0</v>
      </c>
      <c r="M399" s="203">
        <f t="shared" si="21"/>
        <v>0</v>
      </c>
    </row>
    <row r="400" spans="11:13" hidden="1" x14ac:dyDescent="0.25">
      <c r="K400" s="223">
        <f t="shared" si="20"/>
        <v>0</v>
      </c>
      <c r="L400" s="218">
        <f t="shared" si="19"/>
        <v>0</v>
      </c>
      <c r="M400" s="203">
        <f t="shared" si="21"/>
        <v>0</v>
      </c>
    </row>
    <row r="401" spans="11:13" hidden="1" x14ac:dyDescent="0.25">
      <c r="K401" s="223">
        <f t="shared" si="20"/>
        <v>0</v>
      </c>
      <c r="L401" s="218">
        <f t="shared" si="19"/>
        <v>0</v>
      </c>
      <c r="M401" s="203">
        <f t="shared" si="21"/>
        <v>0</v>
      </c>
    </row>
    <row r="402" spans="11:13" hidden="1" x14ac:dyDescent="0.25">
      <c r="K402" s="223">
        <f t="shared" si="20"/>
        <v>0</v>
      </c>
      <c r="L402" s="218">
        <f t="shared" si="19"/>
        <v>0</v>
      </c>
      <c r="M402" s="203">
        <f t="shared" si="21"/>
        <v>0</v>
      </c>
    </row>
    <row r="403" spans="11:13" hidden="1" x14ac:dyDescent="0.25">
      <c r="K403" s="223">
        <f t="shared" si="20"/>
        <v>0</v>
      </c>
      <c r="L403" s="218">
        <f t="shared" si="19"/>
        <v>0</v>
      </c>
      <c r="M403" s="203">
        <f t="shared" si="21"/>
        <v>0</v>
      </c>
    </row>
    <row r="404" spans="11:13" hidden="1" x14ac:dyDescent="0.25">
      <c r="K404" s="223">
        <f t="shared" si="20"/>
        <v>0</v>
      </c>
      <c r="L404" s="218">
        <f t="shared" si="19"/>
        <v>0</v>
      </c>
      <c r="M404" s="203">
        <f t="shared" si="21"/>
        <v>0</v>
      </c>
    </row>
    <row r="405" spans="11:13" hidden="1" x14ac:dyDescent="0.25">
      <c r="K405" s="223">
        <f t="shared" si="20"/>
        <v>0</v>
      </c>
      <c r="L405" s="218">
        <f t="shared" si="19"/>
        <v>0</v>
      </c>
      <c r="M405" s="203">
        <f t="shared" si="21"/>
        <v>0</v>
      </c>
    </row>
    <row r="406" spans="11:13" hidden="1" x14ac:dyDescent="0.25">
      <c r="K406" s="223">
        <f t="shared" si="20"/>
        <v>0</v>
      </c>
      <c r="L406" s="218">
        <f t="shared" si="19"/>
        <v>0</v>
      </c>
      <c r="M406" s="203">
        <f t="shared" si="21"/>
        <v>0</v>
      </c>
    </row>
    <row r="407" spans="11:13" hidden="1" x14ac:dyDescent="0.25">
      <c r="K407" s="223">
        <f t="shared" si="20"/>
        <v>0</v>
      </c>
      <c r="L407" s="218">
        <f t="shared" si="19"/>
        <v>0</v>
      </c>
      <c r="M407" s="203">
        <f t="shared" si="21"/>
        <v>0</v>
      </c>
    </row>
    <row r="408" spans="11:13" hidden="1" x14ac:dyDescent="0.25">
      <c r="K408" s="223">
        <f t="shared" si="20"/>
        <v>0</v>
      </c>
      <c r="L408" s="218">
        <f t="shared" si="19"/>
        <v>0</v>
      </c>
      <c r="M408" s="203">
        <f t="shared" si="21"/>
        <v>0</v>
      </c>
    </row>
    <row r="409" spans="11:13" hidden="1" x14ac:dyDescent="0.25">
      <c r="K409" s="223">
        <f t="shared" si="20"/>
        <v>0</v>
      </c>
      <c r="L409" s="218">
        <f t="shared" si="19"/>
        <v>0</v>
      </c>
      <c r="M409" s="203">
        <f t="shared" si="21"/>
        <v>0</v>
      </c>
    </row>
    <row r="410" spans="11:13" hidden="1" x14ac:dyDescent="0.25">
      <c r="K410" s="223">
        <f t="shared" si="20"/>
        <v>0</v>
      </c>
      <c r="L410" s="218">
        <f t="shared" si="19"/>
        <v>0</v>
      </c>
      <c r="M410" s="203">
        <f t="shared" si="21"/>
        <v>0</v>
      </c>
    </row>
    <row r="411" spans="11:13" hidden="1" x14ac:dyDescent="0.25">
      <c r="K411" s="223">
        <f t="shared" si="20"/>
        <v>0</v>
      </c>
      <c r="L411" s="218">
        <f t="shared" si="19"/>
        <v>0</v>
      </c>
      <c r="M411" s="203">
        <f t="shared" si="21"/>
        <v>0</v>
      </c>
    </row>
    <row r="412" spans="11:13" hidden="1" x14ac:dyDescent="0.25">
      <c r="K412" s="223">
        <f t="shared" si="20"/>
        <v>0</v>
      </c>
      <c r="L412" s="218">
        <f t="shared" si="19"/>
        <v>0</v>
      </c>
      <c r="M412" s="203">
        <f t="shared" si="21"/>
        <v>0</v>
      </c>
    </row>
    <row r="413" spans="11:13" hidden="1" x14ac:dyDescent="0.25">
      <c r="K413" s="223">
        <f t="shared" si="20"/>
        <v>0</v>
      </c>
      <c r="L413" s="218">
        <f t="shared" si="19"/>
        <v>0</v>
      </c>
      <c r="M413" s="203">
        <f t="shared" si="21"/>
        <v>0</v>
      </c>
    </row>
    <row r="414" spans="11:13" hidden="1" x14ac:dyDescent="0.25">
      <c r="K414" s="223">
        <f t="shared" si="20"/>
        <v>0</v>
      </c>
      <c r="L414" s="218">
        <f t="shared" si="19"/>
        <v>0</v>
      </c>
      <c r="M414" s="203">
        <f t="shared" si="21"/>
        <v>0</v>
      </c>
    </row>
    <row r="415" spans="11:13" hidden="1" x14ac:dyDescent="0.25">
      <c r="K415" s="223">
        <f t="shared" si="20"/>
        <v>0</v>
      </c>
      <c r="L415" s="218">
        <f t="shared" si="19"/>
        <v>0</v>
      </c>
      <c r="M415" s="203">
        <f t="shared" si="21"/>
        <v>0</v>
      </c>
    </row>
    <row r="416" spans="11:13" hidden="1" x14ac:dyDescent="0.25">
      <c r="K416" s="223">
        <f t="shared" si="20"/>
        <v>0</v>
      </c>
      <c r="L416" s="218">
        <f t="shared" si="19"/>
        <v>0</v>
      </c>
      <c r="M416" s="203">
        <f t="shared" si="21"/>
        <v>0</v>
      </c>
    </row>
    <row r="417" spans="11:13" hidden="1" x14ac:dyDescent="0.25">
      <c r="K417" s="223">
        <f t="shared" si="20"/>
        <v>0</v>
      </c>
      <c r="L417" s="218">
        <f t="shared" si="19"/>
        <v>0</v>
      </c>
      <c r="M417" s="203">
        <f t="shared" si="21"/>
        <v>0</v>
      </c>
    </row>
    <row r="418" spans="11:13" hidden="1" x14ac:dyDescent="0.25">
      <c r="K418" s="223">
        <f t="shared" si="20"/>
        <v>0</v>
      </c>
      <c r="L418" s="218">
        <f t="shared" si="19"/>
        <v>0</v>
      </c>
      <c r="M418" s="203">
        <f t="shared" si="21"/>
        <v>0</v>
      </c>
    </row>
    <row r="419" spans="11:13" hidden="1" x14ac:dyDescent="0.25">
      <c r="K419" s="223">
        <f t="shared" si="20"/>
        <v>0</v>
      </c>
      <c r="L419" s="218">
        <f t="shared" si="19"/>
        <v>0</v>
      </c>
      <c r="M419" s="203">
        <f t="shared" si="21"/>
        <v>0</v>
      </c>
    </row>
    <row r="420" spans="11:13" hidden="1" x14ac:dyDescent="0.25">
      <c r="K420" s="223">
        <f t="shared" si="20"/>
        <v>0</v>
      </c>
      <c r="L420" s="218">
        <f t="shared" si="19"/>
        <v>0</v>
      </c>
      <c r="M420" s="203">
        <f t="shared" si="21"/>
        <v>0</v>
      </c>
    </row>
    <row r="421" spans="11:13" hidden="1" x14ac:dyDescent="0.25">
      <c r="K421" s="223">
        <f t="shared" si="20"/>
        <v>0</v>
      </c>
      <c r="L421" s="218">
        <f t="shared" si="19"/>
        <v>0</v>
      </c>
      <c r="M421" s="203">
        <f t="shared" si="21"/>
        <v>0</v>
      </c>
    </row>
    <row r="422" spans="11:13" hidden="1" x14ac:dyDescent="0.25">
      <c r="K422" s="223">
        <f t="shared" si="20"/>
        <v>0</v>
      </c>
      <c r="L422" s="218">
        <f t="shared" si="19"/>
        <v>0</v>
      </c>
      <c r="M422" s="203">
        <f t="shared" si="21"/>
        <v>0</v>
      </c>
    </row>
    <row r="423" spans="11:13" hidden="1" x14ac:dyDescent="0.25">
      <c r="K423" s="223">
        <f t="shared" si="20"/>
        <v>0</v>
      </c>
      <c r="L423" s="218">
        <f t="shared" si="19"/>
        <v>0</v>
      </c>
      <c r="M423" s="203">
        <f t="shared" si="21"/>
        <v>0</v>
      </c>
    </row>
    <row r="424" spans="11:13" hidden="1" x14ac:dyDescent="0.25">
      <c r="K424" s="223">
        <f t="shared" si="20"/>
        <v>0</v>
      </c>
      <c r="L424" s="218">
        <f t="shared" si="19"/>
        <v>0</v>
      </c>
      <c r="M424" s="203">
        <f t="shared" si="21"/>
        <v>0</v>
      </c>
    </row>
    <row r="425" spans="11:13" hidden="1" x14ac:dyDescent="0.25">
      <c r="K425" s="223">
        <f t="shared" si="20"/>
        <v>0</v>
      </c>
      <c r="L425" s="218">
        <f t="shared" si="19"/>
        <v>0</v>
      </c>
      <c r="M425" s="203">
        <f t="shared" si="21"/>
        <v>0</v>
      </c>
    </row>
    <row r="426" spans="11:13" hidden="1" x14ac:dyDescent="0.25">
      <c r="K426" s="223">
        <f t="shared" si="20"/>
        <v>0</v>
      </c>
      <c r="L426" s="218">
        <f t="shared" si="19"/>
        <v>0</v>
      </c>
      <c r="M426" s="203">
        <f t="shared" si="21"/>
        <v>0</v>
      </c>
    </row>
    <row r="427" spans="11:13" hidden="1" x14ac:dyDescent="0.25">
      <c r="K427" s="223">
        <f t="shared" si="20"/>
        <v>0</v>
      </c>
      <c r="L427" s="218">
        <f t="shared" si="19"/>
        <v>0</v>
      </c>
      <c r="M427" s="203">
        <f t="shared" si="21"/>
        <v>0</v>
      </c>
    </row>
    <row r="428" spans="11:13" hidden="1" x14ac:dyDescent="0.25">
      <c r="K428" s="223">
        <f t="shared" si="20"/>
        <v>0</v>
      </c>
      <c r="L428" s="218">
        <f t="shared" si="19"/>
        <v>0</v>
      </c>
      <c r="M428" s="203">
        <f t="shared" si="21"/>
        <v>0</v>
      </c>
    </row>
    <row r="429" spans="11:13" hidden="1" x14ac:dyDescent="0.25">
      <c r="K429" s="223">
        <f t="shared" si="20"/>
        <v>0</v>
      </c>
      <c r="L429" s="218">
        <f t="shared" si="19"/>
        <v>0</v>
      </c>
      <c r="M429" s="203">
        <f t="shared" si="21"/>
        <v>0</v>
      </c>
    </row>
    <row r="430" spans="11:13" hidden="1" x14ac:dyDescent="0.25">
      <c r="K430" s="223">
        <f t="shared" si="20"/>
        <v>0</v>
      </c>
      <c r="L430" s="218">
        <f t="shared" si="19"/>
        <v>0</v>
      </c>
      <c r="M430" s="203">
        <f t="shared" si="21"/>
        <v>0</v>
      </c>
    </row>
    <row r="431" spans="11:13" hidden="1" x14ac:dyDescent="0.25">
      <c r="K431" s="223">
        <f t="shared" si="20"/>
        <v>0</v>
      </c>
      <c r="L431" s="218">
        <f t="shared" si="19"/>
        <v>0</v>
      </c>
      <c r="M431" s="203">
        <f t="shared" si="21"/>
        <v>0</v>
      </c>
    </row>
    <row r="432" spans="11:13" hidden="1" x14ac:dyDescent="0.25">
      <c r="K432" s="223">
        <f t="shared" si="20"/>
        <v>0</v>
      </c>
      <c r="L432" s="218">
        <f t="shared" si="19"/>
        <v>0</v>
      </c>
      <c r="M432" s="203">
        <f t="shared" si="21"/>
        <v>0</v>
      </c>
    </row>
    <row r="433" spans="11:13" hidden="1" x14ac:dyDescent="0.25">
      <c r="K433" s="223">
        <f t="shared" si="20"/>
        <v>0</v>
      </c>
      <c r="L433" s="218">
        <f t="shared" si="19"/>
        <v>0</v>
      </c>
      <c r="M433" s="203">
        <f t="shared" si="21"/>
        <v>0</v>
      </c>
    </row>
    <row r="434" spans="11:13" hidden="1" x14ac:dyDescent="0.25">
      <c r="K434" s="223">
        <f t="shared" si="20"/>
        <v>0</v>
      </c>
      <c r="L434" s="218">
        <f t="shared" si="19"/>
        <v>0</v>
      </c>
      <c r="M434" s="203">
        <f t="shared" si="21"/>
        <v>0</v>
      </c>
    </row>
    <row r="435" spans="11:13" hidden="1" x14ac:dyDescent="0.25">
      <c r="K435" s="223">
        <f t="shared" si="20"/>
        <v>0</v>
      </c>
      <c r="L435" s="218">
        <f t="shared" si="19"/>
        <v>0</v>
      </c>
      <c r="M435" s="203">
        <f t="shared" si="21"/>
        <v>0</v>
      </c>
    </row>
    <row r="436" spans="11:13" hidden="1" x14ac:dyDescent="0.25">
      <c r="K436" s="223">
        <f t="shared" si="20"/>
        <v>0</v>
      </c>
      <c r="L436" s="218">
        <f t="shared" si="19"/>
        <v>0</v>
      </c>
      <c r="M436" s="203">
        <f t="shared" si="21"/>
        <v>0</v>
      </c>
    </row>
    <row r="437" spans="11:13" hidden="1" x14ac:dyDescent="0.25">
      <c r="K437" s="223">
        <f t="shared" si="20"/>
        <v>0</v>
      </c>
      <c r="L437" s="218">
        <f t="shared" si="19"/>
        <v>0</v>
      </c>
      <c r="M437" s="203">
        <f t="shared" si="21"/>
        <v>0</v>
      </c>
    </row>
    <row r="438" spans="11:13" hidden="1" x14ac:dyDescent="0.25">
      <c r="K438" s="223">
        <f t="shared" si="20"/>
        <v>0</v>
      </c>
      <c r="L438" s="218">
        <f t="shared" si="19"/>
        <v>0</v>
      </c>
      <c r="M438" s="203">
        <f t="shared" si="21"/>
        <v>0</v>
      </c>
    </row>
    <row r="439" spans="11:13" hidden="1" x14ac:dyDescent="0.25">
      <c r="K439" s="223">
        <f t="shared" si="20"/>
        <v>0</v>
      </c>
      <c r="L439" s="218">
        <f t="shared" si="19"/>
        <v>0</v>
      </c>
      <c r="M439" s="203">
        <f t="shared" si="21"/>
        <v>0</v>
      </c>
    </row>
    <row r="440" spans="11:13" hidden="1" x14ac:dyDescent="0.25">
      <c r="K440" s="223">
        <f t="shared" si="20"/>
        <v>0</v>
      </c>
      <c r="L440" s="218">
        <f t="shared" si="19"/>
        <v>0</v>
      </c>
      <c r="M440" s="203">
        <f t="shared" si="21"/>
        <v>0</v>
      </c>
    </row>
    <row r="441" spans="11:13" hidden="1" x14ac:dyDescent="0.25">
      <c r="K441" s="223">
        <f t="shared" si="20"/>
        <v>0</v>
      </c>
      <c r="L441" s="218">
        <f t="shared" si="19"/>
        <v>0</v>
      </c>
      <c r="M441" s="203">
        <f t="shared" si="21"/>
        <v>0</v>
      </c>
    </row>
    <row r="442" spans="11:13" hidden="1" x14ac:dyDescent="0.25">
      <c r="K442" s="223">
        <f t="shared" si="20"/>
        <v>0</v>
      </c>
      <c r="L442" s="218">
        <f t="shared" si="19"/>
        <v>0</v>
      </c>
      <c r="M442" s="203">
        <f t="shared" si="21"/>
        <v>0</v>
      </c>
    </row>
    <row r="443" spans="11:13" hidden="1" x14ac:dyDescent="0.25">
      <c r="K443" s="223">
        <f t="shared" si="20"/>
        <v>0</v>
      </c>
      <c r="L443" s="218">
        <f t="shared" si="19"/>
        <v>0</v>
      </c>
      <c r="M443" s="203">
        <f t="shared" si="21"/>
        <v>0</v>
      </c>
    </row>
    <row r="444" spans="11:13" hidden="1" x14ac:dyDescent="0.25">
      <c r="K444" s="223">
        <f t="shared" si="20"/>
        <v>0</v>
      </c>
      <c r="L444" s="218">
        <f t="shared" si="19"/>
        <v>0</v>
      </c>
      <c r="M444" s="203">
        <f t="shared" si="21"/>
        <v>0</v>
      </c>
    </row>
    <row r="445" spans="11:13" hidden="1" x14ac:dyDescent="0.25">
      <c r="K445" s="223">
        <f t="shared" si="20"/>
        <v>0</v>
      </c>
      <c r="L445" s="218">
        <f t="shared" si="19"/>
        <v>0</v>
      </c>
      <c r="M445" s="203">
        <f t="shared" si="21"/>
        <v>0</v>
      </c>
    </row>
    <row r="446" spans="11:13" hidden="1" x14ac:dyDescent="0.25">
      <c r="K446" s="223">
        <f t="shared" si="20"/>
        <v>0</v>
      </c>
      <c r="L446" s="218">
        <f t="shared" si="19"/>
        <v>0</v>
      </c>
      <c r="M446" s="203">
        <f t="shared" si="21"/>
        <v>0</v>
      </c>
    </row>
    <row r="447" spans="11:13" hidden="1" x14ac:dyDescent="0.25">
      <c r="K447" s="223">
        <f t="shared" si="20"/>
        <v>0</v>
      </c>
      <c r="L447" s="218">
        <f t="shared" si="19"/>
        <v>0</v>
      </c>
      <c r="M447" s="203">
        <f t="shared" si="21"/>
        <v>0</v>
      </c>
    </row>
    <row r="448" spans="11:13" hidden="1" x14ac:dyDescent="0.25">
      <c r="K448" s="223">
        <f t="shared" si="20"/>
        <v>0</v>
      </c>
      <c r="L448" s="218">
        <f t="shared" si="19"/>
        <v>0</v>
      </c>
      <c r="M448" s="203">
        <f t="shared" si="21"/>
        <v>0</v>
      </c>
    </row>
    <row r="449" spans="11:13" hidden="1" x14ac:dyDescent="0.25">
      <c r="K449" s="223">
        <f t="shared" si="20"/>
        <v>0</v>
      </c>
      <c r="L449" s="218">
        <f t="shared" si="19"/>
        <v>0</v>
      </c>
      <c r="M449" s="203">
        <f t="shared" si="21"/>
        <v>0</v>
      </c>
    </row>
    <row r="450" spans="11:13" hidden="1" x14ac:dyDescent="0.25">
      <c r="K450" s="223">
        <f t="shared" si="20"/>
        <v>0</v>
      </c>
      <c r="L450" s="218">
        <f t="shared" si="19"/>
        <v>0</v>
      </c>
      <c r="M450" s="203">
        <f t="shared" si="21"/>
        <v>0</v>
      </c>
    </row>
    <row r="451" spans="11:13" hidden="1" x14ac:dyDescent="0.25">
      <c r="K451" s="223">
        <f t="shared" si="20"/>
        <v>0</v>
      </c>
      <c r="L451" s="218">
        <f t="shared" si="19"/>
        <v>0</v>
      </c>
      <c r="M451" s="203">
        <f t="shared" si="21"/>
        <v>0</v>
      </c>
    </row>
    <row r="452" spans="11:13" hidden="1" x14ac:dyDescent="0.25">
      <c r="K452" s="223">
        <f t="shared" si="20"/>
        <v>0</v>
      </c>
      <c r="L452" s="218">
        <f t="shared" ref="L452:L490" si="22">IF(E452="",0,IF(E452="H",0,VLOOKUP(E452,$F$539:$G$553,2)))</f>
        <v>0</v>
      </c>
      <c r="M452" s="203">
        <f t="shared" si="21"/>
        <v>0</v>
      </c>
    </row>
    <row r="453" spans="11:13" hidden="1" x14ac:dyDescent="0.25">
      <c r="K453" s="223">
        <f t="shared" ref="K453:K498" si="23">SUM(F453:J453)</f>
        <v>0</v>
      </c>
      <c r="L453" s="218">
        <f t="shared" si="22"/>
        <v>0</v>
      </c>
      <c r="M453" s="203">
        <f t="shared" ref="M453:M498" si="24">SUM(K453*L453)</f>
        <v>0</v>
      </c>
    </row>
    <row r="454" spans="11:13" hidden="1" x14ac:dyDescent="0.25">
      <c r="K454" s="223">
        <f t="shared" si="23"/>
        <v>0</v>
      </c>
      <c r="L454" s="218">
        <f t="shared" si="22"/>
        <v>0</v>
      </c>
      <c r="M454" s="203">
        <f t="shared" si="24"/>
        <v>0</v>
      </c>
    </row>
    <row r="455" spans="11:13" hidden="1" x14ac:dyDescent="0.25">
      <c r="K455" s="223">
        <f t="shared" si="23"/>
        <v>0</v>
      </c>
      <c r="L455" s="218">
        <f t="shared" si="22"/>
        <v>0</v>
      </c>
      <c r="M455" s="203">
        <f t="shared" si="24"/>
        <v>0</v>
      </c>
    </row>
    <row r="456" spans="11:13" hidden="1" x14ac:dyDescent="0.25">
      <c r="K456" s="223">
        <f t="shared" si="23"/>
        <v>0</v>
      </c>
      <c r="L456" s="218">
        <f t="shared" si="22"/>
        <v>0</v>
      </c>
      <c r="M456" s="203">
        <f t="shared" si="24"/>
        <v>0</v>
      </c>
    </row>
    <row r="457" spans="11:13" hidden="1" x14ac:dyDescent="0.25">
      <c r="K457" s="223">
        <f t="shared" si="23"/>
        <v>0</v>
      </c>
      <c r="L457" s="218">
        <f t="shared" si="22"/>
        <v>0</v>
      </c>
      <c r="M457" s="203">
        <f t="shared" si="24"/>
        <v>0</v>
      </c>
    </row>
    <row r="458" spans="11:13" hidden="1" x14ac:dyDescent="0.25">
      <c r="K458" s="223">
        <f t="shared" si="23"/>
        <v>0</v>
      </c>
      <c r="L458" s="218">
        <f t="shared" si="22"/>
        <v>0</v>
      </c>
      <c r="M458" s="203">
        <f t="shared" si="24"/>
        <v>0</v>
      </c>
    </row>
    <row r="459" spans="11:13" hidden="1" x14ac:dyDescent="0.25">
      <c r="K459" s="223">
        <f t="shared" si="23"/>
        <v>0</v>
      </c>
      <c r="L459" s="218">
        <f t="shared" si="22"/>
        <v>0</v>
      </c>
      <c r="M459" s="203">
        <f t="shared" si="24"/>
        <v>0</v>
      </c>
    </row>
    <row r="460" spans="11:13" hidden="1" x14ac:dyDescent="0.25">
      <c r="K460" s="223">
        <f t="shared" si="23"/>
        <v>0</v>
      </c>
      <c r="L460" s="218">
        <f t="shared" si="22"/>
        <v>0</v>
      </c>
      <c r="M460" s="203">
        <f t="shared" si="24"/>
        <v>0</v>
      </c>
    </row>
    <row r="461" spans="11:13" hidden="1" x14ac:dyDescent="0.25">
      <c r="K461" s="223">
        <f t="shared" si="23"/>
        <v>0</v>
      </c>
      <c r="L461" s="218">
        <f t="shared" si="22"/>
        <v>0</v>
      </c>
      <c r="M461" s="203">
        <f t="shared" si="24"/>
        <v>0</v>
      </c>
    </row>
    <row r="462" spans="11:13" hidden="1" x14ac:dyDescent="0.25">
      <c r="K462" s="223">
        <f t="shared" si="23"/>
        <v>0</v>
      </c>
      <c r="L462" s="218">
        <f t="shared" si="22"/>
        <v>0</v>
      </c>
      <c r="M462" s="203">
        <f t="shared" si="24"/>
        <v>0</v>
      </c>
    </row>
    <row r="463" spans="11:13" hidden="1" x14ac:dyDescent="0.25">
      <c r="K463" s="223">
        <f t="shared" si="23"/>
        <v>0</v>
      </c>
      <c r="L463" s="218">
        <f t="shared" si="22"/>
        <v>0</v>
      </c>
      <c r="M463" s="203">
        <f t="shared" si="24"/>
        <v>0</v>
      </c>
    </row>
    <row r="464" spans="11:13" hidden="1" x14ac:dyDescent="0.25">
      <c r="K464" s="223">
        <f t="shared" si="23"/>
        <v>0</v>
      </c>
      <c r="L464" s="218">
        <f t="shared" si="22"/>
        <v>0</v>
      </c>
      <c r="M464" s="203">
        <f t="shared" si="24"/>
        <v>0</v>
      </c>
    </row>
    <row r="465" spans="11:13" hidden="1" x14ac:dyDescent="0.25">
      <c r="K465" s="223">
        <f t="shared" si="23"/>
        <v>0</v>
      </c>
      <c r="L465" s="218">
        <f t="shared" si="22"/>
        <v>0</v>
      </c>
      <c r="M465" s="203">
        <f t="shared" si="24"/>
        <v>0</v>
      </c>
    </row>
    <row r="466" spans="11:13" hidden="1" x14ac:dyDescent="0.25">
      <c r="K466" s="223">
        <f t="shared" si="23"/>
        <v>0</v>
      </c>
      <c r="L466" s="218">
        <f t="shared" si="22"/>
        <v>0</v>
      </c>
      <c r="M466" s="203">
        <f t="shared" si="24"/>
        <v>0</v>
      </c>
    </row>
    <row r="467" spans="11:13" hidden="1" x14ac:dyDescent="0.25">
      <c r="K467" s="223">
        <f t="shared" si="23"/>
        <v>0</v>
      </c>
      <c r="L467" s="218">
        <f t="shared" si="22"/>
        <v>0</v>
      </c>
      <c r="M467" s="203">
        <f t="shared" si="24"/>
        <v>0</v>
      </c>
    </row>
    <row r="468" spans="11:13" hidden="1" x14ac:dyDescent="0.25">
      <c r="K468" s="223">
        <f t="shared" si="23"/>
        <v>0</v>
      </c>
      <c r="L468" s="218">
        <f t="shared" si="22"/>
        <v>0</v>
      </c>
      <c r="M468" s="203">
        <f t="shared" si="24"/>
        <v>0</v>
      </c>
    </row>
    <row r="469" spans="11:13" hidden="1" x14ac:dyDescent="0.25">
      <c r="K469" s="223">
        <f t="shared" si="23"/>
        <v>0</v>
      </c>
      <c r="L469" s="218">
        <f t="shared" si="22"/>
        <v>0</v>
      </c>
      <c r="M469" s="203">
        <f t="shared" si="24"/>
        <v>0</v>
      </c>
    </row>
    <row r="470" spans="11:13" hidden="1" x14ac:dyDescent="0.25">
      <c r="K470" s="223">
        <f t="shared" si="23"/>
        <v>0</v>
      </c>
      <c r="L470" s="218">
        <f t="shared" si="22"/>
        <v>0</v>
      </c>
      <c r="M470" s="203">
        <f t="shared" si="24"/>
        <v>0</v>
      </c>
    </row>
    <row r="471" spans="11:13" hidden="1" x14ac:dyDescent="0.25">
      <c r="K471" s="223">
        <f t="shared" si="23"/>
        <v>0</v>
      </c>
      <c r="L471" s="218">
        <f t="shared" si="22"/>
        <v>0</v>
      </c>
      <c r="M471" s="203">
        <f t="shared" si="24"/>
        <v>0</v>
      </c>
    </row>
    <row r="472" spans="11:13" hidden="1" x14ac:dyDescent="0.25">
      <c r="K472" s="223">
        <f t="shared" si="23"/>
        <v>0</v>
      </c>
      <c r="L472" s="218">
        <f t="shared" si="22"/>
        <v>0</v>
      </c>
      <c r="M472" s="203">
        <f t="shared" si="24"/>
        <v>0</v>
      </c>
    </row>
    <row r="473" spans="11:13" hidden="1" x14ac:dyDescent="0.25">
      <c r="K473" s="223">
        <f t="shared" si="23"/>
        <v>0</v>
      </c>
      <c r="L473" s="218">
        <f t="shared" si="22"/>
        <v>0</v>
      </c>
      <c r="M473" s="203">
        <f t="shared" si="24"/>
        <v>0</v>
      </c>
    </row>
    <row r="474" spans="11:13" hidden="1" x14ac:dyDescent="0.25">
      <c r="K474" s="223">
        <f t="shared" si="23"/>
        <v>0</v>
      </c>
      <c r="L474" s="218">
        <f t="shared" si="22"/>
        <v>0</v>
      </c>
      <c r="M474" s="203">
        <f t="shared" si="24"/>
        <v>0</v>
      </c>
    </row>
    <row r="475" spans="11:13" hidden="1" x14ac:dyDescent="0.25">
      <c r="K475" s="223">
        <f t="shared" si="23"/>
        <v>0</v>
      </c>
      <c r="L475" s="218">
        <f t="shared" si="22"/>
        <v>0</v>
      </c>
      <c r="M475" s="203">
        <f t="shared" si="24"/>
        <v>0</v>
      </c>
    </row>
    <row r="476" spans="11:13" hidden="1" x14ac:dyDescent="0.25">
      <c r="K476" s="223">
        <f t="shared" si="23"/>
        <v>0</v>
      </c>
      <c r="L476" s="218">
        <f t="shared" si="22"/>
        <v>0</v>
      </c>
      <c r="M476" s="203">
        <f t="shared" si="24"/>
        <v>0</v>
      </c>
    </row>
    <row r="477" spans="11:13" hidden="1" x14ac:dyDescent="0.25">
      <c r="K477" s="223">
        <f t="shared" si="23"/>
        <v>0</v>
      </c>
      <c r="L477" s="218">
        <f t="shared" si="22"/>
        <v>0</v>
      </c>
      <c r="M477" s="203">
        <f t="shared" si="24"/>
        <v>0</v>
      </c>
    </row>
    <row r="478" spans="11:13" hidden="1" x14ac:dyDescent="0.25">
      <c r="K478" s="223">
        <f t="shared" si="23"/>
        <v>0</v>
      </c>
      <c r="L478" s="218">
        <f t="shared" si="22"/>
        <v>0</v>
      </c>
      <c r="M478" s="203">
        <f t="shared" si="24"/>
        <v>0</v>
      </c>
    </row>
    <row r="479" spans="11:13" hidden="1" x14ac:dyDescent="0.25">
      <c r="K479" s="223">
        <f t="shared" si="23"/>
        <v>0</v>
      </c>
      <c r="L479" s="218">
        <f t="shared" si="22"/>
        <v>0</v>
      </c>
      <c r="M479" s="203">
        <f t="shared" si="24"/>
        <v>0</v>
      </c>
    </row>
    <row r="480" spans="11:13" hidden="1" x14ac:dyDescent="0.25">
      <c r="K480" s="223">
        <f t="shared" si="23"/>
        <v>0</v>
      </c>
      <c r="L480" s="218">
        <f t="shared" si="22"/>
        <v>0</v>
      </c>
      <c r="M480" s="203">
        <f t="shared" si="24"/>
        <v>0</v>
      </c>
    </row>
    <row r="481" spans="11:13" hidden="1" x14ac:dyDescent="0.25">
      <c r="K481" s="223">
        <f t="shared" si="23"/>
        <v>0</v>
      </c>
      <c r="L481" s="218">
        <f t="shared" si="22"/>
        <v>0</v>
      </c>
      <c r="M481" s="203">
        <f t="shared" si="24"/>
        <v>0</v>
      </c>
    </row>
    <row r="482" spans="11:13" hidden="1" x14ac:dyDescent="0.25">
      <c r="K482" s="223">
        <f t="shared" si="23"/>
        <v>0</v>
      </c>
      <c r="L482" s="218">
        <f t="shared" si="22"/>
        <v>0</v>
      </c>
      <c r="M482" s="203">
        <f t="shared" si="24"/>
        <v>0</v>
      </c>
    </row>
    <row r="483" spans="11:13" hidden="1" x14ac:dyDescent="0.25">
      <c r="K483" s="223">
        <f t="shared" si="23"/>
        <v>0</v>
      </c>
      <c r="L483" s="218">
        <f t="shared" si="22"/>
        <v>0</v>
      </c>
      <c r="M483" s="203">
        <f t="shared" si="24"/>
        <v>0</v>
      </c>
    </row>
    <row r="484" spans="11:13" hidden="1" x14ac:dyDescent="0.25">
      <c r="K484" s="223">
        <f t="shared" si="23"/>
        <v>0</v>
      </c>
      <c r="L484" s="218">
        <f t="shared" si="22"/>
        <v>0</v>
      </c>
      <c r="M484" s="203">
        <f t="shared" si="24"/>
        <v>0</v>
      </c>
    </row>
    <row r="485" spans="11:13" hidden="1" x14ac:dyDescent="0.25">
      <c r="K485" s="223">
        <f t="shared" si="23"/>
        <v>0</v>
      </c>
      <c r="L485" s="218">
        <f t="shared" si="22"/>
        <v>0</v>
      </c>
      <c r="M485" s="203">
        <f t="shared" si="24"/>
        <v>0</v>
      </c>
    </row>
    <row r="486" spans="11:13" hidden="1" x14ac:dyDescent="0.25">
      <c r="K486" s="223">
        <f t="shared" si="23"/>
        <v>0</v>
      </c>
      <c r="L486" s="218">
        <f t="shared" si="22"/>
        <v>0</v>
      </c>
      <c r="M486" s="203">
        <f t="shared" si="24"/>
        <v>0</v>
      </c>
    </row>
    <row r="487" spans="11:13" hidden="1" x14ac:dyDescent="0.25">
      <c r="K487" s="223">
        <f t="shared" si="23"/>
        <v>0</v>
      </c>
      <c r="L487" s="218">
        <f t="shared" si="22"/>
        <v>0</v>
      </c>
      <c r="M487" s="203">
        <f t="shared" si="24"/>
        <v>0</v>
      </c>
    </row>
    <row r="488" spans="11:13" hidden="1" x14ac:dyDescent="0.25">
      <c r="K488" s="223">
        <f t="shared" si="23"/>
        <v>0</v>
      </c>
      <c r="L488" s="218">
        <f t="shared" si="22"/>
        <v>0</v>
      </c>
      <c r="M488" s="203">
        <f t="shared" si="24"/>
        <v>0</v>
      </c>
    </row>
    <row r="489" spans="11:13" hidden="1" x14ac:dyDescent="0.25">
      <c r="K489" s="223">
        <f t="shared" si="23"/>
        <v>0</v>
      </c>
      <c r="L489" s="218">
        <f t="shared" si="22"/>
        <v>0</v>
      </c>
      <c r="M489" s="203">
        <f t="shared" si="24"/>
        <v>0</v>
      </c>
    </row>
    <row r="490" spans="11:13" hidden="1" x14ac:dyDescent="0.25">
      <c r="K490" s="223">
        <f t="shared" si="23"/>
        <v>0</v>
      </c>
      <c r="L490" s="218">
        <f t="shared" si="22"/>
        <v>0</v>
      </c>
      <c r="M490" s="203">
        <f t="shared" si="24"/>
        <v>0</v>
      </c>
    </row>
    <row r="491" spans="11:13" hidden="1" x14ac:dyDescent="0.25">
      <c r="K491" s="223">
        <f t="shared" ref="K491:K494" si="25">SUM(F491:J491)</f>
        <v>0</v>
      </c>
      <c r="L491" s="218">
        <f t="shared" ref="L491:L494" si="26">IF(E491="",0,IF(E491="H",0,VLOOKUP(E491,$F$539:$G$553,2)))</f>
        <v>0</v>
      </c>
      <c r="M491" s="203">
        <f t="shared" ref="M491:M494" si="27">SUM(K491*L491)</f>
        <v>0</v>
      </c>
    </row>
    <row r="492" spans="11:13" hidden="1" x14ac:dyDescent="0.25">
      <c r="K492" s="223">
        <f t="shared" si="25"/>
        <v>0</v>
      </c>
      <c r="L492" s="218">
        <f t="shared" si="26"/>
        <v>0</v>
      </c>
      <c r="M492" s="203">
        <f t="shared" si="27"/>
        <v>0</v>
      </c>
    </row>
    <row r="493" spans="11:13" hidden="1" x14ac:dyDescent="0.25">
      <c r="K493" s="223">
        <f t="shared" si="25"/>
        <v>0</v>
      </c>
      <c r="L493" s="218">
        <f t="shared" si="26"/>
        <v>0</v>
      </c>
      <c r="M493" s="203">
        <f t="shared" si="27"/>
        <v>0</v>
      </c>
    </row>
    <row r="494" spans="11:13" hidden="1" x14ac:dyDescent="0.25">
      <c r="K494" s="223">
        <f t="shared" si="25"/>
        <v>0</v>
      </c>
      <c r="L494" s="218">
        <f t="shared" si="26"/>
        <v>0</v>
      </c>
      <c r="M494" s="203">
        <f t="shared" si="27"/>
        <v>0</v>
      </c>
    </row>
    <row r="495" spans="11:13" hidden="1" x14ac:dyDescent="0.25">
      <c r="K495" s="223">
        <f t="shared" si="23"/>
        <v>0</v>
      </c>
      <c r="L495" s="218">
        <f>IF(E495="",0,IF(E495="H",0,VLOOKUP(E495,$F$539:$G$553,2)))</f>
        <v>0</v>
      </c>
      <c r="M495" s="203">
        <f t="shared" si="24"/>
        <v>0</v>
      </c>
    </row>
    <row r="496" spans="11:13" hidden="1" x14ac:dyDescent="0.25">
      <c r="K496" s="223">
        <f t="shared" si="23"/>
        <v>0</v>
      </c>
      <c r="L496" s="218">
        <f>IF(E496="",0,IF(E496="H",0,VLOOKUP(E496,$F$539:$G$553,2)))</f>
        <v>0</v>
      </c>
      <c r="M496" s="203">
        <f t="shared" si="24"/>
        <v>0</v>
      </c>
    </row>
    <row r="497" spans="3:13" hidden="1" x14ac:dyDescent="0.25">
      <c r="K497" s="223">
        <f t="shared" si="23"/>
        <v>0</v>
      </c>
      <c r="L497" s="218">
        <f>IF(E497="",0,IF(E497="H",0,VLOOKUP(E497,$F$539:$G$553,2)))</f>
        <v>0</v>
      </c>
      <c r="M497" s="203">
        <f t="shared" si="24"/>
        <v>0</v>
      </c>
    </row>
    <row r="498" spans="3:13" hidden="1" x14ac:dyDescent="0.25">
      <c r="K498" s="223">
        <f t="shared" si="23"/>
        <v>0</v>
      </c>
      <c r="L498" s="218">
        <f>IF(E498="",0,IF(E498="H",0,VLOOKUP(E498,$F$539:$G$553,2)))</f>
        <v>0</v>
      </c>
      <c r="M498" s="203">
        <f t="shared" si="24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28">IF(F539="","",F539)</f>
        <v>A</v>
      </c>
      <c r="D500" s="169"/>
      <c r="E500" s="169"/>
      <c r="F500" s="169">
        <f t="shared" ref="F500:F514" si="29">SUMPRODUCT(--($E$4:$E$498=C500),--($D$4:$D$498=""),$F$4:$F$498)</f>
        <v>242.39999999999998</v>
      </c>
      <c r="G500" s="169">
        <f t="shared" ref="G500:G514" si="30">SUMPRODUCT(--($E$4:$E$498=C500),--($D$4:$D$498=""),$G$4:$G$498)</f>
        <v>375.44999999999993</v>
      </c>
      <c r="H500" s="169">
        <f t="shared" ref="H500:H514" si="31">SUMPRODUCT(--($E$4:$E$498=C500),--($D$4:$D$498=""),$H$4:$H$498)</f>
        <v>0</v>
      </c>
      <c r="I500" s="169">
        <f t="shared" ref="I500:I514" si="32">SUMPRODUCT(--($E$4:$E$498=C500),--($D$4:$D$498=""),$I$4:$I$498)</f>
        <v>0</v>
      </c>
      <c r="J500" s="169">
        <f t="shared" ref="J500:J514" si="33">SUMPRODUCT(--($E$4:$E$498=C500),--($D$4:$D$498=""),$J$4:$J$498)</f>
        <v>0</v>
      </c>
      <c r="K500" s="169">
        <f t="shared" ref="K500:K514" si="34">SUM(F500:J500)</f>
        <v>617.84999999999991</v>
      </c>
      <c r="L500" s="169"/>
      <c r="M500" s="169">
        <f t="shared" ref="M500:M507" si="35">SUMPRODUCT(--($E$4:$E$498=C500),--($D$4:$D$498=""),$M$4:$M$498)</f>
        <v>123570</v>
      </c>
    </row>
    <row r="501" spans="3:13" x14ac:dyDescent="0.25">
      <c r="C501" s="169" t="str">
        <f t="shared" si="28"/>
        <v>A1</v>
      </c>
      <c r="D501" s="169"/>
      <c r="E501" s="169"/>
      <c r="F501" s="169">
        <f t="shared" si="29"/>
        <v>21.5</v>
      </c>
      <c r="G501" s="169">
        <f t="shared" si="30"/>
        <v>30.200000000000003</v>
      </c>
      <c r="H501" s="169">
        <f t="shared" si="31"/>
        <v>0</v>
      </c>
      <c r="I501" s="169">
        <f t="shared" si="32"/>
        <v>0</v>
      </c>
      <c r="J501" s="169">
        <f t="shared" si="33"/>
        <v>0</v>
      </c>
      <c r="K501" s="169">
        <f t="shared" si="34"/>
        <v>51.7</v>
      </c>
      <c r="L501" s="169"/>
      <c r="M501" s="169">
        <f t="shared" si="35"/>
        <v>6204</v>
      </c>
    </row>
    <row r="502" spans="3:13" x14ac:dyDescent="0.25">
      <c r="C502" s="169" t="str">
        <f t="shared" si="28"/>
        <v>B</v>
      </c>
      <c r="D502" s="169"/>
      <c r="E502" s="169"/>
      <c r="F502" s="169">
        <f t="shared" si="29"/>
        <v>113.5</v>
      </c>
      <c r="G502" s="169">
        <f t="shared" si="30"/>
        <v>233.8</v>
      </c>
      <c r="H502" s="169">
        <f t="shared" si="31"/>
        <v>6.25</v>
      </c>
      <c r="I502" s="169">
        <f t="shared" si="32"/>
        <v>21.5</v>
      </c>
      <c r="J502" s="169">
        <f t="shared" si="33"/>
        <v>0</v>
      </c>
      <c r="K502" s="169">
        <f t="shared" si="34"/>
        <v>375.05</v>
      </c>
      <c r="L502" s="169"/>
      <c r="M502" s="169">
        <f t="shared" si="35"/>
        <v>75010</v>
      </c>
    </row>
    <row r="503" spans="3:13" x14ac:dyDescent="0.25">
      <c r="C503" s="169" t="str">
        <f t="shared" si="28"/>
        <v>C</v>
      </c>
      <c r="D503" s="169"/>
      <c r="E503" s="169"/>
      <c r="F503" s="169">
        <f t="shared" si="29"/>
        <v>0</v>
      </c>
      <c r="G503" s="169">
        <f t="shared" si="30"/>
        <v>0</v>
      </c>
      <c r="H503" s="169">
        <f t="shared" si="31"/>
        <v>0</v>
      </c>
      <c r="I503" s="169">
        <f t="shared" si="32"/>
        <v>0</v>
      </c>
      <c r="J503" s="169">
        <f t="shared" si="33"/>
        <v>36.9</v>
      </c>
      <c r="K503" s="169">
        <f t="shared" si="34"/>
        <v>36.9</v>
      </c>
      <c r="L503" s="169"/>
      <c r="M503" s="169">
        <f t="shared" si="35"/>
        <v>7380</v>
      </c>
    </row>
    <row r="504" spans="3:13" x14ac:dyDescent="0.25">
      <c r="C504" s="169" t="str">
        <f t="shared" si="28"/>
        <v>D</v>
      </c>
      <c r="D504" s="169"/>
      <c r="E504" s="169"/>
      <c r="F504" s="169">
        <f t="shared" si="29"/>
        <v>0</v>
      </c>
      <c r="G504" s="169">
        <f t="shared" si="30"/>
        <v>105</v>
      </c>
      <c r="H504" s="169">
        <f t="shared" si="31"/>
        <v>0</v>
      </c>
      <c r="I504" s="169">
        <f t="shared" si="32"/>
        <v>0</v>
      </c>
      <c r="J504" s="169">
        <f t="shared" si="33"/>
        <v>0</v>
      </c>
      <c r="K504" s="169">
        <f t="shared" si="34"/>
        <v>105</v>
      </c>
      <c r="L504" s="169"/>
      <c r="M504" s="169">
        <f t="shared" si="35"/>
        <v>21000</v>
      </c>
    </row>
    <row r="505" spans="3:13" x14ac:dyDescent="0.25">
      <c r="C505" s="169" t="str">
        <f t="shared" si="28"/>
        <v>E</v>
      </c>
      <c r="D505" s="169"/>
      <c r="E505" s="169"/>
      <c r="F505" s="169">
        <f t="shared" si="29"/>
        <v>0</v>
      </c>
      <c r="G505" s="169">
        <f t="shared" si="30"/>
        <v>0</v>
      </c>
      <c r="H505" s="169">
        <f t="shared" si="31"/>
        <v>0</v>
      </c>
      <c r="I505" s="169">
        <f t="shared" si="32"/>
        <v>0</v>
      </c>
      <c r="J505" s="169">
        <f t="shared" si="33"/>
        <v>0</v>
      </c>
      <c r="K505" s="169">
        <f t="shared" si="34"/>
        <v>0</v>
      </c>
      <c r="L505" s="169"/>
      <c r="M505" s="169">
        <f t="shared" si="35"/>
        <v>0</v>
      </c>
    </row>
    <row r="506" spans="3:13" x14ac:dyDescent="0.25">
      <c r="C506" s="169" t="str">
        <f t="shared" si="28"/>
        <v>F</v>
      </c>
      <c r="D506" s="169"/>
      <c r="E506" s="169"/>
      <c r="F506" s="169">
        <f t="shared" si="29"/>
        <v>0</v>
      </c>
      <c r="G506" s="169">
        <f t="shared" si="30"/>
        <v>0</v>
      </c>
      <c r="H506" s="169">
        <f t="shared" si="31"/>
        <v>0</v>
      </c>
      <c r="I506" s="169">
        <f t="shared" si="32"/>
        <v>0</v>
      </c>
      <c r="J506" s="169">
        <f t="shared" si="33"/>
        <v>0</v>
      </c>
      <c r="K506" s="169">
        <f t="shared" si="34"/>
        <v>0</v>
      </c>
      <c r="L506" s="169"/>
      <c r="M506" s="169">
        <f t="shared" si="35"/>
        <v>0</v>
      </c>
    </row>
    <row r="507" spans="3:13" x14ac:dyDescent="0.25">
      <c r="C507" s="169" t="str">
        <f t="shared" si="28"/>
        <v>G</v>
      </c>
      <c r="D507" s="169"/>
      <c r="E507" s="169"/>
      <c r="F507" s="169">
        <f t="shared" si="29"/>
        <v>0</v>
      </c>
      <c r="G507" s="169">
        <f t="shared" si="30"/>
        <v>0</v>
      </c>
      <c r="H507" s="169">
        <f t="shared" si="31"/>
        <v>0</v>
      </c>
      <c r="I507" s="169">
        <f t="shared" si="32"/>
        <v>0</v>
      </c>
      <c r="J507" s="169">
        <f t="shared" si="33"/>
        <v>0</v>
      </c>
      <c r="K507" s="169">
        <f t="shared" si="34"/>
        <v>0</v>
      </c>
      <c r="L507" s="169"/>
      <c r="M507" s="169">
        <f t="shared" si="35"/>
        <v>0</v>
      </c>
    </row>
    <row r="508" spans="3:13" x14ac:dyDescent="0.25">
      <c r="C508" s="169" t="str">
        <f t="shared" si="28"/>
        <v>H</v>
      </c>
      <c r="D508" s="169"/>
      <c r="E508" s="169"/>
      <c r="F508" s="169">
        <f t="shared" si="29"/>
        <v>0</v>
      </c>
      <c r="G508" s="169">
        <f t="shared" si="30"/>
        <v>0</v>
      </c>
      <c r="H508" s="169">
        <f t="shared" si="31"/>
        <v>0</v>
      </c>
      <c r="I508" s="169">
        <f t="shared" si="32"/>
        <v>0</v>
      </c>
      <c r="J508" s="169">
        <f t="shared" si="33"/>
        <v>0</v>
      </c>
      <c r="K508" s="169">
        <f t="shared" si="34"/>
        <v>0</v>
      </c>
      <c r="L508" s="169"/>
      <c r="M508" s="169">
        <f t="shared" ref="M508:M513" si="36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9"/>
        <v>0</v>
      </c>
      <c r="G509" s="169">
        <f t="shared" si="30"/>
        <v>0</v>
      </c>
      <c r="H509" s="169">
        <f t="shared" si="31"/>
        <v>0</v>
      </c>
      <c r="I509" s="169">
        <f t="shared" si="32"/>
        <v>0</v>
      </c>
      <c r="J509" s="169">
        <f t="shared" si="33"/>
        <v>0</v>
      </c>
      <c r="K509" s="169">
        <f t="shared" si="34"/>
        <v>0</v>
      </c>
      <c r="L509" s="169"/>
      <c r="M509" s="169">
        <f t="shared" si="36"/>
        <v>0</v>
      </c>
    </row>
    <row r="510" spans="3:13" x14ac:dyDescent="0.25">
      <c r="C510" s="169" t="s">
        <v>180</v>
      </c>
      <c r="D510" s="169"/>
      <c r="E510" s="169"/>
      <c r="F510" s="169">
        <f t="shared" si="29"/>
        <v>0</v>
      </c>
      <c r="G510" s="169">
        <f t="shared" si="30"/>
        <v>0</v>
      </c>
      <c r="H510" s="169">
        <f t="shared" si="31"/>
        <v>0</v>
      </c>
      <c r="I510" s="169">
        <f t="shared" si="32"/>
        <v>0</v>
      </c>
      <c r="J510" s="169">
        <f t="shared" si="33"/>
        <v>0</v>
      </c>
      <c r="K510" s="169">
        <f t="shared" si="34"/>
        <v>0</v>
      </c>
      <c r="L510" s="169"/>
      <c r="M510" s="169">
        <f t="shared" si="36"/>
        <v>0</v>
      </c>
    </row>
    <row r="511" spans="3:13" x14ac:dyDescent="0.25">
      <c r="C511" s="169" t="s">
        <v>180</v>
      </c>
      <c r="D511" s="169"/>
      <c r="E511" s="169"/>
      <c r="F511" s="169">
        <f t="shared" si="29"/>
        <v>0</v>
      </c>
      <c r="G511" s="169">
        <f t="shared" si="30"/>
        <v>0</v>
      </c>
      <c r="H511" s="169">
        <f t="shared" si="31"/>
        <v>0</v>
      </c>
      <c r="I511" s="169">
        <f t="shared" si="32"/>
        <v>0</v>
      </c>
      <c r="J511" s="169">
        <f t="shared" si="33"/>
        <v>0</v>
      </c>
      <c r="K511" s="169">
        <f t="shared" si="34"/>
        <v>0</v>
      </c>
      <c r="L511" s="169"/>
      <c r="M511" s="169">
        <f t="shared" si="36"/>
        <v>0</v>
      </c>
    </row>
    <row r="512" spans="3:13" x14ac:dyDescent="0.25">
      <c r="C512" s="169" t="s">
        <v>180</v>
      </c>
      <c r="D512" s="169"/>
      <c r="E512" s="169"/>
      <c r="F512" s="169">
        <f t="shared" si="29"/>
        <v>0</v>
      </c>
      <c r="G512" s="169">
        <f t="shared" si="30"/>
        <v>0</v>
      </c>
      <c r="H512" s="169">
        <f t="shared" si="31"/>
        <v>0</v>
      </c>
      <c r="I512" s="169">
        <f t="shared" si="32"/>
        <v>0</v>
      </c>
      <c r="J512" s="169">
        <f t="shared" si="33"/>
        <v>0</v>
      </c>
      <c r="K512" s="169">
        <f t="shared" si="34"/>
        <v>0</v>
      </c>
      <c r="L512" s="169"/>
      <c r="M512" s="169">
        <f t="shared" si="36"/>
        <v>0</v>
      </c>
    </row>
    <row r="513" spans="3:13" x14ac:dyDescent="0.25">
      <c r="C513" s="169" t="s">
        <v>180</v>
      </c>
      <c r="D513" s="169"/>
      <c r="E513" s="169"/>
      <c r="F513" s="169">
        <f t="shared" si="29"/>
        <v>0</v>
      </c>
      <c r="G513" s="169">
        <f t="shared" si="30"/>
        <v>0</v>
      </c>
      <c r="H513" s="169">
        <f t="shared" si="31"/>
        <v>0</v>
      </c>
      <c r="I513" s="169">
        <f t="shared" si="32"/>
        <v>0</v>
      </c>
      <c r="J513" s="169">
        <f t="shared" si="33"/>
        <v>0</v>
      </c>
      <c r="K513" s="169">
        <f t="shared" si="34"/>
        <v>0</v>
      </c>
      <c r="L513" s="169"/>
      <c r="M513" s="169">
        <f t="shared" si="36"/>
        <v>0</v>
      </c>
    </row>
    <row r="514" spans="3:13" x14ac:dyDescent="0.25">
      <c r="C514" s="169" t="s">
        <v>180</v>
      </c>
      <c r="D514" s="169"/>
      <c r="E514" s="169"/>
      <c r="F514" s="169">
        <f t="shared" si="29"/>
        <v>0</v>
      </c>
      <c r="G514" s="169">
        <f t="shared" si="30"/>
        <v>0</v>
      </c>
      <c r="H514" s="169">
        <f t="shared" si="31"/>
        <v>0</v>
      </c>
      <c r="I514" s="169">
        <f t="shared" si="32"/>
        <v>0</v>
      </c>
      <c r="J514" s="169">
        <f t="shared" si="33"/>
        <v>0</v>
      </c>
      <c r="K514" s="169">
        <f t="shared" si="34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377.4</v>
      </c>
      <c r="G515" s="170">
        <f t="shared" ref="G515:K515" si="37">SUM(G500:G514)</f>
        <v>744.44999999999993</v>
      </c>
      <c r="H515" s="170">
        <f t="shared" si="37"/>
        <v>6.25</v>
      </c>
      <c r="I515" s="170">
        <f t="shared" si="37"/>
        <v>21.5</v>
      </c>
      <c r="J515" s="170">
        <f t="shared" si="37"/>
        <v>36.9</v>
      </c>
      <c r="K515" s="170">
        <f t="shared" si="37"/>
        <v>1186.5</v>
      </c>
      <c r="L515" s="170"/>
      <c r="M515" s="170">
        <f>SUM(M499:M514)</f>
        <v>233164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8">C500</f>
        <v>A</v>
      </c>
      <c r="D520" s="10"/>
      <c r="E520" s="10"/>
      <c r="F520" s="10">
        <f t="shared" ref="F520:F534" si="39">SUMPRODUCT(--($E$4:$E$498=C520),--($D$4:$D$498="X"),$F$4:$F$498)</f>
        <v>0</v>
      </c>
      <c r="G520" s="10">
        <f t="shared" ref="G520:G534" si="40">SUMPRODUCT(--($E$4:$E$498=C520),--($D$4:$D$498="X"),$G$4:$G$498)</f>
        <v>0</v>
      </c>
      <c r="H520" s="10">
        <f t="shared" ref="H520:H534" si="41">SUMPRODUCT(--($E$4:$E$498=C520),--($D$4:$D$498="X"),$H$4:$H$498)</f>
        <v>0</v>
      </c>
      <c r="I520" s="10">
        <f t="shared" ref="I520:I534" si="42">SUMPRODUCT(--($E$4:$E$498=C520),--($D$4:$D$498="X"),$I$4:$I$498)</f>
        <v>0</v>
      </c>
      <c r="J520" s="10">
        <f t="shared" ref="J520:J534" si="43">SUMPRODUCT(--($E$4:$E$498=C520),--($D$4:$D$498="X"),$J$4:$J$498)</f>
        <v>0</v>
      </c>
      <c r="K520" s="10">
        <f t="shared" ref="K520:K534" si="44">SUM(F520:J520)</f>
        <v>0</v>
      </c>
    </row>
    <row r="521" spans="3:13" x14ac:dyDescent="0.25">
      <c r="C521" s="10" t="str">
        <f t="shared" si="38"/>
        <v>A1</v>
      </c>
      <c r="D521" s="10"/>
      <c r="E521" s="10"/>
      <c r="F521" s="10">
        <f t="shared" si="39"/>
        <v>0</v>
      </c>
      <c r="G521" s="10">
        <f t="shared" si="40"/>
        <v>0</v>
      </c>
      <c r="H521" s="10">
        <f t="shared" si="41"/>
        <v>0</v>
      </c>
      <c r="I521" s="10">
        <f t="shared" si="42"/>
        <v>0</v>
      </c>
      <c r="J521" s="10">
        <f t="shared" si="43"/>
        <v>0</v>
      </c>
      <c r="K521" s="10">
        <f t="shared" si="44"/>
        <v>0</v>
      </c>
    </row>
    <row r="522" spans="3:13" x14ac:dyDescent="0.25">
      <c r="C522" s="10" t="str">
        <f t="shared" si="38"/>
        <v>B</v>
      </c>
      <c r="D522" s="10"/>
      <c r="E522" s="10"/>
      <c r="F522" s="10">
        <f t="shared" si="39"/>
        <v>0</v>
      </c>
      <c r="G522" s="10">
        <f t="shared" si="40"/>
        <v>0</v>
      </c>
      <c r="H522" s="10">
        <f t="shared" si="41"/>
        <v>0</v>
      </c>
      <c r="I522" s="10">
        <f t="shared" si="42"/>
        <v>0</v>
      </c>
      <c r="J522" s="10">
        <f t="shared" si="43"/>
        <v>0</v>
      </c>
      <c r="K522" s="10">
        <f t="shared" si="44"/>
        <v>0</v>
      </c>
    </row>
    <row r="523" spans="3:13" x14ac:dyDescent="0.25">
      <c r="C523" s="10" t="str">
        <f t="shared" si="38"/>
        <v>C</v>
      </c>
      <c r="D523" s="10"/>
      <c r="E523" s="10"/>
      <c r="F523" s="10">
        <f t="shared" si="39"/>
        <v>0</v>
      </c>
      <c r="G523" s="10">
        <f t="shared" si="40"/>
        <v>0</v>
      </c>
      <c r="H523" s="10">
        <f t="shared" si="41"/>
        <v>0</v>
      </c>
      <c r="I523" s="10">
        <f t="shared" si="42"/>
        <v>0</v>
      </c>
      <c r="J523" s="10">
        <f t="shared" si="43"/>
        <v>0</v>
      </c>
      <c r="K523" s="10">
        <f t="shared" si="44"/>
        <v>0</v>
      </c>
    </row>
    <row r="524" spans="3:13" x14ac:dyDescent="0.25">
      <c r="C524" s="10" t="str">
        <f t="shared" si="38"/>
        <v>D</v>
      </c>
      <c r="D524" s="10"/>
      <c r="E524" s="10"/>
      <c r="F524" s="10">
        <f t="shared" si="39"/>
        <v>0</v>
      </c>
      <c r="G524" s="10">
        <f t="shared" si="40"/>
        <v>0</v>
      </c>
      <c r="H524" s="10">
        <f t="shared" si="41"/>
        <v>0</v>
      </c>
      <c r="I524" s="10">
        <f t="shared" si="42"/>
        <v>0</v>
      </c>
      <c r="J524" s="10">
        <f t="shared" si="43"/>
        <v>0</v>
      </c>
      <c r="K524" s="10">
        <f t="shared" si="44"/>
        <v>0</v>
      </c>
    </row>
    <row r="525" spans="3:13" x14ac:dyDescent="0.25">
      <c r="C525" s="10" t="str">
        <f t="shared" si="38"/>
        <v>E</v>
      </c>
      <c r="D525" s="10"/>
      <c r="E525" s="10"/>
      <c r="F525" s="10">
        <f t="shared" si="39"/>
        <v>0</v>
      </c>
      <c r="G525" s="10">
        <f t="shared" si="40"/>
        <v>0</v>
      </c>
      <c r="H525" s="10">
        <f t="shared" si="41"/>
        <v>0</v>
      </c>
      <c r="I525" s="10">
        <f t="shared" si="42"/>
        <v>0</v>
      </c>
      <c r="J525" s="10">
        <f t="shared" si="43"/>
        <v>0</v>
      </c>
      <c r="K525" s="10">
        <f t="shared" si="44"/>
        <v>0</v>
      </c>
    </row>
    <row r="526" spans="3:13" x14ac:dyDescent="0.25">
      <c r="C526" s="10" t="str">
        <f t="shared" si="38"/>
        <v>F</v>
      </c>
      <c r="D526" s="10"/>
      <c r="E526" s="10"/>
      <c r="F526" s="10">
        <f t="shared" si="39"/>
        <v>0</v>
      </c>
      <c r="G526" s="10">
        <f t="shared" si="40"/>
        <v>0</v>
      </c>
      <c r="H526" s="10">
        <f t="shared" si="41"/>
        <v>0</v>
      </c>
      <c r="I526" s="10">
        <f t="shared" si="42"/>
        <v>0</v>
      </c>
      <c r="J526" s="10">
        <f t="shared" si="43"/>
        <v>0</v>
      </c>
      <c r="K526" s="10">
        <f t="shared" si="44"/>
        <v>0</v>
      </c>
    </row>
    <row r="527" spans="3:13" x14ac:dyDescent="0.25">
      <c r="C527" s="10" t="s">
        <v>180</v>
      </c>
      <c r="D527" s="10"/>
      <c r="E527" s="10"/>
      <c r="F527" s="10">
        <f t="shared" si="39"/>
        <v>0</v>
      </c>
      <c r="G527" s="10">
        <f t="shared" si="40"/>
        <v>0</v>
      </c>
      <c r="H527" s="10">
        <f t="shared" si="41"/>
        <v>0</v>
      </c>
      <c r="I527" s="10">
        <f t="shared" si="42"/>
        <v>0</v>
      </c>
      <c r="J527" s="10">
        <f t="shared" si="43"/>
        <v>0</v>
      </c>
      <c r="K527" s="10">
        <f t="shared" si="44"/>
        <v>0</v>
      </c>
    </row>
    <row r="528" spans="3:13" x14ac:dyDescent="0.25">
      <c r="C528" s="10" t="s">
        <v>180</v>
      </c>
      <c r="D528" s="10"/>
      <c r="E528" s="10"/>
      <c r="F528" s="10">
        <f t="shared" si="39"/>
        <v>0</v>
      </c>
      <c r="G528" s="10">
        <f t="shared" si="40"/>
        <v>0</v>
      </c>
      <c r="H528" s="10">
        <f t="shared" si="41"/>
        <v>0</v>
      </c>
      <c r="I528" s="10">
        <f t="shared" si="42"/>
        <v>0</v>
      </c>
      <c r="J528" s="10">
        <f t="shared" si="43"/>
        <v>0</v>
      </c>
      <c r="K528" s="10">
        <f t="shared" si="44"/>
        <v>0</v>
      </c>
    </row>
    <row r="529" spans="3:11" x14ac:dyDescent="0.25">
      <c r="C529" s="10" t="s">
        <v>180</v>
      </c>
      <c r="D529" s="10"/>
      <c r="E529" s="10"/>
      <c r="F529" s="10">
        <f t="shared" si="39"/>
        <v>0</v>
      </c>
      <c r="G529" s="10">
        <f t="shared" si="40"/>
        <v>0</v>
      </c>
      <c r="H529" s="10">
        <f t="shared" si="41"/>
        <v>0</v>
      </c>
      <c r="I529" s="10">
        <f t="shared" si="42"/>
        <v>0</v>
      </c>
      <c r="J529" s="10">
        <f t="shared" si="43"/>
        <v>0</v>
      </c>
      <c r="K529" s="10">
        <f t="shared" si="44"/>
        <v>0</v>
      </c>
    </row>
    <row r="530" spans="3:11" x14ac:dyDescent="0.25">
      <c r="C530" s="10" t="s">
        <v>180</v>
      </c>
      <c r="D530" s="10"/>
      <c r="E530" s="10"/>
      <c r="F530" s="10">
        <f t="shared" si="39"/>
        <v>0</v>
      </c>
      <c r="G530" s="10">
        <f t="shared" si="40"/>
        <v>0</v>
      </c>
      <c r="H530" s="10">
        <f t="shared" si="41"/>
        <v>0</v>
      </c>
      <c r="I530" s="10">
        <f t="shared" si="42"/>
        <v>0</v>
      </c>
      <c r="J530" s="10">
        <f t="shared" si="43"/>
        <v>0</v>
      </c>
      <c r="K530" s="10">
        <f t="shared" si="44"/>
        <v>0</v>
      </c>
    </row>
    <row r="531" spans="3:11" x14ac:dyDescent="0.25">
      <c r="C531" s="10" t="s">
        <v>180</v>
      </c>
      <c r="D531" s="10"/>
      <c r="E531" s="10"/>
      <c r="F531" s="10">
        <f t="shared" si="39"/>
        <v>0</v>
      </c>
      <c r="G531" s="10">
        <f t="shared" si="40"/>
        <v>0</v>
      </c>
      <c r="H531" s="10">
        <f t="shared" si="41"/>
        <v>0</v>
      </c>
      <c r="I531" s="10">
        <f t="shared" si="42"/>
        <v>0</v>
      </c>
      <c r="J531" s="10">
        <f t="shared" si="43"/>
        <v>0</v>
      </c>
      <c r="K531" s="10">
        <f t="shared" si="44"/>
        <v>0</v>
      </c>
    </row>
    <row r="532" spans="3:11" x14ac:dyDescent="0.25">
      <c r="C532" s="10" t="s">
        <v>180</v>
      </c>
      <c r="D532" s="10"/>
      <c r="E532" s="10"/>
      <c r="F532" s="10">
        <f t="shared" si="39"/>
        <v>0</v>
      </c>
      <c r="G532" s="10">
        <f t="shared" si="40"/>
        <v>0</v>
      </c>
      <c r="H532" s="10">
        <f t="shared" si="41"/>
        <v>0</v>
      </c>
      <c r="I532" s="10">
        <f t="shared" si="42"/>
        <v>0</v>
      </c>
      <c r="J532" s="10">
        <f t="shared" si="43"/>
        <v>0</v>
      </c>
      <c r="K532" s="10">
        <f t="shared" si="44"/>
        <v>0</v>
      </c>
    </row>
    <row r="533" spans="3:11" x14ac:dyDescent="0.25">
      <c r="C533" s="10" t="s">
        <v>180</v>
      </c>
      <c r="D533" s="10"/>
      <c r="E533" s="10"/>
      <c r="F533" s="10">
        <f t="shared" si="39"/>
        <v>0</v>
      </c>
      <c r="G533" s="10">
        <f t="shared" si="40"/>
        <v>0</v>
      </c>
      <c r="H533" s="10">
        <f t="shared" si="41"/>
        <v>0</v>
      </c>
      <c r="I533" s="10">
        <f t="shared" si="42"/>
        <v>0</v>
      </c>
      <c r="J533" s="10">
        <f t="shared" si="43"/>
        <v>0</v>
      </c>
      <c r="K533" s="10">
        <f t="shared" si="44"/>
        <v>0</v>
      </c>
    </row>
    <row r="534" spans="3:11" x14ac:dyDescent="0.25">
      <c r="C534" s="10" t="s">
        <v>180</v>
      </c>
      <c r="D534" s="10"/>
      <c r="E534" s="10"/>
      <c r="F534" s="10">
        <f t="shared" si="39"/>
        <v>0</v>
      </c>
      <c r="G534" s="10">
        <f t="shared" si="40"/>
        <v>0</v>
      </c>
      <c r="H534" s="10">
        <f t="shared" si="41"/>
        <v>0</v>
      </c>
      <c r="I534" s="10">
        <f t="shared" si="42"/>
        <v>0</v>
      </c>
      <c r="J534" s="10">
        <f t="shared" si="43"/>
        <v>0</v>
      </c>
      <c r="K534" s="10">
        <f t="shared" si="44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5">SUM(F520:F534)</f>
        <v>0</v>
      </c>
      <c r="G535" s="11">
        <f t="shared" si="45"/>
        <v>0</v>
      </c>
      <c r="H535" s="11">
        <f t="shared" si="45"/>
        <v>0</v>
      </c>
      <c r="I535" s="11">
        <f t="shared" si="45"/>
        <v>0</v>
      </c>
      <c r="J535" s="11">
        <f t="shared" si="45"/>
        <v>0</v>
      </c>
      <c r="K535" s="11">
        <f t="shared" si="45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inMVn1A2a/QDtvBgDdSCOWeXxXXXA2JS++MmN7f5i/BHImu311CQSb/fnbwX/LzPN5hq1X9LLpvMYROKbBacdA==" saltValue="7zJlL3FJ7wcL2ds6/s+nm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6">
    <tabColor rgb="FFF07512"/>
  </sheetPr>
  <dimension ref="A1:O124"/>
  <sheetViews>
    <sheetView showGridLines="0" showZeros="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22,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22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22a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RFAkTj9qhBtg3k2ZIFl/91/TzoLCV1CWa3oBf/IqoYeGCtzltbxP4mj+CNL0MFih8K8tlNQtHrd74v9MLoEBvQ==" saltValue="PbyeEXGz+s7soK2oynD+z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7">
    <tabColor rgb="FF9F9289"/>
  </sheetPr>
  <dimension ref="A1:M553"/>
  <sheetViews>
    <sheetView view="pageBreakPreview" topLeftCell="A474" zoomScale="60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22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jOQ1LX86OyRKLwHZda5jGZorGCUN1c+iM0Bg/XLwVwxOFsF4pvEHpEybe903RF4lObb1NjjUha0Tg990wEwK2w==" saltValue="ylVvsHo2ls/M8xei0+A72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8">
    <tabColor rgb="FFF07512"/>
  </sheetPr>
  <dimension ref="A1:O124"/>
  <sheetViews>
    <sheetView showGridLines="0" showZeros="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23,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23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23a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bW9ikIOaM16JjdBgL/dFZrB0vG6b/MsKWL1vT/dz0ceRJWjHcboH0gnDIViOrvZgr5pt1WlrX8uexF+TBDrYHA==" saltValue="KXda4XC4o7ceeHzAPXm5sA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9">
    <tabColor rgb="FF9F9289"/>
  </sheetPr>
  <dimension ref="A1:M553"/>
  <sheetViews>
    <sheetView view="pageBreakPreview" topLeftCell="A474" zoomScale="60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23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JEeVs6mj1EOcMY72zMew1VBAL2WXaMyLjHN6znHajNSdPNY/cknwJe++XhY16cvAru8P5T5chnzDHJyofBda5w==" saltValue="kl7qyyUgXNOyQXlO9/Pah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0">
    <tabColor rgb="FFF07512"/>
  </sheetPr>
  <dimension ref="A1:O124"/>
  <sheetViews>
    <sheetView showGridLines="0" showZeros="0" topLeftCell="A3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24,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24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24a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72OeaUK/ZEb7cQG2AHeC/aUdlNWMAYhi8YRMPXSJD7D3fAy6Y2JtfC/5iVnIfkupW2rokhuZcJIDIgusMhHDyA==" saltValue="OKUyOsT/6Vg4H6JNGEDi5A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F07512"/>
  </sheetPr>
  <dimension ref="A2:O101"/>
  <sheetViews>
    <sheetView showGridLines="0" showZeros="0" view="pageLayout" topLeftCell="A16" zoomScaleNormal="100" workbookViewId="0">
      <selection activeCell="J39" sqref="J39"/>
    </sheetView>
  </sheetViews>
  <sheetFormatPr defaultColWidth="0" defaultRowHeight="15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2" spans="1:11" ht="23.25" x14ac:dyDescent="0.35">
      <c r="D2" s="38" t="str">
        <f>CONCATENATE("Uitvoeringsbepaling"," ",H4,", onderdeel van ",verzamelblad!A2," ",verzamelblad!A3)</f>
        <v xml:space="preserve">Uitvoeringsbepaling 1, onderdeel van bestek </v>
      </c>
      <c r="E2" s="13"/>
      <c r="F2" s="13"/>
      <c r="G2" s="13"/>
      <c r="H2" s="20"/>
    </row>
    <row r="3" spans="1:11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De Morskring (onderbouw)</v>
      </c>
      <c r="C4" s="441"/>
      <c r="D4" s="441"/>
      <c r="E4" s="441"/>
      <c r="F4" s="437" t="s">
        <v>65</v>
      </c>
      <c r="G4" s="437"/>
      <c r="H4" s="69">
        <f>verzamelblad!A5</f>
        <v>1</v>
      </c>
    </row>
    <row r="5" spans="1:11" x14ac:dyDescent="0.25">
      <c r="A5" s="101" t="s">
        <v>60</v>
      </c>
      <c r="B5" s="440" t="str">
        <f>VLOOKUP(H4,verzamelblad!A5:E54,4)</f>
        <v>Damlaan 1</v>
      </c>
      <c r="C5" s="440"/>
      <c r="D5" s="440"/>
      <c r="E5" s="440"/>
      <c r="F5" s="438" t="s">
        <v>66</v>
      </c>
      <c r="G5" s="438"/>
      <c r="H5" s="238" t="str">
        <f>CONCATENATE(H4,"a")</f>
        <v>1a</v>
      </c>
    </row>
    <row r="6" spans="1:11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70</v>
      </c>
      <c r="G10" s="4" t="s">
        <v>182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x14ac:dyDescent="0.25">
      <c r="A11" s="87" t="s">
        <v>88</v>
      </c>
      <c r="B11" s="88"/>
      <c r="C11" s="88"/>
      <c r="D11" s="100"/>
      <c r="E11" s="73"/>
      <c r="F11" s="110">
        <f>SUM(I11/12)</f>
        <v>0</v>
      </c>
      <c r="G11" s="111" t="e">
        <f>SUM(J11/12)</f>
        <v>#DIV/0!</v>
      </c>
      <c r="H11" s="118" t="e">
        <f>SUM(J11/E9)</f>
        <v>#DIV/0!</v>
      </c>
      <c r="I11" s="110">
        <f>SUM($I$14*K11)</f>
        <v>0</v>
      </c>
      <c r="J11" s="111" t="e">
        <f>SUM(J14*K11)</f>
        <v>#DIV/0!</v>
      </c>
      <c r="K11" s="66"/>
    </row>
    <row r="12" spans="1:11" x14ac:dyDescent="0.25">
      <c r="A12" s="101" t="s">
        <v>89</v>
      </c>
      <c r="B12" s="102"/>
      <c r="C12" s="102"/>
      <c r="D12" s="103"/>
      <c r="E12" s="74"/>
      <c r="F12" s="112">
        <f>SUM(I12/3)</f>
        <v>0</v>
      </c>
      <c r="G12" s="113" t="e">
        <f>SUM(J12/3)</f>
        <v>#DIV/0!</v>
      </c>
      <c r="H12" s="41"/>
      <c r="I12" s="119">
        <f t="shared" ref="I12:I13" si="0">SUM($I$14*K12)</f>
        <v>0</v>
      </c>
      <c r="J12" s="120" t="e">
        <f>SUM(J14*K12)</f>
        <v>#DIV/0!</v>
      </c>
      <c r="K12" s="67"/>
    </row>
    <row r="13" spans="1:11" x14ac:dyDescent="0.25">
      <c r="A13" s="104" t="s">
        <v>90</v>
      </c>
      <c r="B13" s="105"/>
      <c r="C13" s="105"/>
      <c r="D13" s="106"/>
      <c r="E13" s="76"/>
      <c r="F13" s="114">
        <f>I13</f>
        <v>0</v>
      </c>
      <c r="G13" s="115" t="e">
        <f>J13</f>
        <v>#DIV/0!</v>
      </c>
      <c r="H13" s="42"/>
      <c r="I13" s="121">
        <f t="shared" si="0"/>
        <v>0</v>
      </c>
      <c r="J13" s="122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16">
        <f>SUM(F11:F13)</f>
        <v>0</v>
      </c>
      <c r="G14" s="117" t="e">
        <f t="shared" ref="G14" si="1">SUM(G11:G13)</f>
        <v>#DIV/0!</v>
      </c>
      <c r="H14" s="55"/>
      <c r="I14" s="116">
        <f>E100</f>
        <v>0</v>
      </c>
      <c r="J14" s="117" t="e">
        <f>SUM(I14/offertetarief)</f>
        <v>#DIV/0!</v>
      </c>
      <c r="K14" s="178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x14ac:dyDescent="0.25">
      <c r="A16" s="97" t="s">
        <v>68</v>
      </c>
      <c r="B16" s="94"/>
      <c r="C16" s="94"/>
      <c r="D16" s="94"/>
      <c r="E16" s="99"/>
      <c r="F16" s="123" t="e">
        <f>SUM((J14*directtoezicht)/E9)</f>
        <v>#DIV/0!</v>
      </c>
      <c r="G16" s="124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x14ac:dyDescent="0.25">
      <c r="A19" s="97" t="s">
        <v>190</v>
      </c>
      <c r="B19" s="94"/>
      <c r="C19" s="98"/>
      <c r="D19" s="125">
        <f ca="1">D100</f>
        <v>302980</v>
      </c>
      <c r="E19" s="94"/>
      <c r="F19" s="95" t="s">
        <v>191</v>
      </c>
      <c r="G19" s="126">
        <f ca="1">D100/E9</f>
        <v>1514.9</v>
      </c>
      <c r="H19" s="96" t="s">
        <v>192</v>
      </c>
      <c r="I19" s="127" t="e">
        <f ca="1">SUM(D19/J14)</f>
        <v>#DIV/0!</v>
      </c>
      <c r="K19" s="82" t="str">
        <f ca="1">INDIRECT("'" &amp; $H$5 &amp; "'!F539")</f>
        <v>A</v>
      </c>
      <c r="L19" s="63"/>
    </row>
    <row r="20" spans="1:12" x14ac:dyDescent="0.25">
      <c r="K20" s="83" t="str">
        <f ca="1">INDIRECT("'" &amp; $H$5 &amp; "'!F540")</f>
        <v>A1</v>
      </c>
      <c r="L20" s="64"/>
    </row>
    <row r="21" spans="1:12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x14ac:dyDescent="0.25">
      <c r="A22" s="452" t="str">
        <f>VLOOKUP($H$4,verzamelblad!$A$5:$EK$54,32,0)</f>
        <v>dieptereiniging sanitair</v>
      </c>
      <c r="B22" s="453"/>
      <c r="C22" s="454"/>
      <c r="D22" s="78">
        <f>VLOOKUP($H$4,verzamelblad!$A$5:$EK$54,33,0)</f>
        <v>0</v>
      </c>
      <c r="E22" s="395">
        <f>'1a'!K503</f>
        <v>42.7</v>
      </c>
      <c r="F22" s="241"/>
      <c r="G22" s="242">
        <f t="shared" ref="G22" si="2">IF(E22="","",SUM(E22*F22))</f>
        <v>0</v>
      </c>
      <c r="H22" s="78">
        <f>VLOOKUP($H$4,verzamelblad!$A$5:$EK$54,35,0)</f>
        <v>4</v>
      </c>
      <c r="I22" s="246">
        <f t="shared" ref="I22" si="3">IF(H22="op afroep","",SUM(G22*H22))</f>
        <v>0</v>
      </c>
      <c r="K22" s="83" t="str">
        <f ca="1">INDIRECT("'" &amp; $H$5 &amp; "'!F542")</f>
        <v>C</v>
      </c>
      <c r="L22" s="64"/>
    </row>
    <row r="23" spans="1:12" x14ac:dyDescent="0.25">
      <c r="A23" s="89"/>
      <c r="B23" s="90"/>
      <c r="C23" s="74"/>
      <c r="D23" s="79"/>
      <c r="E23" s="79">
        <v>0</v>
      </c>
      <c r="F23" s="241"/>
      <c r="G23" s="242">
        <f t="shared" ref="G23:G32" si="4">IF(E23="","",SUM(E23*F23))</f>
        <v>0</v>
      </c>
      <c r="H23" s="79"/>
      <c r="I23" s="246">
        <f t="shared" ref="I23:I32" si="5">IF(H23="op afroep","",SUM(G23*H23))</f>
        <v>0</v>
      </c>
      <c r="K23" s="83" t="str">
        <f ca="1">INDIRECT("'" &amp; $H$5 &amp; "'!F543")</f>
        <v>D</v>
      </c>
      <c r="L23" s="64"/>
    </row>
    <row r="24" spans="1:12" x14ac:dyDescent="0.25">
      <c r="A24" s="89"/>
      <c r="B24" s="90"/>
      <c r="C24" s="74"/>
      <c r="D24" s="80"/>
      <c r="E24" s="79">
        <v>0</v>
      </c>
      <c r="F24" s="241"/>
      <c r="G24" s="242">
        <f t="shared" si="4"/>
        <v>0</v>
      </c>
      <c r="H24" s="79">
        <f>VLOOKUP($H$4,verzamelblad!$A$5:$EK$54,43,0)</f>
        <v>0</v>
      </c>
      <c r="I24" s="246">
        <f t="shared" si="5"/>
        <v>0</v>
      </c>
      <c r="K24" s="83"/>
      <c r="L24" s="64"/>
    </row>
    <row r="25" spans="1:12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42">
        <f t="shared" si="4"/>
        <v>0</v>
      </c>
      <c r="H25" s="79">
        <f>VLOOKUP($H$4,verzamelblad!$A$5:$EK$54,47,0)</f>
        <v>0</v>
      </c>
      <c r="I25" s="246">
        <f t="shared" si="5"/>
        <v>0</v>
      </c>
      <c r="K25" s="83"/>
      <c r="L25" s="64"/>
    </row>
    <row r="26" spans="1:12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42">
        <f t="shared" si="4"/>
        <v>0</v>
      </c>
      <c r="H26" s="79">
        <f>VLOOKUP($H$4,verzamelblad!$A$5:$EK$54,51,0)</f>
        <v>0</v>
      </c>
      <c r="I26" s="246">
        <f t="shared" si="5"/>
        <v>0</v>
      </c>
      <c r="K26" s="83"/>
      <c r="L26" s="64"/>
    </row>
    <row r="27" spans="1:12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42">
        <f t="shared" si="4"/>
        <v>0</v>
      </c>
      <c r="H27" s="79">
        <f>VLOOKUP($H$4,verzamelblad!$A$5:$EK$54,55,0)</f>
        <v>0</v>
      </c>
      <c r="I27" s="246">
        <f t="shared" si="5"/>
        <v>0</v>
      </c>
      <c r="K27" s="83"/>
      <c r="L27" s="64"/>
    </row>
    <row r="28" spans="1:12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42">
        <f t="shared" si="4"/>
        <v>0</v>
      </c>
      <c r="H28" s="79">
        <f>VLOOKUP($H$4,verzamelblad!$A$5:$EK$54,59,0)</f>
        <v>0</v>
      </c>
      <c r="I28" s="246">
        <f t="shared" si="5"/>
        <v>0</v>
      </c>
      <c r="K28" s="83"/>
      <c r="L28" s="64"/>
    </row>
    <row r="29" spans="1:12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42">
        <f t="shared" si="4"/>
        <v>0</v>
      </c>
      <c r="H29" s="79">
        <f>VLOOKUP($H$4,verzamelblad!$A$5:$EK$54,63,0)</f>
        <v>0</v>
      </c>
      <c r="I29" s="246">
        <f t="shared" si="5"/>
        <v>0</v>
      </c>
      <c r="K29" s="83"/>
      <c r="L29" s="64"/>
    </row>
    <row r="30" spans="1:12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42">
        <f t="shared" si="4"/>
        <v>0</v>
      </c>
      <c r="H30" s="79">
        <f>VLOOKUP($H$4,verzamelblad!$A$5:$EK$54,67,0)</f>
        <v>0</v>
      </c>
      <c r="I30" s="246">
        <f t="shared" si="5"/>
        <v>0</v>
      </c>
      <c r="K30" s="83"/>
      <c r="L30" s="64"/>
    </row>
    <row r="31" spans="1:12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42">
        <f t="shared" si="4"/>
        <v>0</v>
      </c>
      <c r="H31" s="79">
        <f>VLOOKUP($H$4,verzamelblad!$A$5:$EK$54,71,0)</f>
        <v>0</v>
      </c>
      <c r="I31" s="246">
        <f t="shared" si="5"/>
        <v>0</v>
      </c>
      <c r="K31" s="83"/>
      <c r="L31" s="64"/>
    </row>
    <row r="32" spans="1:12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44">
        <f t="shared" si="4"/>
        <v>0</v>
      </c>
      <c r="H32" s="81">
        <f>VLOOKUP($H$4,verzamelblad!$A$5:$EK$54,75,0)</f>
        <v>0</v>
      </c>
      <c r="I32" s="247">
        <f t="shared" si="5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48">
        <f>SUM(I22:I32)</f>
        <v>0</v>
      </c>
      <c r="K33" s="84"/>
      <c r="L33" s="65"/>
    </row>
    <row r="34" spans="1:12" ht="15.75" thickTop="1" x14ac:dyDescent="0.25"/>
    <row r="35" spans="1:12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x14ac:dyDescent="0.25">
      <c r="A36" s="92" t="str">
        <f>VLOOKUP($H$4,verzamelblad!$A$5:$EK$54,16,0)</f>
        <v>recoaten</v>
      </c>
      <c r="B36" s="93"/>
      <c r="C36" s="93"/>
      <c r="D36" s="73"/>
      <c r="E36" s="111">
        <f>E37</f>
        <v>1018.9499999999998</v>
      </c>
      <c r="F36" s="239"/>
      <c r="G36" s="240">
        <f t="shared" ref="G36:G43" si="6">IF(E36="","",SUM(E36*F36))</f>
        <v>0</v>
      </c>
      <c r="H36" s="78"/>
      <c r="I36" s="245">
        <f>IF(H36="op afroep","",SUM(G36*H36))</f>
        <v>0</v>
      </c>
    </row>
    <row r="37" spans="1:12" x14ac:dyDescent="0.25">
      <c r="A37" s="89" t="str">
        <f>VLOOKUP($H$4,verzamelblad!$A$5:$EK$54,18,0)</f>
        <v>topstrippen en topcoaten</v>
      </c>
      <c r="B37" s="90"/>
      <c r="C37" s="90"/>
      <c r="D37" s="74"/>
      <c r="E37" s="120">
        <f>'1a'!G515-'1a'!G504</f>
        <v>1018.9499999999998</v>
      </c>
      <c r="F37" s="241"/>
      <c r="G37" s="242">
        <f t="shared" si="6"/>
        <v>0</v>
      </c>
      <c r="H37" s="79" t="str">
        <f>VLOOKUP($H$4,verzamelblad!$A$5:$EK$54,19,0)</f>
        <v>op afroep</v>
      </c>
      <c r="I37" s="246" t="str">
        <f t="shared" ref="I37:I43" si="7">IF(H37="op afroep","",SUM(G37*H37))</f>
        <v/>
      </c>
    </row>
    <row r="38" spans="1:12" x14ac:dyDescent="0.25">
      <c r="A38" s="89" t="str">
        <f>VLOOKUP($H$4,verzamelblad!$A$5:$EK$54,20,0)</f>
        <v>volsprayen</v>
      </c>
      <c r="B38" s="90"/>
      <c r="C38" s="90"/>
      <c r="D38" s="74"/>
      <c r="E38" s="120">
        <f>'1a'!G515</f>
        <v>1121.6999999999998</v>
      </c>
      <c r="F38" s="241"/>
      <c r="G38" s="242">
        <f t="shared" si="6"/>
        <v>0</v>
      </c>
      <c r="H38" s="79" t="str">
        <f>VLOOKUP($H$4,verzamelblad!$A$5:$EK$54,21,0)</f>
        <v>op afroep</v>
      </c>
      <c r="I38" s="246" t="str">
        <f t="shared" si="7"/>
        <v/>
      </c>
      <c r="K38" s="14"/>
    </row>
    <row r="39" spans="1:12" x14ac:dyDescent="0.25">
      <c r="A39" s="89" t="str">
        <f>VLOOKUP($H$4,verzamelblad!$A$5:$EK$54,22,0)</f>
        <v>tapijtreinigen</v>
      </c>
      <c r="B39" s="90"/>
      <c r="C39" s="90"/>
      <c r="D39" s="74"/>
      <c r="E39" s="120">
        <f>'1a'!F515</f>
        <v>65.099999999999994</v>
      </c>
      <c r="F39" s="241"/>
      <c r="G39" s="242">
        <f t="shared" si="6"/>
        <v>0</v>
      </c>
      <c r="H39" s="79" t="str">
        <f>VLOOKUP($H$4,verzamelblad!$A$5:$EK$54,23,0)</f>
        <v>op afroep</v>
      </c>
      <c r="I39" s="246" t="str">
        <f t="shared" si="7"/>
        <v/>
      </c>
    </row>
    <row r="40" spans="1:12" x14ac:dyDescent="0.25">
      <c r="A40" s="89" t="str">
        <f>VLOOKUP($H$4,verzamelblad!$A$5:$EK$54,24,0)</f>
        <v>reinigen inloopzones</v>
      </c>
      <c r="B40" s="90"/>
      <c r="C40" s="90"/>
      <c r="D40" s="74"/>
      <c r="E40" s="129">
        <v>0</v>
      </c>
      <c r="F40" s="241"/>
      <c r="G40" s="242">
        <f t="shared" si="6"/>
        <v>0</v>
      </c>
      <c r="H40" s="79"/>
      <c r="I40" s="246">
        <f t="shared" si="7"/>
        <v>0</v>
      </c>
    </row>
    <row r="41" spans="1:12" x14ac:dyDescent="0.25">
      <c r="A41" s="89">
        <f>VLOOKUP($H$4,verzamelblad!$A$5:$EK$54,26,0)</f>
        <v>0</v>
      </c>
      <c r="B41" s="90"/>
      <c r="C41" s="90"/>
      <c r="D41" s="74"/>
      <c r="E41" s="129">
        <v>0</v>
      </c>
      <c r="F41" s="241"/>
      <c r="G41" s="242">
        <f t="shared" si="6"/>
        <v>0</v>
      </c>
      <c r="H41" s="79"/>
      <c r="I41" s="246">
        <f t="shared" si="7"/>
        <v>0</v>
      </c>
    </row>
    <row r="42" spans="1:12" x14ac:dyDescent="0.25">
      <c r="A42" s="89">
        <f>VLOOKUP($H$4,verzamelblad!$A$5:$EK$54,28,0)</f>
        <v>0</v>
      </c>
      <c r="B42" s="90"/>
      <c r="C42" s="90"/>
      <c r="D42" s="74"/>
      <c r="E42" s="129">
        <v>0</v>
      </c>
      <c r="F42" s="241"/>
      <c r="G42" s="242">
        <f t="shared" si="6"/>
        <v>0</v>
      </c>
      <c r="H42" s="79">
        <f>VLOOKUP($H$4,verzamelblad!$A$5:$EK$54,29,0)</f>
        <v>0</v>
      </c>
      <c r="I42" s="246">
        <f t="shared" si="7"/>
        <v>0</v>
      </c>
    </row>
    <row r="43" spans="1:12" x14ac:dyDescent="0.25">
      <c r="A43" s="91">
        <f>VLOOKUP($H$4,verzamelblad!$A$5:$EK$54,30,0)</f>
        <v>0</v>
      </c>
      <c r="B43" s="75"/>
      <c r="C43" s="75"/>
      <c r="D43" s="76"/>
      <c r="E43" s="130">
        <v>0</v>
      </c>
      <c r="F43" s="243"/>
      <c r="G43" s="244">
        <f t="shared" si="6"/>
        <v>0</v>
      </c>
      <c r="H43" s="81">
        <f>VLOOKUP($H$4,verzamelblad!$A$5:$EK$54,31,0)</f>
        <v>0</v>
      </c>
      <c r="I43" s="247">
        <f t="shared" si="7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49">
        <f>SUM(I36:I43)</f>
        <v>0</v>
      </c>
    </row>
    <row r="45" spans="1:12" ht="15.75" thickTop="1" x14ac:dyDescent="0.25"/>
    <row r="46" spans="1:12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28">
        <v>343.7</v>
      </c>
      <c r="F47" s="239"/>
      <c r="G47" s="240">
        <f t="shared" ref="G47:G56" si="8">IF(E47="","",SUM(E47*F47))</f>
        <v>0</v>
      </c>
      <c r="H47" s="264">
        <f>VLOOKUP($H$4,verzamelblad!$A$5:$EK$54,77,0)</f>
        <v>2</v>
      </c>
      <c r="I47" s="245">
        <f t="shared" ref="I47:I56" si="9">IF(H47="op afroep","",SUM(G47*H47))</f>
        <v>0</v>
      </c>
    </row>
    <row r="48" spans="1:12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29">
        <v>343.7</v>
      </c>
      <c r="F48" s="241"/>
      <c r="G48" s="242">
        <f t="shared" si="8"/>
        <v>0</v>
      </c>
      <c r="H48" s="264">
        <f>VLOOKUP($H$4,verzamelblad!$A$5:$EK$54,79,0)</f>
        <v>2</v>
      </c>
      <c r="I48" s="246">
        <f t="shared" si="9"/>
        <v>0</v>
      </c>
    </row>
    <row r="49" spans="1:12" x14ac:dyDescent="0.25">
      <c r="A49" s="89" t="str">
        <f>VLOOKUP($H$4,verzamelblad!$A$5:$EK$54,80,0)</f>
        <v>separatieglas dubbelvoudig gemeten</v>
      </c>
      <c r="B49" s="90"/>
      <c r="C49" s="90"/>
      <c r="D49" s="74"/>
      <c r="E49" s="129">
        <v>209.3</v>
      </c>
      <c r="F49" s="241"/>
      <c r="G49" s="242">
        <f t="shared" si="8"/>
        <v>0</v>
      </c>
      <c r="H49" s="264">
        <f>VLOOKUP($H$4,verzamelblad!$A$5:$EK$54,81,0)</f>
        <v>2</v>
      </c>
      <c r="I49" s="246">
        <f t="shared" si="9"/>
        <v>0</v>
      </c>
    </row>
    <row r="50" spans="1:12" x14ac:dyDescent="0.25">
      <c r="A50" s="89" t="str">
        <f>VLOOKUP($H$4,verzamelblad!$A$5:$EK$54,82,0)</f>
        <v>koepelglas enkelvoudig gemeten</v>
      </c>
      <c r="B50" s="90"/>
      <c r="C50" s="90"/>
      <c r="D50" s="74"/>
      <c r="E50" s="129">
        <v>0</v>
      </c>
      <c r="F50" s="241"/>
      <c r="G50" s="242">
        <f t="shared" si="8"/>
        <v>0</v>
      </c>
      <c r="H50" s="264" t="str">
        <f>VLOOKUP($H$4,verzamelblad!$A$5:$EK$54,83,0)</f>
        <v>op afroep</v>
      </c>
      <c r="I50" s="246" t="str">
        <f t="shared" si="9"/>
        <v/>
      </c>
    </row>
    <row r="51" spans="1:12" x14ac:dyDescent="0.25">
      <c r="A51" s="89" t="str">
        <f>VLOOKUP($H$4,verzamelblad!$A$5:$EK$54,84,0)</f>
        <v>boeidelen</v>
      </c>
      <c r="B51" s="90"/>
      <c r="C51" s="90"/>
      <c r="D51" s="74"/>
      <c r="E51" s="129">
        <v>0</v>
      </c>
      <c r="F51" s="241"/>
      <c r="G51" s="242">
        <f t="shared" si="8"/>
        <v>0</v>
      </c>
      <c r="H51" s="264">
        <f>VLOOKUP($H$4,verzamelblad!$A$5:$EK$54,85,0)</f>
        <v>0</v>
      </c>
      <c r="I51" s="246">
        <f t="shared" si="9"/>
        <v>0</v>
      </c>
    </row>
    <row r="52" spans="1:12" x14ac:dyDescent="0.25">
      <c r="A52" s="89" t="str">
        <f>VLOOKUP($H$4,verzamelblad!$A$5:$EK$54,86,0)</f>
        <v>gevelbeplating</v>
      </c>
      <c r="B52" s="90"/>
      <c r="C52" s="90"/>
      <c r="D52" s="74"/>
      <c r="E52" s="129">
        <v>0</v>
      </c>
      <c r="F52" s="241"/>
      <c r="G52" s="242">
        <f t="shared" si="8"/>
        <v>0</v>
      </c>
      <c r="H52" s="264">
        <f>VLOOKUP($H$4,verzamelblad!$A$5:$EK$54,87,0)</f>
        <v>0</v>
      </c>
      <c r="I52" s="246">
        <f t="shared" si="9"/>
        <v>0</v>
      </c>
    </row>
    <row r="53" spans="1:12" x14ac:dyDescent="0.25">
      <c r="A53" s="89">
        <f>VLOOKUP($H$4,verzamelblad!$A$5:$EK$54,88,0)</f>
        <v>0</v>
      </c>
      <c r="B53" s="90"/>
      <c r="C53" s="90"/>
      <c r="D53" s="74"/>
      <c r="E53" s="129">
        <v>0</v>
      </c>
      <c r="F53" s="241"/>
      <c r="G53" s="242">
        <f t="shared" si="8"/>
        <v>0</v>
      </c>
      <c r="H53" s="264">
        <f>VLOOKUP($H$4,verzamelblad!$A$5:$EK$54,89,0)</f>
        <v>0</v>
      </c>
      <c r="I53" s="246">
        <f t="shared" si="9"/>
        <v>0</v>
      </c>
    </row>
    <row r="54" spans="1:12" x14ac:dyDescent="0.25">
      <c r="A54" s="89">
        <f>VLOOKUP($H$4,verzamelblad!$A$5:$EK$54,90,0)</f>
        <v>0</v>
      </c>
      <c r="B54" s="90"/>
      <c r="C54" s="90"/>
      <c r="D54" s="74"/>
      <c r="E54" s="129">
        <v>0</v>
      </c>
      <c r="F54" s="241"/>
      <c r="G54" s="242">
        <f t="shared" si="8"/>
        <v>0</v>
      </c>
      <c r="H54" s="264">
        <f>VLOOKUP($H$4,verzamelblad!$A$5:$EK$54,91,0)</f>
        <v>0</v>
      </c>
      <c r="I54" s="246">
        <f t="shared" si="9"/>
        <v>0</v>
      </c>
    </row>
    <row r="55" spans="1:12" x14ac:dyDescent="0.25">
      <c r="A55" s="89">
        <f>VLOOKUP($H$4,verzamelblad!$A$5:$EK$54,92,0)</f>
        <v>0</v>
      </c>
      <c r="B55" s="90"/>
      <c r="C55" s="90"/>
      <c r="D55" s="74"/>
      <c r="E55" s="129">
        <v>0</v>
      </c>
      <c r="F55" s="241"/>
      <c r="G55" s="242">
        <f t="shared" si="8"/>
        <v>0</v>
      </c>
      <c r="H55" s="264">
        <f>VLOOKUP($H$4,verzamelblad!$A$5:$EK$54,93,0)</f>
        <v>0</v>
      </c>
      <c r="I55" s="246">
        <f t="shared" si="9"/>
        <v>0</v>
      </c>
    </row>
    <row r="56" spans="1:12" x14ac:dyDescent="0.25">
      <c r="A56" s="91">
        <f>VLOOKUP($H$4,verzamelblad!$A$5:$EK$54,94,0)</f>
        <v>0</v>
      </c>
      <c r="B56" s="75"/>
      <c r="C56" s="75"/>
      <c r="D56" s="76"/>
      <c r="E56" s="130">
        <v>0</v>
      </c>
      <c r="F56" s="243"/>
      <c r="G56" s="244">
        <f t="shared" si="8"/>
        <v>0</v>
      </c>
      <c r="H56" s="265">
        <f>VLOOKUP($H$4,verzamelblad!$A$5:$EK$54,95,0)</f>
        <v>0</v>
      </c>
      <c r="I56" s="247">
        <f t="shared" si="9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49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idden="1" x14ac:dyDescent="0.25">
      <c r="A60" s="92"/>
      <c r="B60" s="93"/>
      <c r="C60" s="93"/>
      <c r="D60" s="73"/>
      <c r="E60" s="60"/>
      <c r="F60" s="60"/>
      <c r="G60" s="78"/>
      <c r="H60" s="60"/>
      <c r="I60" s="245">
        <f>H60*G60</f>
        <v>0</v>
      </c>
      <c r="K60" s="14" t="s">
        <v>246</v>
      </c>
      <c r="L60" s="14"/>
    </row>
    <row r="61" spans="1:12" hidden="1" x14ac:dyDescent="0.25">
      <c r="A61" s="89"/>
      <c r="B61" s="90"/>
      <c r="C61" s="90"/>
      <c r="D61" s="74"/>
      <c r="E61" s="61"/>
      <c r="F61" s="61"/>
      <c r="G61" s="79"/>
      <c r="H61" s="61"/>
      <c r="I61" s="246">
        <f t="shared" ref="I61:I65" si="10">H61*G61</f>
        <v>0</v>
      </c>
      <c r="K61" s="92" t="s">
        <v>186</v>
      </c>
      <c r="L61" s="132"/>
    </row>
    <row r="62" spans="1:12" hidden="1" x14ac:dyDescent="0.25">
      <c r="A62" s="89"/>
      <c r="B62" s="90"/>
      <c r="C62" s="90"/>
      <c r="D62" s="74"/>
      <c r="E62" s="61"/>
      <c r="F62" s="61"/>
      <c r="G62" s="79"/>
      <c r="H62" s="61"/>
      <c r="I62" s="246">
        <f t="shared" si="10"/>
        <v>0</v>
      </c>
      <c r="K62" s="91" t="s">
        <v>187</v>
      </c>
      <c r="L62" s="133"/>
    </row>
    <row r="63" spans="1:12" hidden="1" x14ac:dyDescent="0.25">
      <c r="A63" s="89"/>
      <c r="B63" s="90"/>
      <c r="C63" s="90"/>
      <c r="D63" s="74"/>
      <c r="E63" s="61"/>
      <c r="F63" s="61"/>
      <c r="G63" s="79"/>
      <c r="H63" s="61"/>
      <c r="I63" s="246">
        <f t="shared" si="10"/>
        <v>0</v>
      </c>
    </row>
    <row r="64" spans="1:12" hidden="1" x14ac:dyDescent="0.25">
      <c r="A64" s="89"/>
      <c r="B64" s="90"/>
      <c r="C64" s="90"/>
      <c r="D64" s="74"/>
      <c r="E64" s="61"/>
      <c r="F64" s="61"/>
      <c r="G64" s="79"/>
      <c r="H64" s="61"/>
      <c r="I64" s="246">
        <f t="shared" si="10"/>
        <v>0</v>
      </c>
    </row>
    <row r="65" spans="1:12" hidden="1" x14ac:dyDescent="0.25">
      <c r="A65" s="91"/>
      <c r="B65" s="75"/>
      <c r="C65" s="75"/>
      <c r="D65" s="76"/>
      <c r="E65" s="62"/>
      <c r="F65" s="62"/>
      <c r="G65" s="81"/>
      <c r="H65" s="62"/>
      <c r="I65" s="247">
        <f t="shared" si="10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49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x14ac:dyDescent="0.25">
      <c r="A74" s="236"/>
      <c r="B74" s="236"/>
      <c r="C74" s="236"/>
      <c r="D74" s="236"/>
      <c r="E74" s="236"/>
      <c r="F74" s="236"/>
      <c r="G74" s="236"/>
      <c r="H74" s="236"/>
    </row>
    <row r="76" spans="1:12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8">
        <f>SUM(I14+I33+I44+I57+I66)</f>
        <v>0</v>
      </c>
    </row>
    <row r="77" spans="1:12" x14ac:dyDescent="0.25">
      <c r="A77" s="21"/>
      <c r="B77" s="21"/>
      <c r="C77" s="21"/>
      <c r="D77" s="21"/>
      <c r="E77" s="21"/>
      <c r="F77" s="21"/>
      <c r="G77" s="21"/>
      <c r="H77" s="21"/>
      <c r="I77" s="182"/>
    </row>
    <row r="78" spans="1:12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8">
        <f>I76/12</f>
        <v>0</v>
      </c>
    </row>
    <row r="79" spans="1:12" x14ac:dyDescent="0.25">
      <c r="A79" s="21"/>
      <c r="B79" s="21"/>
      <c r="C79" s="21"/>
      <c r="D79" s="21"/>
      <c r="E79" s="21"/>
      <c r="F79" s="21"/>
      <c r="G79" s="21"/>
      <c r="H79" s="21"/>
      <c r="I79" s="182"/>
      <c r="J79" s="34"/>
      <c r="K79" s="34"/>
      <c r="L79" s="34"/>
    </row>
    <row r="80" spans="1:12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31">
        <f ca="1">VLOOKUP($H$4,verzamelblad!$A$5:$EK$54,9,0)</f>
        <v>159.28305</v>
      </c>
      <c r="F81" s="109">
        <f>VLOOKUP($H$4,verzamelblad!$A$5:$EK$54,10,0)</f>
        <v>4</v>
      </c>
      <c r="G81" s="108"/>
      <c r="H81" s="108"/>
      <c r="I81" s="260">
        <f ca="1">SUM(E81*F81)</f>
        <v>637.13220000000001</v>
      </c>
    </row>
    <row r="82" spans="1:9" ht="15.75" thickTop="1" x14ac:dyDescent="0.25"/>
    <row r="84" spans="1:9" hidden="1" x14ac:dyDescent="0.25">
      <c r="A84" t="s">
        <v>93</v>
      </c>
      <c r="D84" t="s">
        <v>177</v>
      </c>
      <c r="E84" t="s">
        <v>178</v>
      </c>
    </row>
    <row r="85" spans="1:9" hidden="1" x14ac:dyDescent="0.25">
      <c r="A85" t="str">
        <f t="shared" ref="A85:A99" ca="1" si="11">IF(K19=0,"",K19)</f>
        <v>A</v>
      </c>
      <c r="D85">
        <f t="shared" ref="D85:D99" ca="1" si="12">IF(A85="",0,VLOOKUP(A85,INDIRECT("'"&amp;$H$5&amp;"'!C500:M515"),11,0))</f>
        <v>162040</v>
      </c>
      <c r="E85" t="str">
        <f>IF(L19="","",SUM(D85/L19)*uurtariefopbouw!$F$35)</f>
        <v/>
      </c>
    </row>
    <row r="86" spans="1:9" hidden="1" x14ac:dyDescent="0.25">
      <c r="A86" t="str">
        <f t="shared" ca="1" si="11"/>
        <v>A1</v>
      </c>
      <c r="D86">
        <f t="shared" ca="1" si="12"/>
        <v>10590</v>
      </c>
      <c r="E86" t="str">
        <f>IF(L20="","",SUM(D86/L20)*uurtariefopbouw!$F$35)</f>
        <v/>
      </c>
    </row>
    <row r="87" spans="1:9" hidden="1" x14ac:dyDescent="0.25">
      <c r="A87" t="str">
        <f t="shared" ca="1" si="11"/>
        <v>B</v>
      </c>
      <c r="D87">
        <f t="shared" ca="1" si="12"/>
        <v>101260</v>
      </c>
      <c r="E87" t="str">
        <f>IF(L21="","",SUM(D87/L21)*uurtariefopbouw!$F$35)</f>
        <v/>
      </c>
    </row>
    <row r="88" spans="1:9" hidden="1" x14ac:dyDescent="0.25">
      <c r="A88" t="str">
        <f t="shared" ca="1" si="11"/>
        <v>C</v>
      </c>
      <c r="D88">
        <f t="shared" ca="1" si="12"/>
        <v>8540</v>
      </c>
      <c r="E88" t="str">
        <f>IF(L22="","",SUM(D88/L22)*uurtariefopbouw!$F$35)</f>
        <v/>
      </c>
    </row>
    <row r="89" spans="1:9" hidden="1" x14ac:dyDescent="0.25">
      <c r="A89" t="str">
        <f t="shared" ca="1" si="11"/>
        <v>D</v>
      </c>
      <c r="D89">
        <f t="shared" ca="1" si="12"/>
        <v>20550</v>
      </c>
      <c r="E89" t="str">
        <f>IF(L23="","",SUM(D89/L23)*uurtariefopbouw!$F$35)</f>
        <v/>
      </c>
    </row>
    <row r="90" spans="1:9" x14ac:dyDescent="0.25">
      <c r="A90" t="str">
        <f t="shared" si="11"/>
        <v/>
      </c>
      <c r="D90">
        <f t="shared" ca="1" si="12"/>
        <v>0</v>
      </c>
      <c r="E90" t="str">
        <f>IF(L24="","",SUM(D90/L24)*uurtariefopbouw!$F$35)</f>
        <v/>
      </c>
    </row>
    <row r="91" spans="1:9" x14ac:dyDescent="0.25">
      <c r="A91" t="str">
        <f t="shared" si="11"/>
        <v/>
      </c>
      <c r="D91">
        <f t="shared" ca="1" si="12"/>
        <v>0</v>
      </c>
      <c r="E91" t="str">
        <f>IF(L25="","",SUM(D91/L25)*uurtariefopbouw!$F$35)</f>
        <v/>
      </c>
    </row>
    <row r="92" spans="1:9" x14ac:dyDescent="0.25">
      <c r="A92" t="str">
        <f t="shared" si="11"/>
        <v/>
      </c>
      <c r="D92">
        <f t="shared" ca="1" si="12"/>
        <v>0</v>
      </c>
      <c r="E92" t="str">
        <f>IF(L26="","",SUM(D92/L26)*uurtariefopbouw!$F$35)</f>
        <v/>
      </c>
    </row>
    <row r="93" spans="1:9" x14ac:dyDescent="0.25">
      <c r="A93" t="str">
        <f t="shared" si="11"/>
        <v/>
      </c>
      <c r="D93">
        <f t="shared" ca="1" si="12"/>
        <v>0</v>
      </c>
      <c r="E93" t="str">
        <f>IF(L27="","",SUM(D93/L27)*uurtariefopbouw!$F$35)</f>
        <v/>
      </c>
    </row>
    <row r="94" spans="1:9" x14ac:dyDescent="0.25">
      <c r="A94" t="str">
        <f t="shared" si="11"/>
        <v/>
      </c>
      <c r="D94">
        <f t="shared" ca="1" si="12"/>
        <v>0</v>
      </c>
      <c r="E94" t="str">
        <f>IF(L28="","",SUM(D94/L28)*uurtariefopbouw!$F$35)</f>
        <v/>
      </c>
    </row>
    <row r="95" spans="1:9" x14ac:dyDescent="0.25">
      <c r="A95" t="str">
        <f t="shared" si="11"/>
        <v/>
      </c>
      <c r="D95">
        <f t="shared" ca="1" si="12"/>
        <v>0</v>
      </c>
      <c r="E95" t="str">
        <f>IF(L29="","",SUM(D95/L29)*uurtariefopbouw!$F$35)</f>
        <v/>
      </c>
    </row>
    <row r="96" spans="1:9" x14ac:dyDescent="0.25">
      <c r="A96" t="str">
        <f t="shared" si="11"/>
        <v/>
      </c>
      <c r="D96">
        <f t="shared" ca="1" si="12"/>
        <v>0</v>
      </c>
      <c r="E96" t="str">
        <f>IF(L30="","",SUM(D96/L30)*uurtariefopbouw!$F$35)</f>
        <v/>
      </c>
    </row>
    <row r="97" spans="1:5" x14ac:dyDescent="0.25">
      <c r="A97" t="str">
        <f t="shared" si="11"/>
        <v/>
      </c>
      <c r="D97">
        <f t="shared" ca="1" si="12"/>
        <v>0</v>
      </c>
      <c r="E97" t="str">
        <f>IF(L31="","",SUM(D97/L31)*uurtariefopbouw!$F$35)</f>
        <v/>
      </c>
    </row>
    <row r="98" spans="1:5" hidden="1" x14ac:dyDescent="0.25">
      <c r="A98" t="str">
        <f t="shared" si="11"/>
        <v/>
      </c>
      <c r="D98">
        <f t="shared" ca="1" si="12"/>
        <v>0</v>
      </c>
      <c r="E98" t="str">
        <f>IF(L32="","",SUM(D98/L32)*uurtariefopbouw!$F$35)</f>
        <v/>
      </c>
    </row>
    <row r="99" spans="1:5" hidden="1" x14ac:dyDescent="0.25">
      <c r="A99" t="str">
        <f t="shared" si="11"/>
        <v/>
      </c>
      <c r="D99">
        <f t="shared" ca="1" si="12"/>
        <v>0</v>
      </c>
      <c r="E99" t="str">
        <f>IF(L33="","",SUM(D99/L33)*uurtariefopbouw!$F$35)</f>
        <v/>
      </c>
    </row>
    <row r="100" spans="1:5" ht="15.75" hidden="1" thickBot="1" x14ac:dyDescent="0.3">
      <c r="A100" s="5" t="s">
        <v>181</v>
      </c>
      <c r="B100" s="5"/>
      <c r="C100" s="5"/>
      <c r="D100" s="5">
        <f ca="1">SUM(D85:D99)</f>
        <v>302980</v>
      </c>
      <c r="E100" s="5">
        <f>SUM(E85:E99)</f>
        <v>0</v>
      </c>
    </row>
    <row r="101" spans="1:5" ht="15.75" hidden="1" thickTop="1" x14ac:dyDescent="0.25"/>
  </sheetData>
  <sheetProtection algorithmName="SHA-512" hashValue="eHu07/zOpfAL9kCqXVym/mSJrbz9OTYvuign5I4FPIDmu9lDO8TVcaVvKcrMZ8Qv3duIGm2htyYpzvzSnu2ddw==" saltValue="gwDq0DBTa5pDeiVaVgQ1Nw==" spinCount="100000" sheet="1" objects="1" scenarios="1"/>
  <mergeCells count="12">
    <mergeCell ref="A71:I71"/>
    <mergeCell ref="A72:I72"/>
    <mergeCell ref="A73:I73"/>
    <mergeCell ref="F6:G6"/>
    <mergeCell ref="A70:I70"/>
    <mergeCell ref="A69:I69"/>
    <mergeCell ref="A22:C22"/>
    <mergeCell ref="F4:G4"/>
    <mergeCell ref="F5:G5"/>
    <mergeCell ref="B6:E6"/>
    <mergeCell ref="B5:E5"/>
    <mergeCell ref="B4:E4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1">
    <tabColor rgb="FF9F9289"/>
  </sheetPr>
  <dimension ref="A1:M553"/>
  <sheetViews>
    <sheetView view="pageBreakPreview" topLeftCell="A474" zoomScale="60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24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77JCF9G2Rll6f8pFHRL0brI1eaMnBoMZZmVLBUdaRjOuaBz8IC3eWUKRdGZuDc/ZfQ3+vm4TBO+JsgEfVpxzbQ==" saltValue="dES9AXU9byOsGWkYITNfa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3">
    <tabColor rgb="FFF07512"/>
  </sheetPr>
  <dimension ref="A1:O124"/>
  <sheetViews>
    <sheetView showGridLines="0" showZeros="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25,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25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25a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JJt++wQcQiOvYJiA6ifx1jA29P0L4vom9yJl84yf7IDZfvBdfREXIhT3HxClL34ZwqQ4EkAuPkT+3WzMeWJDGg==" saltValue="uV+gYzQUR8BdD4NYas8W4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4">
    <tabColor rgb="FF9F9289"/>
  </sheetPr>
  <dimension ref="A1:M553"/>
  <sheetViews>
    <sheetView view="pageBreakPreview" zoomScale="60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25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oynFW+o9vtD5gkTIlbKd8M/8mYD1JaAIpFS1KyFWPiwI9xbyT1Lpe4gGn4Dxcf5+56muJcItIDhmx8xjA0OvdQ==" saltValue="nYb+5qTD4mpIfb2VkIHJh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5">
    <tabColor rgb="FFF07512"/>
  </sheetPr>
  <dimension ref="A1:O124"/>
  <sheetViews>
    <sheetView showGridLines="0" showZeros="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26,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26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26a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nwckzFXLROQflFulf4br324+032epFL27c0jojAvLHrF3H7jPvNKgqAK1lb38JZQQdPUDhSSAx8sUaa8uxMOkw==" saltValue="kfmY1iSG98Iw3dYME+v9d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6">
    <tabColor rgb="FF9F9289"/>
  </sheetPr>
  <dimension ref="A1:M553"/>
  <sheetViews>
    <sheetView view="pageBreakPreview" topLeftCell="A481" zoomScale="60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26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N4iZk7F3y28DaZJEdZLfBD6ko4/x7rEJzEFL+4+ZYDrvAWeWLbpuH9FYrQmSgIeyxLTwwIHr30tLGgIMJTCj+A==" saltValue="o7gVvf3IXVKvHj95O9JG/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7">
    <tabColor rgb="FFF07512"/>
  </sheetPr>
  <dimension ref="A1:O124"/>
  <sheetViews>
    <sheetView showGridLines="0" showZeros="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27,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27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27a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0</v>
      </c>
      <c r="E19" s="94"/>
      <c r="F19" s="95" t="s">
        <v>191</v>
      </c>
      <c r="G19" s="158" t="e">
        <f ca="1">D100/E9</f>
        <v>#DIV/0!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0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DvDjkNWs1l/Zq4+/kYFWjU26Nl3J7ibxdYzNS7woPXDJio4EONXamVfPxAxsYt7bXlhjUVfuWKXmwmai0UApLA==" saltValue="G0W10bGt4pcPEv/hC+HPxg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8">
    <tabColor rgb="FF9F9289"/>
  </sheetPr>
  <dimension ref="A1:M553"/>
  <sheetViews>
    <sheetView topLeftCell="A492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27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14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tr">
        <f t="shared" si="27"/>
        <v>G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tr">
        <f t="shared" si="27"/>
        <v>I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tr">
        <f t="shared" si="27"/>
        <v>I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tr">
        <f t="shared" si="27"/>
        <v>I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tr">
        <f t="shared" si="27"/>
        <v>I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tr">
        <f t="shared" si="27"/>
        <v>I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tr">
        <f t="shared" si="27"/>
        <v>I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tr">
        <f t="shared" si="27"/>
        <v>I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tr">
        <f t="shared" si="27"/>
        <v>I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34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G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tr">
        <f t="shared" si="37"/>
        <v>I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tr">
        <f t="shared" si="37"/>
        <v>I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tr">
        <f t="shared" si="37"/>
        <v>I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tr">
        <f t="shared" si="37"/>
        <v>I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tr">
        <f t="shared" si="37"/>
        <v>I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tr">
        <f t="shared" si="37"/>
        <v>I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tr">
        <f t="shared" si="37"/>
        <v>I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tr">
        <f t="shared" si="37"/>
        <v>I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180</v>
      </c>
      <c r="G546" s="167">
        <v>0</v>
      </c>
    </row>
    <row r="547" spans="6:7" x14ac:dyDescent="0.25">
      <c r="F547" s="83" t="s">
        <v>180</v>
      </c>
      <c r="G547" s="167"/>
    </row>
    <row r="548" spans="6:7" x14ac:dyDescent="0.25">
      <c r="F548" s="83" t="s">
        <v>180</v>
      </c>
      <c r="G548" s="167"/>
    </row>
    <row r="549" spans="6:7" x14ac:dyDescent="0.25">
      <c r="F549" s="83" t="s">
        <v>180</v>
      </c>
      <c r="G549" s="167"/>
    </row>
    <row r="550" spans="6:7" x14ac:dyDescent="0.25">
      <c r="F550" s="83" t="s">
        <v>180</v>
      </c>
      <c r="G550" s="167"/>
    </row>
    <row r="551" spans="6:7" x14ac:dyDescent="0.25">
      <c r="F551" s="83" t="s">
        <v>180</v>
      </c>
      <c r="G551" s="167"/>
    </row>
    <row r="552" spans="6:7" x14ac:dyDescent="0.25">
      <c r="F552" s="83" t="s">
        <v>180</v>
      </c>
      <c r="G552" s="167"/>
    </row>
    <row r="553" spans="6:7" x14ac:dyDescent="0.25">
      <c r="F553" s="84" t="s">
        <v>180</v>
      </c>
      <c r="G553" s="168"/>
    </row>
  </sheetData>
  <sheetProtection algorithmName="SHA-512" hashValue="lJknQXABw1E4/ZY9bIc+kzBVBy43fU47IPGH+2swdfAA9G8obcOpcGjzvo/1fJHn/H8sTXk+ncQKamlSd6qFvg==" saltValue="B4ruHomP+XNbXi87qFpkx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9">
    <tabColor rgb="FFF07512"/>
  </sheetPr>
  <dimension ref="A1:O124"/>
  <sheetViews>
    <sheetView showGridLines="0" showZeros="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28,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28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28a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EEROxaAzf4qNYZ848vfSceteWTXDNEz1QhqVoujh4j9ZVVtlElMl6BmYGFMrYY7l7pxRku/q1JSZqNeBY5oqpg==" saltValue="f0NgP+tFnaArG3pDkd7i0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0">
    <tabColor rgb="FF9F9289"/>
  </sheetPr>
  <dimension ref="A1:M553"/>
  <sheetViews>
    <sheetView view="pageBreakPreview" topLeftCell="A474" zoomScale="60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28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+yBJnw8BdnvRmaDGS3HNKJY61/skwU0UgH/13WVfncFVSSWhXqQu7hBEZKQinLMAE/BWyyL7/OgRjrOxe/YVyA==" saltValue="4AVuonZX5fyibhVc6LggAg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1">
    <tabColor rgb="FFF07512"/>
  </sheetPr>
  <dimension ref="A1:O124"/>
  <sheetViews>
    <sheetView showGridLines="0" showZeros="0" topLeftCell="A43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29,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29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29a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>
        <f>VLOOKUP($H$4,verzamelblad!$A$5:$EK$54,76,0)</f>
        <v>0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0</v>
      </c>
      <c r="I47" s="253">
        <f t="shared" ref="I47:I56" si="7">IF(H47="op afroep","",SUM(G47*H47))</f>
        <v>0</v>
      </c>
    </row>
    <row r="48" spans="1:12" ht="15" x14ac:dyDescent="0.25">
      <c r="A48" s="89">
        <f>VLOOKUP($H$4,verzamelblad!$A$5:$EK$54,78,0)</f>
        <v>0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0</v>
      </c>
      <c r="I48" s="254">
        <f t="shared" si="7"/>
        <v>0</v>
      </c>
    </row>
    <row r="49" spans="1:12" ht="15" x14ac:dyDescent="0.25">
      <c r="A49" s="89">
        <f>VLOOKUP($H$4,verzamelblad!$A$5:$EK$54,80,0)</f>
        <v>0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0</v>
      </c>
      <c r="I49" s="254">
        <f t="shared" si="7"/>
        <v>0</v>
      </c>
    </row>
    <row r="50" spans="1:12" ht="15" x14ac:dyDescent="0.25">
      <c r="A50" s="89">
        <f>VLOOKUP($H$4,verzamelblad!$A$5:$EK$54,82,0)</f>
        <v>0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>
        <f>VLOOKUP($H$4,verzamelblad!$A$5:$EK$54,83,0)</f>
        <v>0</v>
      </c>
      <c r="I50" s="254">
        <f t="shared" si="7"/>
        <v>0</v>
      </c>
    </row>
    <row r="51" spans="1:12" ht="15" x14ac:dyDescent="0.25">
      <c r="A51" s="89">
        <f>VLOOKUP($H$4,verzamelblad!$A$5:$EK$54,84,0)</f>
        <v>0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>
        <f>VLOOKUP($H$4,verzamelblad!$A$5:$EK$54,86,0)</f>
        <v>0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fsPJWoUMfIzOwOCEjUaMjSHfRYg7vfne2JIHuXLBp35LYAX/p/xaD8GgDohuIuh90SfIxXkIB3WMEHJD4Ng8YA==" saltValue="TjGiMtnCucZ1Cu3aKVS0AQ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9F9289"/>
  </sheetPr>
  <dimension ref="A1:M553"/>
  <sheetViews>
    <sheetView topLeftCell="A4" zoomScaleNormal="100" workbookViewId="0">
      <selection activeCell="C9" sqref="C9"/>
    </sheetView>
  </sheetViews>
  <sheetFormatPr defaultRowHeight="15" x14ac:dyDescent="0.25"/>
  <cols>
    <col min="1" max="1" width="6" style="218" customWidth="1"/>
    <col min="2" max="2" width="5.7109375" style="218" customWidth="1"/>
    <col min="3" max="3" width="25.42578125" style="221" customWidth="1"/>
    <col min="4" max="4" width="3" style="221" customWidth="1"/>
    <col min="5" max="5" width="3.7109375" style="221" customWidth="1"/>
    <col min="6" max="6" width="9.42578125" style="223" customWidth="1"/>
    <col min="7" max="7" width="10.5703125" style="223" customWidth="1"/>
    <col min="8" max="10" width="8.7109375" style="22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1</v>
      </c>
      <c r="B1" s="212" t="s">
        <v>61</v>
      </c>
      <c r="C1" s="213"/>
      <c r="D1" s="214" t="str">
        <f>VLOOKUP(A1,verzamelblad!A5:E54,3)</f>
        <v>OBS De Morskring (onderbouw)</v>
      </c>
      <c r="E1" s="215"/>
      <c r="F1" s="396"/>
      <c r="G1" s="396"/>
      <c r="H1" s="396"/>
      <c r="I1" s="396"/>
      <c r="J1" s="396"/>
      <c r="K1" s="217"/>
    </row>
    <row r="2" spans="1:13" x14ac:dyDescent="0.25">
      <c r="B2" s="212" t="s">
        <v>94</v>
      </c>
      <c r="C2" s="219"/>
      <c r="D2" s="214" t="str">
        <f>VLOOKUP(A1,verzamelblad!A5:E54,4)</f>
        <v>Damlaan 1</v>
      </c>
      <c r="E2" s="215"/>
      <c r="F2" s="396"/>
      <c r="G2" s="396"/>
      <c r="H2" s="396"/>
      <c r="I2" s="396" t="str">
        <f>VLOOKUP(A1,verzamelblad!A5:E54,5)</f>
        <v>Leiden</v>
      </c>
      <c r="J2" s="39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2" t="s">
        <v>99</v>
      </c>
      <c r="G3" s="222" t="s">
        <v>100</v>
      </c>
      <c r="H3" s="222" t="s">
        <v>101</v>
      </c>
      <c r="I3" s="222" t="s">
        <v>739</v>
      </c>
      <c r="J3" s="222" t="s">
        <v>103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397" t="s">
        <v>364</v>
      </c>
      <c r="C4" s="388" t="s">
        <v>379</v>
      </c>
      <c r="D4" s="372"/>
      <c r="E4" s="372" t="s">
        <v>85</v>
      </c>
      <c r="F4" s="425">
        <v>4.3</v>
      </c>
      <c r="G4" s="425"/>
      <c r="H4" s="425"/>
      <c r="I4" s="425"/>
      <c r="J4" s="425"/>
      <c r="K4" s="223">
        <f t="shared" ref="K4:K29" si="0">SUM(F4:J4)</f>
        <v>4.3</v>
      </c>
      <c r="L4" s="218">
        <f t="shared" ref="L4:L67" si="1">IF(E4="",0,IF(E4="H",0,VLOOKUP(E4,$F$539:$G$553,2)))</f>
        <v>200</v>
      </c>
      <c r="M4" s="203">
        <f t="shared" ref="M4:M29" si="2">SUM(K4*L4)</f>
        <v>860</v>
      </c>
    </row>
    <row r="5" spans="1:13" x14ac:dyDescent="0.25">
      <c r="A5" s="218" t="s">
        <v>404</v>
      </c>
      <c r="B5" s="397" t="s">
        <v>377</v>
      </c>
      <c r="C5" s="388" t="s">
        <v>450</v>
      </c>
      <c r="D5" s="372"/>
      <c r="E5" s="372" t="s">
        <v>85</v>
      </c>
      <c r="F5" s="425"/>
      <c r="G5" s="425">
        <v>129.30000000000001</v>
      </c>
      <c r="H5" s="425"/>
      <c r="I5" s="425"/>
      <c r="J5" s="425"/>
      <c r="K5" s="223">
        <f t="shared" si="0"/>
        <v>129.30000000000001</v>
      </c>
      <c r="L5" s="218">
        <f t="shared" si="1"/>
        <v>200</v>
      </c>
      <c r="M5" s="203">
        <f t="shared" si="2"/>
        <v>25860.000000000004</v>
      </c>
    </row>
    <row r="6" spans="1:13" x14ac:dyDescent="0.25">
      <c r="A6" s="218" t="s">
        <v>404</v>
      </c>
      <c r="B6" s="397" t="s">
        <v>378</v>
      </c>
      <c r="C6" s="388" t="s">
        <v>381</v>
      </c>
      <c r="D6" s="372"/>
      <c r="E6" s="372" t="s">
        <v>85</v>
      </c>
      <c r="F6" s="425"/>
      <c r="G6" s="425"/>
      <c r="H6" s="425"/>
      <c r="I6" s="425"/>
      <c r="J6" s="425">
        <v>56</v>
      </c>
      <c r="K6" s="223">
        <f t="shared" si="0"/>
        <v>56</v>
      </c>
      <c r="L6" s="218">
        <f t="shared" si="1"/>
        <v>200</v>
      </c>
      <c r="M6" s="203">
        <f t="shared" si="2"/>
        <v>11200</v>
      </c>
    </row>
    <row r="7" spans="1:13" x14ac:dyDescent="0.25">
      <c r="A7" s="218" t="s">
        <v>404</v>
      </c>
      <c r="B7" s="397" t="s">
        <v>352</v>
      </c>
      <c r="C7" s="388" t="s">
        <v>387</v>
      </c>
      <c r="D7" s="372"/>
      <c r="E7" s="372" t="s">
        <v>84</v>
      </c>
      <c r="F7" s="425"/>
      <c r="G7" s="425">
        <v>58.5</v>
      </c>
      <c r="H7" s="425"/>
      <c r="I7" s="425"/>
      <c r="J7" s="425"/>
      <c r="K7" s="223">
        <f t="shared" si="0"/>
        <v>58.5</v>
      </c>
      <c r="L7" s="218">
        <f t="shared" si="1"/>
        <v>200</v>
      </c>
      <c r="M7" s="203">
        <f t="shared" si="2"/>
        <v>11700</v>
      </c>
    </row>
    <row r="8" spans="1:13" x14ac:dyDescent="0.25">
      <c r="A8" s="218" t="s">
        <v>404</v>
      </c>
      <c r="B8" s="397" t="s">
        <v>354</v>
      </c>
      <c r="C8" s="388" t="s">
        <v>387</v>
      </c>
      <c r="D8" s="372"/>
      <c r="E8" s="372" t="s">
        <v>84</v>
      </c>
      <c r="F8" s="425"/>
      <c r="G8" s="425">
        <v>58.5</v>
      </c>
      <c r="H8" s="425"/>
      <c r="I8" s="425"/>
      <c r="J8" s="425"/>
      <c r="K8" s="223">
        <f t="shared" si="0"/>
        <v>58.5</v>
      </c>
      <c r="L8" s="218">
        <f t="shared" si="1"/>
        <v>200</v>
      </c>
      <c r="M8" s="203">
        <f t="shared" si="2"/>
        <v>11700</v>
      </c>
    </row>
    <row r="9" spans="1:13" x14ac:dyDescent="0.25">
      <c r="A9" s="218" t="s">
        <v>404</v>
      </c>
      <c r="B9" s="397" t="s">
        <v>437</v>
      </c>
      <c r="C9" s="388" t="s">
        <v>387</v>
      </c>
      <c r="D9" s="372"/>
      <c r="E9" s="372" t="s">
        <v>84</v>
      </c>
      <c r="F9" s="425"/>
      <c r="G9" s="425">
        <v>58.5</v>
      </c>
      <c r="H9" s="425"/>
      <c r="I9" s="425"/>
      <c r="J9" s="425"/>
      <c r="K9" s="223">
        <f t="shared" si="0"/>
        <v>58.5</v>
      </c>
      <c r="L9" s="218">
        <f t="shared" si="1"/>
        <v>200</v>
      </c>
      <c r="M9" s="203">
        <f t="shared" si="2"/>
        <v>11700</v>
      </c>
    </row>
    <row r="10" spans="1:13" x14ac:dyDescent="0.25">
      <c r="A10" s="218" t="s">
        <v>404</v>
      </c>
      <c r="B10" s="397" t="s">
        <v>356</v>
      </c>
      <c r="C10" s="388" t="s">
        <v>381</v>
      </c>
      <c r="D10" s="372"/>
      <c r="E10" s="372" t="s">
        <v>85</v>
      </c>
      <c r="F10" s="425"/>
      <c r="G10" s="425"/>
      <c r="H10" s="425"/>
      <c r="I10" s="425"/>
      <c r="J10" s="425">
        <v>34</v>
      </c>
      <c r="K10" s="223">
        <f t="shared" si="0"/>
        <v>34</v>
      </c>
      <c r="L10" s="218">
        <f t="shared" si="1"/>
        <v>200</v>
      </c>
      <c r="M10" s="203">
        <f t="shared" si="2"/>
        <v>6800</v>
      </c>
    </row>
    <row r="11" spans="1:13" x14ac:dyDescent="0.25">
      <c r="A11" s="218" t="s">
        <v>404</v>
      </c>
      <c r="B11" s="397" t="s">
        <v>357</v>
      </c>
      <c r="C11" s="388" t="s">
        <v>379</v>
      </c>
      <c r="D11" s="372"/>
      <c r="E11" s="372" t="s">
        <v>85</v>
      </c>
      <c r="F11" s="425">
        <v>5.6</v>
      </c>
      <c r="G11" s="425"/>
      <c r="H11" s="425"/>
      <c r="I11" s="425"/>
      <c r="J11" s="425"/>
      <c r="K11" s="223">
        <f t="shared" si="0"/>
        <v>5.6</v>
      </c>
      <c r="L11" s="218">
        <f t="shared" si="1"/>
        <v>200</v>
      </c>
      <c r="M11" s="203">
        <f t="shared" si="2"/>
        <v>1120</v>
      </c>
    </row>
    <row r="12" spans="1:13" x14ac:dyDescent="0.25">
      <c r="A12" s="218" t="s">
        <v>404</v>
      </c>
      <c r="B12" s="397" t="s">
        <v>355</v>
      </c>
      <c r="C12" s="388" t="s">
        <v>387</v>
      </c>
      <c r="D12" s="372"/>
      <c r="E12" s="372" t="s">
        <v>84</v>
      </c>
      <c r="F12" s="425"/>
      <c r="G12" s="425">
        <v>81.3</v>
      </c>
      <c r="H12" s="425"/>
      <c r="I12" s="425"/>
      <c r="J12" s="425"/>
      <c r="K12" s="223">
        <f t="shared" si="0"/>
        <v>81.3</v>
      </c>
      <c r="L12" s="218">
        <f t="shared" si="1"/>
        <v>200</v>
      </c>
      <c r="M12" s="203">
        <f t="shared" si="2"/>
        <v>16260</v>
      </c>
    </row>
    <row r="13" spans="1:13" x14ac:dyDescent="0.25">
      <c r="A13" s="218" t="s">
        <v>404</v>
      </c>
      <c r="B13" s="397" t="s">
        <v>360</v>
      </c>
      <c r="C13" s="388" t="s">
        <v>644</v>
      </c>
      <c r="D13" s="372"/>
      <c r="E13" s="372" t="s">
        <v>111</v>
      </c>
      <c r="F13" s="425"/>
      <c r="G13" s="425"/>
      <c r="H13" s="425"/>
      <c r="I13" s="425">
        <v>1.5</v>
      </c>
      <c r="J13" s="425"/>
      <c r="K13" s="223">
        <f t="shared" si="0"/>
        <v>1.5</v>
      </c>
      <c r="L13" s="218">
        <f t="shared" si="1"/>
        <v>200</v>
      </c>
      <c r="M13" s="203">
        <f t="shared" si="2"/>
        <v>300</v>
      </c>
    </row>
    <row r="14" spans="1:13" x14ac:dyDescent="0.25">
      <c r="A14" s="218" t="s">
        <v>404</v>
      </c>
      <c r="B14" s="397" t="s">
        <v>361</v>
      </c>
      <c r="C14" s="388" t="s">
        <v>382</v>
      </c>
      <c r="D14" s="372"/>
      <c r="E14" s="372" t="s">
        <v>111</v>
      </c>
      <c r="F14" s="425"/>
      <c r="G14" s="425"/>
      <c r="H14" s="425"/>
      <c r="I14" s="425">
        <v>15</v>
      </c>
      <c r="J14" s="425"/>
      <c r="K14" s="223">
        <f t="shared" si="0"/>
        <v>15</v>
      </c>
      <c r="L14" s="218">
        <f t="shared" si="1"/>
        <v>200</v>
      </c>
      <c r="M14" s="203">
        <f t="shared" si="2"/>
        <v>3000</v>
      </c>
    </row>
    <row r="15" spans="1:13" x14ac:dyDescent="0.25">
      <c r="A15" s="218" t="s">
        <v>404</v>
      </c>
      <c r="B15" s="397" t="s">
        <v>362</v>
      </c>
      <c r="C15" s="388" t="s">
        <v>391</v>
      </c>
      <c r="D15" s="372"/>
      <c r="E15" s="372" t="s">
        <v>626</v>
      </c>
      <c r="F15" s="425"/>
      <c r="G15" s="425">
        <v>31</v>
      </c>
      <c r="H15" s="425"/>
      <c r="I15" s="425"/>
      <c r="J15" s="425"/>
      <c r="K15" s="223">
        <f t="shared" si="0"/>
        <v>31</v>
      </c>
      <c r="L15" s="218">
        <f t="shared" si="1"/>
        <v>120</v>
      </c>
      <c r="M15" s="203">
        <f t="shared" si="2"/>
        <v>3720</v>
      </c>
    </row>
    <row r="16" spans="1:13" x14ac:dyDescent="0.25">
      <c r="A16" s="218" t="s">
        <v>404</v>
      </c>
      <c r="B16" s="397" t="s">
        <v>438</v>
      </c>
      <c r="C16" s="388" t="s">
        <v>537</v>
      </c>
      <c r="D16" s="372"/>
      <c r="E16" s="372" t="s">
        <v>85</v>
      </c>
      <c r="F16" s="425"/>
      <c r="G16" s="425">
        <v>9.4</v>
      </c>
      <c r="H16" s="425"/>
      <c r="I16" s="425"/>
      <c r="J16" s="425"/>
      <c r="K16" s="223">
        <f t="shared" si="0"/>
        <v>9.4</v>
      </c>
      <c r="L16" s="218">
        <f t="shared" si="1"/>
        <v>200</v>
      </c>
      <c r="M16" s="203">
        <f t="shared" si="2"/>
        <v>1880</v>
      </c>
    </row>
    <row r="17" spans="1:13" x14ac:dyDescent="0.25">
      <c r="A17" s="218" t="s">
        <v>404</v>
      </c>
      <c r="B17" s="397" t="s">
        <v>370</v>
      </c>
      <c r="C17" s="388" t="s">
        <v>381</v>
      </c>
      <c r="D17" s="372"/>
      <c r="E17" s="372" t="s">
        <v>85</v>
      </c>
      <c r="F17" s="425">
        <v>5.75</v>
      </c>
      <c r="G17" s="425"/>
      <c r="H17" s="425"/>
      <c r="I17" s="425"/>
      <c r="J17" s="425">
        <v>132.5</v>
      </c>
      <c r="K17" s="223">
        <f t="shared" si="0"/>
        <v>138.25</v>
      </c>
      <c r="L17" s="218">
        <f t="shared" si="1"/>
        <v>200</v>
      </c>
      <c r="M17" s="203">
        <f t="shared" si="2"/>
        <v>27650</v>
      </c>
    </row>
    <row r="18" spans="1:13" x14ac:dyDescent="0.25">
      <c r="A18" s="218" t="s">
        <v>404</v>
      </c>
      <c r="B18" s="397" t="s">
        <v>367</v>
      </c>
      <c r="C18" s="388" t="s">
        <v>392</v>
      </c>
      <c r="D18" s="372"/>
      <c r="E18" s="372" t="s">
        <v>85</v>
      </c>
      <c r="F18" s="425"/>
      <c r="G18" s="425"/>
      <c r="H18" s="425"/>
      <c r="I18" s="425"/>
      <c r="J18" s="425">
        <v>10</v>
      </c>
      <c r="K18" s="223">
        <f t="shared" si="0"/>
        <v>10</v>
      </c>
      <c r="L18" s="218">
        <f t="shared" si="1"/>
        <v>200</v>
      </c>
      <c r="M18" s="203">
        <f t="shared" si="2"/>
        <v>2000</v>
      </c>
    </row>
    <row r="19" spans="1:13" x14ac:dyDescent="0.25">
      <c r="A19" s="218" t="s">
        <v>404</v>
      </c>
      <c r="B19" s="397" t="s">
        <v>668</v>
      </c>
      <c r="C19" s="388" t="s">
        <v>379</v>
      </c>
      <c r="D19" s="372"/>
      <c r="E19" s="372" t="s">
        <v>85</v>
      </c>
      <c r="F19" s="425">
        <v>6.45</v>
      </c>
      <c r="G19" s="425">
        <v>6.4</v>
      </c>
      <c r="H19" s="425"/>
      <c r="I19" s="425"/>
      <c r="J19" s="425"/>
      <c r="K19" s="223">
        <f t="shared" si="0"/>
        <v>12.850000000000001</v>
      </c>
      <c r="L19" s="218">
        <f t="shared" si="1"/>
        <v>200</v>
      </c>
      <c r="M19" s="203">
        <f t="shared" si="2"/>
        <v>2570.0000000000005</v>
      </c>
    </row>
    <row r="20" spans="1:13" x14ac:dyDescent="0.25">
      <c r="A20" s="218" t="s">
        <v>404</v>
      </c>
      <c r="B20" s="397" t="s">
        <v>735</v>
      </c>
      <c r="C20" s="388" t="s">
        <v>394</v>
      </c>
      <c r="D20" s="372"/>
      <c r="E20" s="372" t="s">
        <v>111</v>
      </c>
      <c r="F20" s="425"/>
      <c r="G20" s="425"/>
      <c r="H20" s="425"/>
      <c r="I20" s="425">
        <v>5</v>
      </c>
      <c r="J20" s="425"/>
      <c r="K20" s="223">
        <f t="shared" si="0"/>
        <v>5</v>
      </c>
      <c r="L20" s="218">
        <f t="shared" si="1"/>
        <v>200</v>
      </c>
      <c r="M20" s="203">
        <f t="shared" si="2"/>
        <v>1000</v>
      </c>
    </row>
    <row r="21" spans="1:13" x14ac:dyDescent="0.25">
      <c r="A21" s="218" t="s">
        <v>404</v>
      </c>
      <c r="B21" s="397" t="s">
        <v>371</v>
      </c>
      <c r="C21" s="388" t="s">
        <v>393</v>
      </c>
      <c r="D21" s="372"/>
      <c r="E21" s="372" t="s">
        <v>86</v>
      </c>
      <c r="F21" s="425"/>
      <c r="G21" s="425">
        <v>102.75</v>
      </c>
      <c r="H21" s="425"/>
      <c r="I21" s="425"/>
      <c r="J21" s="425"/>
      <c r="K21" s="223">
        <f t="shared" si="0"/>
        <v>102.75</v>
      </c>
      <c r="L21" s="218">
        <f t="shared" si="1"/>
        <v>200</v>
      </c>
      <c r="M21" s="203">
        <f t="shared" si="2"/>
        <v>20550</v>
      </c>
    </row>
    <row r="22" spans="1:13" x14ac:dyDescent="0.25">
      <c r="A22" s="218" t="s">
        <v>404</v>
      </c>
      <c r="B22" s="397" t="s">
        <v>374</v>
      </c>
      <c r="C22" s="388" t="s">
        <v>391</v>
      </c>
      <c r="D22" s="372"/>
      <c r="E22" s="372" t="s">
        <v>626</v>
      </c>
      <c r="F22" s="425">
        <v>25</v>
      </c>
      <c r="G22" s="425"/>
      <c r="H22" s="425"/>
      <c r="I22" s="425">
        <v>14.25</v>
      </c>
      <c r="J22" s="425"/>
      <c r="K22" s="223">
        <f t="shared" si="0"/>
        <v>39.25</v>
      </c>
      <c r="L22" s="218">
        <f t="shared" si="1"/>
        <v>120</v>
      </c>
      <c r="M22" s="203">
        <f t="shared" si="2"/>
        <v>4710</v>
      </c>
    </row>
    <row r="23" spans="1:13" x14ac:dyDescent="0.25">
      <c r="A23" s="218" t="s">
        <v>404</v>
      </c>
      <c r="B23" s="397" t="s">
        <v>366</v>
      </c>
      <c r="C23" s="388" t="s">
        <v>382</v>
      </c>
      <c r="D23" s="372"/>
      <c r="E23" s="372" t="s">
        <v>111</v>
      </c>
      <c r="F23" s="425"/>
      <c r="G23" s="425"/>
      <c r="H23" s="425"/>
      <c r="I23" s="425"/>
      <c r="J23" s="425"/>
      <c r="K23" s="223">
        <f t="shared" si="0"/>
        <v>0</v>
      </c>
      <c r="L23" s="218">
        <f t="shared" si="1"/>
        <v>200</v>
      </c>
      <c r="M23" s="203">
        <f t="shared" si="2"/>
        <v>0</v>
      </c>
    </row>
    <row r="24" spans="1:13" x14ac:dyDescent="0.25">
      <c r="A24" s="218" t="s">
        <v>404</v>
      </c>
      <c r="B24" s="397" t="s">
        <v>461</v>
      </c>
      <c r="C24" s="388" t="s">
        <v>387</v>
      </c>
      <c r="D24" s="372"/>
      <c r="E24" s="372" t="s">
        <v>84</v>
      </c>
      <c r="F24" s="425"/>
      <c r="G24" s="425">
        <v>58.5</v>
      </c>
      <c r="H24" s="425"/>
      <c r="I24" s="425"/>
      <c r="J24" s="425"/>
      <c r="K24" s="223">
        <f t="shared" si="0"/>
        <v>58.5</v>
      </c>
      <c r="L24" s="218">
        <f t="shared" si="1"/>
        <v>200</v>
      </c>
      <c r="M24" s="203">
        <f t="shared" si="2"/>
        <v>11700</v>
      </c>
    </row>
    <row r="25" spans="1:13" x14ac:dyDescent="0.25">
      <c r="A25" s="218" t="s">
        <v>404</v>
      </c>
      <c r="B25" s="397" t="s">
        <v>462</v>
      </c>
      <c r="C25" s="388" t="s">
        <v>387</v>
      </c>
      <c r="D25" s="372"/>
      <c r="E25" s="372" t="s">
        <v>84</v>
      </c>
      <c r="F25" s="425"/>
      <c r="G25" s="425">
        <v>58.5</v>
      </c>
      <c r="H25" s="425"/>
      <c r="I25" s="425"/>
      <c r="J25" s="425"/>
      <c r="K25" s="223">
        <f t="shared" si="0"/>
        <v>58.5</v>
      </c>
      <c r="L25" s="218">
        <f t="shared" si="1"/>
        <v>200</v>
      </c>
      <c r="M25" s="203">
        <f t="shared" si="2"/>
        <v>11700</v>
      </c>
    </row>
    <row r="26" spans="1:13" x14ac:dyDescent="0.25">
      <c r="A26" s="218" t="s">
        <v>404</v>
      </c>
      <c r="B26" s="397" t="s">
        <v>368</v>
      </c>
      <c r="C26" s="388" t="s">
        <v>387</v>
      </c>
      <c r="D26" s="372"/>
      <c r="E26" s="372" t="s">
        <v>84</v>
      </c>
      <c r="F26" s="425"/>
      <c r="G26" s="425">
        <v>58.5</v>
      </c>
      <c r="H26" s="425"/>
      <c r="I26" s="425"/>
      <c r="J26" s="425"/>
      <c r="K26" s="223">
        <f t="shared" si="0"/>
        <v>58.5</v>
      </c>
      <c r="L26" s="218">
        <f t="shared" si="1"/>
        <v>200</v>
      </c>
      <c r="M26" s="203">
        <f t="shared" si="2"/>
        <v>11700</v>
      </c>
    </row>
    <row r="27" spans="1:13" x14ac:dyDescent="0.25">
      <c r="A27" s="218" t="s">
        <v>404</v>
      </c>
      <c r="B27" s="397" t="s">
        <v>440</v>
      </c>
      <c r="C27" s="388" t="s">
        <v>508</v>
      </c>
      <c r="D27" s="372"/>
      <c r="E27" s="372" t="s">
        <v>84</v>
      </c>
      <c r="F27" s="426"/>
      <c r="G27" s="426">
        <v>43.8</v>
      </c>
      <c r="H27" s="426"/>
      <c r="I27" s="426"/>
      <c r="J27" s="425"/>
      <c r="K27" s="223">
        <f t="shared" si="0"/>
        <v>43.8</v>
      </c>
      <c r="L27" s="218">
        <f t="shared" si="1"/>
        <v>200</v>
      </c>
      <c r="M27" s="203">
        <f t="shared" si="2"/>
        <v>8760</v>
      </c>
    </row>
    <row r="28" spans="1:13" x14ac:dyDescent="0.25">
      <c r="A28" s="218" t="s">
        <v>404</v>
      </c>
      <c r="B28" s="397" t="s">
        <v>736</v>
      </c>
      <c r="C28" s="388" t="s">
        <v>644</v>
      </c>
      <c r="D28" s="372"/>
      <c r="E28" s="372" t="s">
        <v>111</v>
      </c>
      <c r="F28" s="425"/>
      <c r="G28" s="425"/>
      <c r="H28" s="426"/>
      <c r="I28" s="426"/>
      <c r="J28" s="426">
        <v>2.6</v>
      </c>
      <c r="K28" s="223">
        <f t="shared" si="0"/>
        <v>2.6</v>
      </c>
      <c r="L28" s="218">
        <f t="shared" si="1"/>
        <v>200</v>
      </c>
      <c r="M28" s="203">
        <f t="shared" si="2"/>
        <v>520</v>
      </c>
    </row>
    <row r="29" spans="1:13" x14ac:dyDescent="0.25">
      <c r="A29" s="218" t="s">
        <v>404</v>
      </c>
      <c r="B29" s="397" t="s">
        <v>365</v>
      </c>
      <c r="C29" s="388" t="s">
        <v>495</v>
      </c>
      <c r="D29" s="372"/>
      <c r="E29" s="372" t="s">
        <v>85</v>
      </c>
      <c r="F29" s="425"/>
      <c r="G29" s="425">
        <v>7.25</v>
      </c>
      <c r="H29" s="426"/>
      <c r="I29" s="426"/>
      <c r="J29" s="426"/>
      <c r="K29" s="223">
        <f t="shared" si="0"/>
        <v>7.25</v>
      </c>
      <c r="L29" s="218">
        <f t="shared" si="1"/>
        <v>200</v>
      </c>
      <c r="M29" s="203">
        <f t="shared" si="2"/>
        <v>1450</v>
      </c>
    </row>
    <row r="30" spans="1:13" x14ac:dyDescent="0.25">
      <c r="A30" s="218" t="s">
        <v>396</v>
      </c>
      <c r="B30" s="397" t="s">
        <v>400</v>
      </c>
      <c r="C30" s="388" t="s">
        <v>381</v>
      </c>
      <c r="D30" s="372"/>
      <c r="E30" s="372" t="s">
        <v>85</v>
      </c>
      <c r="F30" s="426"/>
      <c r="G30" s="426"/>
      <c r="H30" s="426"/>
      <c r="I30" s="426"/>
      <c r="J30" s="425">
        <v>67.650000000000006</v>
      </c>
      <c r="K30" s="223">
        <f t="shared" ref="K30:K68" si="3">SUM(F30:J30)</f>
        <v>67.650000000000006</v>
      </c>
      <c r="L30" s="218">
        <f t="shared" si="1"/>
        <v>200</v>
      </c>
      <c r="M30" s="203">
        <f t="shared" ref="M30:M68" si="4">SUM(K30*L30)</f>
        <v>13530.000000000002</v>
      </c>
    </row>
    <row r="31" spans="1:13" x14ac:dyDescent="0.25">
      <c r="A31" s="218" t="s">
        <v>396</v>
      </c>
      <c r="B31" s="397" t="s">
        <v>609</v>
      </c>
      <c r="C31" s="388" t="s">
        <v>384</v>
      </c>
      <c r="D31" s="372"/>
      <c r="E31" s="372" t="s">
        <v>85</v>
      </c>
      <c r="F31" s="426"/>
      <c r="G31" s="426"/>
      <c r="H31" s="425"/>
      <c r="I31" s="426"/>
      <c r="J31" s="426">
        <v>6.3</v>
      </c>
      <c r="K31" s="223">
        <f t="shared" si="3"/>
        <v>6.3</v>
      </c>
      <c r="L31" s="218">
        <f t="shared" si="1"/>
        <v>200</v>
      </c>
      <c r="M31" s="203">
        <f t="shared" si="4"/>
        <v>1260</v>
      </c>
    </row>
    <row r="32" spans="1:13" x14ac:dyDescent="0.25">
      <c r="A32" s="218" t="s">
        <v>396</v>
      </c>
      <c r="B32" s="397" t="s">
        <v>606</v>
      </c>
      <c r="C32" s="388" t="s">
        <v>384</v>
      </c>
      <c r="D32" s="372"/>
      <c r="E32" s="372" t="s">
        <v>85</v>
      </c>
      <c r="F32" s="426"/>
      <c r="G32" s="426">
        <v>20</v>
      </c>
      <c r="H32" s="425"/>
      <c r="I32" s="426"/>
      <c r="J32" s="426"/>
      <c r="K32" s="223">
        <f t="shared" si="3"/>
        <v>20</v>
      </c>
      <c r="L32" s="218">
        <f t="shared" si="1"/>
        <v>200</v>
      </c>
      <c r="M32" s="203">
        <f t="shared" si="4"/>
        <v>4000</v>
      </c>
    </row>
    <row r="33" spans="1:13" x14ac:dyDescent="0.25">
      <c r="A33" s="218" t="s">
        <v>396</v>
      </c>
      <c r="B33" s="397" t="s">
        <v>608</v>
      </c>
      <c r="C33" s="388" t="s">
        <v>612</v>
      </c>
      <c r="D33" s="372"/>
      <c r="E33" s="372" t="s">
        <v>85</v>
      </c>
      <c r="F33" s="425"/>
      <c r="G33" s="426">
        <v>5.4</v>
      </c>
      <c r="H33" s="426"/>
      <c r="I33" s="426"/>
      <c r="J33" s="426"/>
      <c r="K33" s="223">
        <f t="shared" si="3"/>
        <v>5.4</v>
      </c>
      <c r="L33" s="218">
        <f t="shared" si="1"/>
        <v>200</v>
      </c>
      <c r="M33" s="203">
        <f t="shared" si="4"/>
        <v>1080</v>
      </c>
    </row>
    <row r="34" spans="1:13" x14ac:dyDescent="0.25">
      <c r="A34" s="218" t="s">
        <v>396</v>
      </c>
      <c r="B34" s="397" t="s">
        <v>449</v>
      </c>
      <c r="C34" s="388" t="s">
        <v>382</v>
      </c>
      <c r="D34" s="372"/>
      <c r="E34" s="372" t="s">
        <v>111</v>
      </c>
      <c r="F34" s="426"/>
      <c r="G34" s="426"/>
      <c r="H34" s="426"/>
      <c r="I34" s="426">
        <v>5.35</v>
      </c>
      <c r="J34" s="425"/>
      <c r="K34" s="223">
        <f t="shared" si="3"/>
        <v>5.35</v>
      </c>
      <c r="L34" s="218">
        <f t="shared" si="1"/>
        <v>200</v>
      </c>
      <c r="M34" s="203">
        <f t="shared" si="4"/>
        <v>1070</v>
      </c>
    </row>
    <row r="35" spans="1:13" x14ac:dyDescent="0.25">
      <c r="A35" s="218" t="s">
        <v>396</v>
      </c>
      <c r="B35" s="397" t="s">
        <v>605</v>
      </c>
      <c r="C35" s="388" t="s">
        <v>387</v>
      </c>
      <c r="D35" s="372"/>
      <c r="E35" s="372" t="s">
        <v>84</v>
      </c>
      <c r="F35" s="426"/>
      <c r="G35" s="425">
        <v>52.65</v>
      </c>
      <c r="H35" s="426"/>
      <c r="I35" s="426"/>
      <c r="J35" s="426"/>
      <c r="K35" s="223">
        <f t="shared" si="3"/>
        <v>52.65</v>
      </c>
      <c r="L35" s="218">
        <f t="shared" si="1"/>
        <v>200</v>
      </c>
      <c r="M35" s="203">
        <f t="shared" si="4"/>
        <v>10530</v>
      </c>
    </row>
    <row r="36" spans="1:13" x14ac:dyDescent="0.25">
      <c r="A36" s="218" t="s">
        <v>396</v>
      </c>
      <c r="B36" s="397" t="s">
        <v>446</v>
      </c>
      <c r="C36" s="388" t="s">
        <v>387</v>
      </c>
      <c r="D36" s="372"/>
      <c r="E36" s="372" t="s">
        <v>84</v>
      </c>
      <c r="F36" s="426"/>
      <c r="G36" s="426">
        <v>52.65</v>
      </c>
      <c r="H36" s="426"/>
      <c r="I36" s="426"/>
      <c r="J36" s="426"/>
      <c r="K36" s="223">
        <f t="shared" si="3"/>
        <v>52.65</v>
      </c>
      <c r="L36" s="218">
        <f t="shared" si="1"/>
        <v>200</v>
      </c>
      <c r="M36" s="203">
        <f t="shared" si="4"/>
        <v>10530</v>
      </c>
    </row>
    <row r="37" spans="1:13" x14ac:dyDescent="0.25">
      <c r="A37" s="218" t="s">
        <v>396</v>
      </c>
      <c r="B37" s="397" t="s">
        <v>637</v>
      </c>
      <c r="C37" s="388" t="s">
        <v>391</v>
      </c>
      <c r="D37" s="372"/>
      <c r="E37" s="372" t="s">
        <v>626</v>
      </c>
      <c r="F37" s="425">
        <v>18</v>
      </c>
      <c r="G37" s="426"/>
      <c r="H37" s="426"/>
      <c r="I37" s="426"/>
      <c r="J37" s="426"/>
      <c r="K37" s="223">
        <f t="shared" si="3"/>
        <v>18</v>
      </c>
      <c r="L37" s="218">
        <f t="shared" si="1"/>
        <v>120</v>
      </c>
      <c r="M37" s="203">
        <f t="shared" si="4"/>
        <v>2160</v>
      </c>
    </row>
    <row r="38" spans="1:13" x14ac:dyDescent="0.25">
      <c r="A38" s="218" t="s">
        <v>396</v>
      </c>
      <c r="B38" s="397" t="s">
        <v>607</v>
      </c>
      <c r="C38" s="388" t="s">
        <v>382</v>
      </c>
      <c r="D38" s="372"/>
      <c r="E38" s="372" t="s">
        <v>111</v>
      </c>
      <c r="F38" s="426"/>
      <c r="G38" s="426"/>
      <c r="H38" s="426"/>
      <c r="I38" s="426">
        <v>13.25</v>
      </c>
      <c r="J38" s="425"/>
      <c r="K38" s="223">
        <f t="shared" si="3"/>
        <v>13.25</v>
      </c>
      <c r="L38" s="218">
        <f t="shared" si="1"/>
        <v>200</v>
      </c>
      <c r="M38" s="203">
        <f t="shared" si="4"/>
        <v>2650</v>
      </c>
    </row>
    <row r="39" spans="1:13" x14ac:dyDescent="0.25">
      <c r="A39" s="218" t="s">
        <v>396</v>
      </c>
      <c r="B39" s="397" t="s">
        <v>399</v>
      </c>
      <c r="C39" s="388" t="s">
        <v>387</v>
      </c>
      <c r="D39" s="372"/>
      <c r="E39" s="372" t="s">
        <v>84</v>
      </c>
      <c r="F39" s="425"/>
      <c r="G39" s="425">
        <v>58.5</v>
      </c>
      <c r="H39" s="425"/>
      <c r="I39" s="425"/>
      <c r="J39" s="425"/>
      <c r="K39" s="223">
        <f t="shared" si="3"/>
        <v>58.5</v>
      </c>
      <c r="L39" s="218">
        <f t="shared" si="1"/>
        <v>200</v>
      </c>
      <c r="M39" s="203">
        <f t="shared" si="4"/>
        <v>11700</v>
      </c>
    </row>
    <row r="40" spans="1:13" x14ac:dyDescent="0.25">
      <c r="A40" s="218" t="s">
        <v>396</v>
      </c>
      <c r="B40" s="397" t="s">
        <v>401</v>
      </c>
      <c r="C40" s="388" t="s">
        <v>387</v>
      </c>
      <c r="D40" s="372"/>
      <c r="E40" s="372" t="s">
        <v>84</v>
      </c>
      <c r="F40" s="425"/>
      <c r="G40" s="425">
        <v>58.5</v>
      </c>
      <c r="H40" s="425"/>
      <c r="I40" s="425"/>
      <c r="J40" s="425"/>
      <c r="K40" s="223">
        <f t="shared" si="3"/>
        <v>58.5</v>
      </c>
      <c r="L40" s="218">
        <f t="shared" si="1"/>
        <v>200</v>
      </c>
      <c r="M40" s="203">
        <f t="shared" si="4"/>
        <v>11700</v>
      </c>
    </row>
    <row r="41" spans="1:13" x14ac:dyDescent="0.25">
      <c r="A41" s="218" t="s">
        <v>396</v>
      </c>
      <c r="B41" s="397" t="s">
        <v>402</v>
      </c>
      <c r="C41" s="388" t="s">
        <v>387</v>
      </c>
      <c r="D41" s="372"/>
      <c r="E41" s="372" t="s">
        <v>84</v>
      </c>
      <c r="F41" s="425"/>
      <c r="G41" s="425">
        <v>58.5</v>
      </c>
      <c r="H41" s="425"/>
      <c r="I41" s="425"/>
      <c r="J41" s="425"/>
      <c r="K41" s="223">
        <f t="shared" si="3"/>
        <v>58.5</v>
      </c>
      <c r="L41" s="218">
        <f t="shared" si="1"/>
        <v>200</v>
      </c>
      <c r="M41" s="203">
        <f t="shared" si="4"/>
        <v>11700</v>
      </c>
    </row>
    <row r="42" spans="1:13" x14ac:dyDescent="0.25">
      <c r="A42" s="218" t="s">
        <v>396</v>
      </c>
      <c r="B42" s="397" t="s">
        <v>398</v>
      </c>
      <c r="C42" s="388" t="s">
        <v>387</v>
      </c>
      <c r="D42" s="372"/>
      <c r="E42" s="372" t="s">
        <v>84</v>
      </c>
      <c r="F42" s="425"/>
      <c r="G42" s="425">
        <v>53.3</v>
      </c>
      <c r="H42" s="425"/>
      <c r="I42" s="425"/>
      <c r="J42" s="425"/>
      <c r="K42" s="223">
        <f t="shared" si="3"/>
        <v>53.3</v>
      </c>
      <c r="L42" s="218">
        <f t="shared" si="1"/>
        <v>200</v>
      </c>
      <c r="M42" s="203">
        <f t="shared" si="4"/>
        <v>10660</v>
      </c>
    </row>
    <row r="43" spans="1:13" ht="15.75" thickBot="1" x14ac:dyDescent="0.3">
      <c r="C43" s="370" t="s">
        <v>87</v>
      </c>
      <c r="D43" s="370"/>
      <c r="E43" s="370"/>
      <c r="F43" s="371">
        <f>SUM(F4:F42)</f>
        <v>65.099999999999994</v>
      </c>
      <c r="G43" s="371">
        <f t="shared" ref="G43:J43" si="5">SUM(G4:G42)</f>
        <v>1121.6999999999998</v>
      </c>
      <c r="H43" s="371">
        <f t="shared" si="5"/>
        <v>0</v>
      </c>
      <c r="I43" s="371">
        <f t="shared" si="5"/>
        <v>54.35</v>
      </c>
      <c r="J43" s="371">
        <f t="shared" si="5"/>
        <v>309.05</v>
      </c>
      <c r="K43" s="371">
        <f t="shared" si="3"/>
        <v>1550.1999999999996</v>
      </c>
    </row>
    <row r="44" spans="1:13" ht="15.75" thickTop="1" x14ac:dyDescent="0.25"/>
    <row r="47" spans="1:13" hidden="1" x14ac:dyDescent="0.25">
      <c r="K47" s="223">
        <f t="shared" si="3"/>
        <v>0</v>
      </c>
      <c r="L47" s="218">
        <f t="shared" si="1"/>
        <v>0</v>
      </c>
      <c r="M47" s="203">
        <f t="shared" si="4"/>
        <v>0</v>
      </c>
    </row>
    <row r="48" spans="1:13" hidden="1" x14ac:dyDescent="0.25">
      <c r="K48" s="223">
        <f t="shared" si="3"/>
        <v>0</v>
      </c>
      <c r="L48" s="218">
        <f t="shared" si="1"/>
        <v>0</v>
      </c>
      <c r="M48" s="203">
        <f t="shared" si="4"/>
        <v>0</v>
      </c>
    </row>
    <row r="49" spans="11:13" hidden="1" x14ac:dyDescent="0.25">
      <c r="K49" s="223">
        <f t="shared" si="3"/>
        <v>0</v>
      </c>
      <c r="L49" s="218">
        <f t="shared" si="1"/>
        <v>0</v>
      </c>
      <c r="M49" s="203">
        <f t="shared" si="4"/>
        <v>0</v>
      </c>
    </row>
    <row r="50" spans="11:13" hidden="1" x14ac:dyDescent="0.25">
      <c r="K50" s="223">
        <f t="shared" si="3"/>
        <v>0</v>
      </c>
      <c r="L50" s="218">
        <f t="shared" si="1"/>
        <v>0</v>
      </c>
      <c r="M50" s="203">
        <f t="shared" si="4"/>
        <v>0</v>
      </c>
    </row>
    <row r="51" spans="11:13" hidden="1" x14ac:dyDescent="0.25">
      <c r="K51" s="223">
        <f t="shared" si="3"/>
        <v>0</v>
      </c>
      <c r="L51" s="218">
        <f t="shared" si="1"/>
        <v>0</v>
      </c>
      <c r="M51" s="203">
        <f t="shared" si="4"/>
        <v>0</v>
      </c>
    </row>
    <row r="52" spans="11:13" hidden="1" x14ac:dyDescent="0.25">
      <c r="K52" s="223">
        <f t="shared" si="3"/>
        <v>0</v>
      </c>
      <c r="L52" s="218">
        <f t="shared" si="1"/>
        <v>0</v>
      </c>
      <c r="M52" s="203">
        <f t="shared" si="4"/>
        <v>0</v>
      </c>
    </row>
    <row r="53" spans="11:13" hidden="1" x14ac:dyDescent="0.25">
      <c r="K53" s="223">
        <f t="shared" si="3"/>
        <v>0</v>
      </c>
      <c r="L53" s="218">
        <f t="shared" si="1"/>
        <v>0</v>
      </c>
      <c r="M53" s="203">
        <f t="shared" si="4"/>
        <v>0</v>
      </c>
    </row>
    <row r="54" spans="11:13" hidden="1" x14ac:dyDescent="0.25">
      <c r="K54" s="223">
        <f t="shared" si="3"/>
        <v>0</v>
      </c>
      <c r="L54" s="218">
        <f t="shared" si="1"/>
        <v>0</v>
      </c>
      <c r="M54" s="203">
        <f t="shared" si="4"/>
        <v>0</v>
      </c>
    </row>
    <row r="55" spans="11:13" hidden="1" x14ac:dyDescent="0.25">
      <c r="K55" s="223">
        <f t="shared" si="3"/>
        <v>0</v>
      </c>
      <c r="L55" s="218">
        <f t="shared" si="1"/>
        <v>0</v>
      </c>
      <c r="M55" s="203">
        <f t="shared" si="4"/>
        <v>0</v>
      </c>
    </row>
    <row r="56" spans="11:13" hidden="1" x14ac:dyDescent="0.25">
      <c r="K56" s="223">
        <f t="shared" si="3"/>
        <v>0</v>
      </c>
      <c r="L56" s="218">
        <f t="shared" si="1"/>
        <v>0</v>
      </c>
      <c r="M56" s="203">
        <f t="shared" si="4"/>
        <v>0</v>
      </c>
    </row>
    <row r="57" spans="11:13" hidden="1" x14ac:dyDescent="0.25">
      <c r="K57" s="223">
        <f t="shared" si="3"/>
        <v>0</v>
      </c>
      <c r="L57" s="218">
        <f t="shared" si="1"/>
        <v>0</v>
      </c>
      <c r="M57" s="203">
        <f t="shared" si="4"/>
        <v>0</v>
      </c>
    </row>
    <row r="58" spans="11:13" hidden="1" x14ac:dyDescent="0.25">
      <c r="K58" s="223">
        <f t="shared" si="3"/>
        <v>0</v>
      </c>
      <c r="L58" s="218">
        <f t="shared" si="1"/>
        <v>0</v>
      </c>
      <c r="M58" s="203">
        <f t="shared" si="4"/>
        <v>0</v>
      </c>
    </row>
    <row r="59" spans="11:13" hidden="1" x14ac:dyDescent="0.25">
      <c r="K59" s="223">
        <f t="shared" si="3"/>
        <v>0</v>
      </c>
      <c r="L59" s="218">
        <f t="shared" si="1"/>
        <v>0</v>
      </c>
      <c r="M59" s="203">
        <f t="shared" si="4"/>
        <v>0</v>
      </c>
    </row>
    <row r="60" spans="11:13" hidden="1" x14ac:dyDescent="0.25">
      <c r="K60" s="223">
        <f t="shared" si="3"/>
        <v>0</v>
      </c>
      <c r="L60" s="218">
        <f t="shared" si="1"/>
        <v>0</v>
      </c>
      <c r="M60" s="203">
        <f t="shared" si="4"/>
        <v>0</v>
      </c>
    </row>
    <row r="61" spans="11:13" hidden="1" x14ac:dyDescent="0.25">
      <c r="K61" s="223">
        <f t="shared" si="3"/>
        <v>0</v>
      </c>
      <c r="L61" s="218">
        <f t="shared" si="1"/>
        <v>0</v>
      </c>
      <c r="M61" s="203">
        <f t="shared" si="4"/>
        <v>0</v>
      </c>
    </row>
    <row r="62" spans="11:13" hidden="1" x14ac:dyDescent="0.25">
      <c r="K62" s="223">
        <f t="shared" si="3"/>
        <v>0</v>
      </c>
      <c r="L62" s="218">
        <f t="shared" si="1"/>
        <v>0</v>
      </c>
      <c r="M62" s="203">
        <f t="shared" si="4"/>
        <v>0</v>
      </c>
    </row>
    <row r="63" spans="11:13" hidden="1" x14ac:dyDescent="0.25">
      <c r="K63" s="223">
        <f t="shared" si="3"/>
        <v>0</v>
      </c>
      <c r="L63" s="218">
        <f t="shared" si="1"/>
        <v>0</v>
      </c>
      <c r="M63" s="203">
        <f t="shared" si="4"/>
        <v>0</v>
      </c>
    </row>
    <row r="64" spans="11:13" hidden="1" x14ac:dyDescent="0.25">
      <c r="K64" s="223">
        <f t="shared" si="3"/>
        <v>0</v>
      </c>
      <c r="L64" s="218">
        <f t="shared" si="1"/>
        <v>0</v>
      </c>
      <c r="M64" s="203">
        <f t="shared" si="4"/>
        <v>0</v>
      </c>
    </row>
    <row r="65" spans="11:13" hidden="1" x14ac:dyDescent="0.25">
      <c r="K65" s="223">
        <f t="shared" si="3"/>
        <v>0</v>
      </c>
      <c r="L65" s="218">
        <f t="shared" si="1"/>
        <v>0</v>
      </c>
      <c r="M65" s="203">
        <f t="shared" si="4"/>
        <v>0</v>
      </c>
    </row>
    <row r="66" spans="11:13" hidden="1" x14ac:dyDescent="0.25">
      <c r="K66" s="223">
        <f t="shared" si="3"/>
        <v>0</v>
      </c>
      <c r="L66" s="218">
        <f t="shared" si="1"/>
        <v>0</v>
      </c>
      <c r="M66" s="203">
        <f t="shared" si="4"/>
        <v>0</v>
      </c>
    </row>
    <row r="67" spans="11:13" hidden="1" x14ac:dyDescent="0.25">
      <c r="K67" s="223">
        <f t="shared" si="3"/>
        <v>0</v>
      </c>
      <c r="L67" s="218">
        <f t="shared" si="1"/>
        <v>0</v>
      </c>
      <c r="M67" s="203">
        <f t="shared" si="4"/>
        <v>0</v>
      </c>
    </row>
    <row r="68" spans="11:13" hidden="1" x14ac:dyDescent="0.25">
      <c r="K68" s="223">
        <f t="shared" si="3"/>
        <v>0</v>
      </c>
      <c r="L68" s="218">
        <f t="shared" ref="L68:L131" si="6">IF(E68="",0,IF(E68="H",0,VLOOKUP(E68,$F$539:$G$553,2)))</f>
        <v>0</v>
      </c>
      <c r="M68" s="203">
        <f t="shared" si="4"/>
        <v>0</v>
      </c>
    </row>
    <row r="69" spans="11:13" hidden="1" x14ac:dyDescent="0.25">
      <c r="K69" s="223">
        <f t="shared" ref="K69:K132" si="7">SUM(F69:J69)</f>
        <v>0</v>
      </c>
      <c r="L69" s="218">
        <f t="shared" si="6"/>
        <v>0</v>
      </c>
      <c r="M69" s="203">
        <f t="shared" ref="M69:M132" si="8">SUM(K69*L69)</f>
        <v>0</v>
      </c>
    </row>
    <row r="70" spans="11:13" hidden="1" x14ac:dyDescent="0.25">
      <c r="K70" s="223">
        <f t="shared" si="7"/>
        <v>0</v>
      </c>
      <c r="L70" s="218">
        <f t="shared" si="6"/>
        <v>0</v>
      </c>
      <c r="M70" s="203">
        <f t="shared" si="8"/>
        <v>0</v>
      </c>
    </row>
    <row r="71" spans="11:13" hidden="1" x14ac:dyDescent="0.25">
      <c r="K71" s="223">
        <f t="shared" si="7"/>
        <v>0</v>
      </c>
      <c r="L71" s="218">
        <f t="shared" si="6"/>
        <v>0</v>
      </c>
      <c r="M71" s="203">
        <f t="shared" si="8"/>
        <v>0</v>
      </c>
    </row>
    <row r="72" spans="11:13" hidden="1" x14ac:dyDescent="0.25">
      <c r="K72" s="223">
        <f t="shared" si="7"/>
        <v>0</v>
      </c>
      <c r="L72" s="218">
        <f t="shared" si="6"/>
        <v>0</v>
      </c>
      <c r="M72" s="203">
        <f t="shared" si="8"/>
        <v>0</v>
      </c>
    </row>
    <row r="73" spans="11:13" hidden="1" x14ac:dyDescent="0.25">
      <c r="K73" s="223">
        <f t="shared" si="7"/>
        <v>0</v>
      </c>
      <c r="L73" s="218">
        <f t="shared" si="6"/>
        <v>0</v>
      </c>
      <c r="M73" s="203">
        <f t="shared" si="8"/>
        <v>0</v>
      </c>
    </row>
    <row r="74" spans="11:13" hidden="1" x14ac:dyDescent="0.25">
      <c r="K74" s="223">
        <f t="shared" si="7"/>
        <v>0</v>
      </c>
      <c r="L74" s="218">
        <f t="shared" si="6"/>
        <v>0</v>
      </c>
      <c r="M74" s="203">
        <f t="shared" si="8"/>
        <v>0</v>
      </c>
    </row>
    <row r="75" spans="11:13" hidden="1" x14ac:dyDescent="0.25">
      <c r="K75" s="223">
        <f t="shared" si="7"/>
        <v>0</v>
      </c>
      <c r="L75" s="218">
        <f t="shared" si="6"/>
        <v>0</v>
      </c>
      <c r="M75" s="203">
        <f t="shared" si="8"/>
        <v>0</v>
      </c>
    </row>
    <row r="76" spans="11:13" hidden="1" x14ac:dyDescent="0.25">
      <c r="K76" s="223">
        <f t="shared" si="7"/>
        <v>0</v>
      </c>
      <c r="L76" s="218">
        <f t="shared" si="6"/>
        <v>0</v>
      </c>
      <c r="M76" s="203">
        <f t="shared" si="8"/>
        <v>0</v>
      </c>
    </row>
    <row r="77" spans="11:13" hidden="1" x14ac:dyDescent="0.25">
      <c r="K77" s="223">
        <f t="shared" si="7"/>
        <v>0</v>
      </c>
      <c r="L77" s="218">
        <f t="shared" si="6"/>
        <v>0</v>
      </c>
      <c r="M77" s="203">
        <f t="shared" si="8"/>
        <v>0</v>
      </c>
    </row>
    <row r="78" spans="11:13" hidden="1" x14ac:dyDescent="0.25">
      <c r="K78" s="223">
        <f t="shared" si="7"/>
        <v>0</v>
      </c>
      <c r="L78" s="218">
        <f t="shared" si="6"/>
        <v>0</v>
      </c>
      <c r="M78" s="203">
        <f t="shared" si="8"/>
        <v>0</v>
      </c>
    </row>
    <row r="79" spans="11:13" hidden="1" x14ac:dyDescent="0.25">
      <c r="K79" s="223">
        <f t="shared" si="7"/>
        <v>0</v>
      </c>
      <c r="L79" s="218">
        <f t="shared" si="6"/>
        <v>0</v>
      </c>
      <c r="M79" s="203">
        <f t="shared" si="8"/>
        <v>0</v>
      </c>
    </row>
    <row r="80" spans="11:13" hidden="1" x14ac:dyDescent="0.25">
      <c r="K80" s="223">
        <f t="shared" si="7"/>
        <v>0</v>
      </c>
      <c r="L80" s="218">
        <f t="shared" si="6"/>
        <v>0</v>
      </c>
      <c r="M80" s="203">
        <f t="shared" si="8"/>
        <v>0</v>
      </c>
    </row>
    <row r="81" spans="11:13" hidden="1" x14ac:dyDescent="0.25">
      <c r="K81" s="223">
        <f t="shared" si="7"/>
        <v>0</v>
      </c>
      <c r="L81" s="218">
        <f t="shared" si="6"/>
        <v>0</v>
      </c>
      <c r="M81" s="203">
        <f t="shared" si="8"/>
        <v>0</v>
      </c>
    </row>
    <row r="82" spans="11:13" hidden="1" x14ac:dyDescent="0.25">
      <c r="K82" s="223">
        <f t="shared" si="7"/>
        <v>0</v>
      </c>
      <c r="L82" s="218">
        <f t="shared" si="6"/>
        <v>0</v>
      </c>
      <c r="M82" s="203">
        <f t="shared" si="8"/>
        <v>0</v>
      </c>
    </row>
    <row r="83" spans="11:13" hidden="1" x14ac:dyDescent="0.25">
      <c r="K83" s="223">
        <f t="shared" si="7"/>
        <v>0</v>
      </c>
      <c r="L83" s="218">
        <f t="shared" si="6"/>
        <v>0</v>
      </c>
      <c r="M83" s="203">
        <f t="shared" si="8"/>
        <v>0</v>
      </c>
    </row>
    <row r="84" spans="11:13" hidden="1" x14ac:dyDescent="0.25">
      <c r="K84" s="223">
        <f t="shared" si="7"/>
        <v>0</v>
      </c>
      <c r="L84" s="218">
        <f t="shared" si="6"/>
        <v>0</v>
      </c>
      <c r="M84" s="203">
        <f t="shared" si="8"/>
        <v>0</v>
      </c>
    </row>
    <row r="85" spans="11:13" hidden="1" x14ac:dyDescent="0.25">
      <c r="K85" s="223">
        <f t="shared" si="7"/>
        <v>0</v>
      </c>
      <c r="L85" s="218">
        <f t="shared" si="6"/>
        <v>0</v>
      </c>
      <c r="M85" s="203">
        <f t="shared" si="8"/>
        <v>0</v>
      </c>
    </row>
    <row r="86" spans="11:13" hidden="1" x14ac:dyDescent="0.25">
      <c r="K86" s="223">
        <f t="shared" si="7"/>
        <v>0</v>
      </c>
      <c r="L86" s="218">
        <f t="shared" si="6"/>
        <v>0</v>
      </c>
      <c r="M86" s="203">
        <f t="shared" si="8"/>
        <v>0</v>
      </c>
    </row>
    <row r="87" spans="11:13" hidden="1" x14ac:dyDescent="0.25">
      <c r="K87" s="223">
        <f t="shared" si="7"/>
        <v>0</v>
      </c>
      <c r="L87" s="218">
        <f t="shared" si="6"/>
        <v>0</v>
      </c>
      <c r="M87" s="203">
        <f t="shared" si="8"/>
        <v>0</v>
      </c>
    </row>
    <row r="88" spans="11:13" hidden="1" x14ac:dyDescent="0.25">
      <c r="K88" s="223">
        <f t="shared" si="7"/>
        <v>0</v>
      </c>
      <c r="L88" s="218">
        <f t="shared" si="6"/>
        <v>0</v>
      </c>
      <c r="M88" s="203">
        <f t="shared" si="8"/>
        <v>0</v>
      </c>
    </row>
    <row r="89" spans="11:13" hidden="1" x14ac:dyDescent="0.25">
      <c r="K89" s="223">
        <f t="shared" si="7"/>
        <v>0</v>
      </c>
      <c r="L89" s="218">
        <f t="shared" si="6"/>
        <v>0</v>
      </c>
      <c r="M89" s="203">
        <f t="shared" si="8"/>
        <v>0</v>
      </c>
    </row>
    <row r="90" spans="11:13" hidden="1" x14ac:dyDescent="0.25">
      <c r="K90" s="223">
        <f t="shared" si="7"/>
        <v>0</v>
      </c>
      <c r="L90" s="218">
        <f t="shared" si="6"/>
        <v>0</v>
      </c>
      <c r="M90" s="203">
        <f t="shared" si="8"/>
        <v>0</v>
      </c>
    </row>
    <row r="91" spans="11:13" hidden="1" x14ac:dyDescent="0.25">
      <c r="K91" s="223">
        <f t="shared" si="7"/>
        <v>0</v>
      </c>
      <c r="L91" s="218">
        <f t="shared" si="6"/>
        <v>0</v>
      </c>
      <c r="M91" s="203">
        <f t="shared" si="8"/>
        <v>0</v>
      </c>
    </row>
    <row r="92" spans="11:13" hidden="1" x14ac:dyDescent="0.25">
      <c r="K92" s="223">
        <f t="shared" si="7"/>
        <v>0</v>
      </c>
      <c r="L92" s="218">
        <f t="shared" si="6"/>
        <v>0</v>
      </c>
      <c r="M92" s="203">
        <f t="shared" si="8"/>
        <v>0</v>
      </c>
    </row>
    <row r="93" spans="11:13" hidden="1" x14ac:dyDescent="0.25">
      <c r="K93" s="223">
        <f t="shared" si="7"/>
        <v>0</v>
      </c>
      <c r="L93" s="218">
        <f t="shared" si="6"/>
        <v>0</v>
      </c>
      <c r="M93" s="203">
        <f t="shared" si="8"/>
        <v>0</v>
      </c>
    </row>
    <row r="94" spans="11:13" hidden="1" x14ac:dyDescent="0.25">
      <c r="K94" s="223">
        <f t="shared" si="7"/>
        <v>0</v>
      </c>
      <c r="L94" s="218">
        <f t="shared" si="6"/>
        <v>0</v>
      </c>
      <c r="M94" s="203">
        <f t="shared" si="8"/>
        <v>0</v>
      </c>
    </row>
    <row r="95" spans="11:13" hidden="1" x14ac:dyDescent="0.25">
      <c r="K95" s="223">
        <f t="shared" si="7"/>
        <v>0</v>
      </c>
      <c r="L95" s="218">
        <f t="shared" si="6"/>
        <v>0</v>
      </c>
      <c r="M95" s="203">
        <f t="shared" si="8"/>
        <v>0</v>
      </c>
    </row>
    <row r="96" spans="11:13" hidden="1" x14ac:dyDescent="0.25">
      <c r="K96" s="223">
        <f t="shared" si="7"/>
        <v>0</v>
      </c>
      <c r="L96" s="218">
        <f t="shared" si="6"/>
        <v>0</v>
      </c>
      <c r="M96" s="203">
        <f t="shared" si="8"/>
        <v>0</v>
      </c>
    </row>
    <row r="97" spans="11:13" hidden="1" x14ac:dyDescent="0.25">
      <c r="K97" s="223">
        <f t="shared" si="7"/>
        <v>0</v>
      </c>
      <c r="L97" s="218">
        <f t="shared" si="6"/>
        <v>0</v>
      </c>
      <c r="M97" s="203">
        <f t="shared" si="8"/>
        <v>0</v>
      </c>
    </row>
    <row r="98" spans="11:13" hidden="1" x14ac:dyDescent="0.25">
      <c r="K98" s="223">
        <f t="shared" si="7"/>
        <v>0</v>
      </c>
      <c r="L98" s="218">
        <f t="shared" si="6"/>
        <v>0</v>
      </c>
      <c r="M98" s="203">
        <f t="shared" si="8"/>
        <v>0</v>
      </c>
    </row>
    <row r="99" spans="11:13" hidden="1" x14ac:dyDescent="0.25">
      <c r="K99" s="223">
        <f t="shared" si="7"/>
        <v>0</v>
      </c>
      <c r="L99" s="218">
        <f t="shared" si="6"/>
        <v>0</v>
      </c>
      <c r="M99" s="203">
        <f t="shared" si="8"/>
        <v>0</v>
      </c>
    </row>
    <row r="100" spans="11:13" hidden="1" x14ac:dyDescent="0.25">
      <c r="K100" s="223">
        <f t="shared" si="7"/>
        <v>0</v>
      </c>
      <c r="L100" s="218">
        <f t="shared" si="6"/>
        <v>0</v>
      </c>
      <c r="M100" s="203">
        <f t="shared" si="8"/>
        <v>0</v>
      </c>
    </row>
    <row r="101" spans="11:13" hidden="1" x14ac:dyDescent="0.25">
      <c r="K101" s="223">
        <f t="shared" si="7"/>
        <v>0</v>
      </c>
      <c r="L101" s="218">
        <f t="shared" si="6"/>
        <v>0</v>
      </c>
      <c r="M101" s="203">
        <f t="shared" si="8"/>
        <v>0</v>
      </c>
    </row>
    <row r="102" spans="11:13" hidden="1" x14ac:dyDescent="0.25">
      <c r="K102" s="223">
        <f t="shared" si="7"/>
        <v>0</v>
      </c>
      <c r="L102" s="218">
        <f t="shared" si="6"/>
        <v>0</v>
      </c>
      <c r="M102" s="203">
        <f t="shared" si="8"/>
        <v>0</v>
      </c>
    </row>
    <row r="103" spans="11:13" hidden="1" x14ac:dyDescent="0.25">
      <c r="K103" s="223">
        <f t="shared" si="7"/>
        <v>0</v>
      </c>
      <c r="L103" s="218">
        <f t="shared" si="6"/>
        <v>0</v>
      </c>
      <c r="M103" s="203">
        <f t="shared" si="8"/>
        <v>0</v>
      </c>
    </row>
    <row r="104" spans="11:13" hidden="1" x14ac:dyDescent="0.25">
      <c r="K104" s="223">
        <f t="shared" si="7"/>
        <v>0</v>
      </c>
      <c r="L104" s="218">
        <f t="shared" si="6"/>
        <v>0</v>
      </c>
      <c r="M104" s="203">
        <f t="shared" si="8"/>
        <v>0</v>
      </c>
    </row>
    <row r="105" spans="11:13" hidden="1" x14ac:dyDescent="0.25">
      <c r="K105" s="223">
        <f t="shared" si="7"/>
        <v>0</v>
      </c>
      <c r="L105" s="218">
        <f t="shared" si="6"/>
        <v>0</v>
      </c>
      <c r="M105" s="203">
        <f t="shared" si="8"/>
        <v>0</v>
      </c>
    </row>
    <row r="106" spans="11:13" hidden="1" x14ac:dyDescent="0.25">
      <c r="K106" s="223">
        <f t="shared" si="7"/>
        <v>0</v>
      </c>
      <c r="L106" s="218">
        <f t="shared" si="6"/>
        <v>0</v>
      </c>
      <c r="M106" s="203">
        <f t="shared" si="8"/>
        <v>0</v>
      </c>
    </row>
    <row r="107" spans="11:13" hidden="1" x14ac:dyDescent="0.25">
      <c r="K107" s="223">
        <f t="shared" si="7"/>
        <v>0</v>
      </c>
      <c r="L107" s="218">
        <f t="shared" si="6"/>
        <v>0</v>
      </c>
      <c r="M107" s="203">
        <f t="shared" si="8"/>
        <v>0</v>
      </c>
    </row>
    <row r="108" spans="11:13" hidden="1" x14ac:dyDescent="0.25">
      <c r="K108" s="223">
        <f t="shared" si="7"/>
        <v>0</v>
      </c>
      <c r="L108" s="218">
        <f t="shared" si="6"/>
        <v>0</v>
      </c>
      <c r="M108" s="203">
        <f t="shared" si="8"/>
        <v>0</v>
      </c>
    </row>
    <row r="109" spans="11:13" hidden="1" x14ac:dyDescent="0.25">
      <c r="K109" s="223">
        <f t="shared" si="7"/>
        <v>0</v>
      </c>
      <c r="L109" s="218">
        <f t="shared" si="6"/>
        <v>0</v>
      </c>
      <c r="M109" s="203">
        <f t="shared" si="8"/>
        <v>0</v>
      </c>
    </row>
    <row r="110" spans="11:13" hidden="1" x14ac:dyDescent="0.25">
      <c r="K110" s="223">
        <f t="shared" si="7"/>
        <v>0</v>
      </c>
      <c r="L110" s="218">
        <f t="shared" si="6"/>
        <v>0</v>
      </c>
      <c r="M110" s="203">
        <f t="shared" si="8"/>
        <v>0</v>
      </c>
    </row>
    <row r="111" spans="11:13" hidden="1" x14ac:dyDescent="0.25">
      <c r="K111" s="223">
        <f t="shared" si="7"/>
        <v>0</v>
      </c>
      <c r="L111" s="218">
        <f t="shared" si="6"/>
        <v>0</v>
      </c>
      <c r="M111" s="203">
        <f t="shared" si="8"/>
        <v>0</v>
      </c>
    </row>
    <row r="112" spans="11:13" hidden="1" x14ac:dyDescent="0.25">
      <c r="K112" s="223">
        <f t="shared" si="7"/>
        <v>0</v>
      </c>
      <c r="L112" s="218">
        <f t="shared" si="6"/>
        <v>0</v>
      </c>
      <c r="M112" s="203">
        <f t="shared" si="8"/>
        <v>0</v>
      </c>
    </row>
    <row r="113" spans="11:13" hidden="1" x14ac:dyDescent="0.25">
      <c r="K113" s="223">
        <f t="shared" si="7"/>
        <v>0</v>
      </c>
      <c r="L113" s="218">
        <f t="shared" si="6"/>
        <v>0</v>
      </c>
      <c r="M113" s="203">
        <f t="shared" si="8"/>
        <v>0</v>
      </c>
    </row>
    <row r="114" spans="11:13" hidden="1" x14ac:dyDescent="0.25">
      <c r="K114" s="223">
        <f t="shared" si="7"/>
        <v>0</v>
      </c>
      <c r="L114" s="218">
        <f t="shared" si="6"/>
        <v>0</v>
      </c>
      <c r="M114" s="203">
        <f t="shared" si="8"/>
        <v>0</v>
      </c>
    </row>
    <row r="115" spans="11:13" hidden="1" x14ac:dyDescent="0.25">
      <c r="K115" s="223">
        <f t="shared" si="7"/>
        <v>0</v>
      </c>
      <c r="L115" s="218">
        <f t="shared" si="6"/>
        <v>0</v>
      </c>
      <c r="M115" s="203">
        <f t="shared" si="8"/>
        <v>0</v>
      </c>
    </row>
    <row r="116" spans="11:13" hidden="1" x14ac:dyDescent="0.25">
      <c r="K116" s="223">
        <f t="shared" si="7"/>
        <v>0</v>
      </c>
      <c r="L116" s="218">
        <f t="shared" si="6"/>
        <v>0</v>
      </c>
      <c r="M116" s="203">
        <f t="shared" si="8"/>
        <v>0</v>
      </c>
    </row>
    <row r="117" spans="11:13" hidden="1" x14ac:dyDescent="0.25">
      <c r="K117" s="223">
        <f t="shared" si="7"/>
        <v>0</v>
      </c>
      <c r="L117" s="218">
        <f t="shared" si="6"/>
        <v>0</v>
      </c>
      <c r="M117" s="203">
        <f t="shared" si="8"/>
        <v>0</v>
      </c>
    </row>
    <row r="118" spans="11:13" hidden="1" x14ac:dyDescent="0.25">
      <c r="K118" s="223">
        <f t="shared" si="7"/>
        <v>0</v>
      </c>
      <c r="L118" s="218">
        <f t="shared" si="6"/>
        <v>0</v>
      </c>
      <c r="M118" s="203">
        <f t="shared" si="8"/>
        <v>0</v>
      </c>
    </row>
    <row r="119" spans="11:13" hidden="1" x14ac:dyDescent="0.25">
      <c r="K119" s="223">
        <f t="shared" si="7"/>
        <v>0</v>
      </c>
      <c r="L119" s="218">
        <f t="shared" si="6"/>
        <v>0</v>
      </c>
      <c r="M119" s="203">
        <f t="shared" si="8"/>
        <v>0</v>
      </c>
    </row>
    <row r="120" spans="11:13" hidden="1" x14ac:dyDescent="0.25">
      <c r="K120" s="223">
        <f t="shared" si="7"/>
        <v>0</v>
      </c>
      <c r="L120" s="218">
        <f t="shared" si="6"/>
        <v>0</v>
      </c>
      <c r="M120" s="203">
        <f t="shared" si="8"/>
        <v>0</v>
      </c>
    </row>
    <row r="121" spans="11:13" hidden="1" x14ac:dyDescent="0.25">
      <c r="K121" s="223">
        <f t="shared" si="7"/>
        <v>0</v>
      </c>
      <c r="L121" s="218">
        <f t="shared" si="6"/>
        <v>0</v>
      </c>
      <c r="M121" s="203">
        <f t="shared" si="8"/>
        <v>0</v>
      </c>
    </row>
    <row r="122" spans="11:13" hidden="1" x14ac:dyDescent="0.25">
      <c r="K122" s="223">
        <f t="shared" si="7"/>
        <v>0</v>
      </c>
      <c r="L122" s="218">
        <f t="shared" si="6"/>
        <v>0</v>
      </c>
      <c r="M122" s="203">
        <f t="shared" si="8"/>
        <v>0</v>
      </c>
    </row>
    <row r="123" spans="11:13" hidden="1" x14ac:dyDescent="0.25">
      <c r="K123" s="223">
        <f t="shared" si="7"/>
        <v>0</v>
      </c>
      <c r="L123" s="218">
        <f t="shared" si="6"/>
        <v>0</v>
      </c>
      <c r="M123" s="203">
        <f t="shared" si="8"/>
        <v>0</v>
      </c>
    </row>
    <row r="124" spans="11:13" hidden="1" x14ac:dyDescent="0.25">
      <c r="K124" s="223">
        <f t="shared" si="7"/>
        <v>0</v>
      </c>
      <c r="L124" s="218">
        <f t="shared" si="6"/>
        <v>0</v>
      </c>
      <c r="M124" s="203">
        <f t="shared" si="8"/>
        <v>0</v>
      </c>
    </row>
    <row r="125" spans="11:13" hidden="1" x14ac:dyDescent="0.25">
      <c r="K125" s="223">
        <f t="shared" si="7"/>
        <v>0</v>
      </c>
      <c r="L125" s="218">
        <f t="shared" si="6"/>
        <v>0</v>
      </c>
      <c r="M125" s="203">
        <f t="shared" si="8"/>
        <v>0</v>
      </c>
    </row>
    <row r="126" spans="11:13" hidden="1" x14ac:dyDescent="0.25">
      <c r="K126" s="223">
        <f t="shared" si="7"/>
        <v>0</v>
      </c>
      <c r="L126" s="218">
        <f t="shared" si="6"/>
        <v>0</v>
      </c>
      <c r="M126" s="203">
        <f t="shared" si="8"/>
        <v>0</v>
      </c>
    </row>
    <row r="127" spans="11:13" hidden="1" x14ac:dyDescent="0.25">
      <c r="K127" s="223">
        <f t="shared" si="7"/>
        <v>0</v>
      </c>
      <c r="L127" s="218">
        <f t="shared" si="6"/>
        <v>0</v>
      </c>
      <c r="M127" s="203">
        <f t="shared" si="8"/>
        <v>0</v>
      </c>
    </row>
    <row r="128" spans="11:13" hidden="1" x14ac:dyDescent="0.25">
      <c r="K128" s="223">
        <f t="shared" si="7"/>
        <v>0</v>
      </c>
      <c r="L128" s="218">
        <f t="shared" si="6"/>
        <v>0</v>
      </c>
      <c r="M128" s="203">
        <f t="shared" si="8"/>
        <v>0</v>
      </c>
    </row>
    <row r="129" spans="11:13" hidden="1" x14ac:dyDescent="0.25">
      <c r="K129" s="223">
        <f t="shared" si="7"/>
        <v>0</v>
      </c>
      <c r="L129" s="218">
        <f t="shared" si="6"/>
        <v>0</v>
      </c>
      <c r="M129" s="203">
        <f t="shared" si="8"/>
        <v>0</v>
      </c>
    </row>
    <row r="130" spans="11:13" hidden="1" x14ac:dyDescent="0.25">
      <c r="K130" s="223">
        <f t="shared" si="7"/>
        <v>0</v>
      </c>
      <c r="L130" s="218">
        <f t="shared" si="6"/>
        <v>0</v>
      </c>
      <c r="M130" s="203">
        <f t="shared" si="8"/>
        <v>0</v>
      </c>
    </row>
    <row r="131" spans="11:13" hidden="1" x14ac:dyDescent="0.25">
      <c r="K131" s="223">
        <f t="shared" si="7"/>
        <v>0</v>
      </c>
      <c r="L131" s="218">
        <f t="shared" si="6"/>
        <v>0</v>
      </c>
      <c r="M131" s="203">
        <f t="shared" si="8"/>
        <v>0</v>
      </c>
    </row>
    <row r="132" spans="11:13" hidden="1" x14ac:dyDescent="0.25">
      <c r="K132" s="223">
        <f t="shared" si="7"/>
        <v>0</v>
      </c>
      <c r="L132" s="218">
        <f t="shared" ref="L132:L195" si="9">IF(E132="",0,IF(E132="H",0,VLOOKUP(E132,$F$539:$G$553,2)))</f>
        <v>0</v>
      </c>
      <c r="M132" s="203">
        <f t="shared" si="8"/>
        <v>0</v>
      </c>
    </row>
    <row r="133" spans="11:13" hidden="1" x14ac:dyDescent="0.25">
      <c r="K133" s="223">
        <f t="shared" ref="K133:K196" si="10">SUM(F133:J133)</f>
        <v>0</v>
      </c>
      <c r="L133" s="218">
        <f t="shared" si="9"/>
        <v>0</v>
      </c>
      <c r="M133" s="203">
        <f t="shared" ref="M133:M196" si="11">SUM(K133*L133)</f>
        <v>0</v>
      </c>
    </row>
    <row r="134" spans="11:13" hidden="1" x14ac:dyDescent="0.25">
      <c r="K134" s="223">
        <f t="shared" si="10"/>
        <v>0</v>
      </c>
      <c r="L134" s="218">
        <f t="shared" si="9"/>
        <v>0</v>
      </c>
      <c r="M134" s="203">
        <f t="shared" si="11"/>
        <v>0</v>
      </c>
    </row>
    <row r="135" spans="11:13" hidden="1" x14ac:dyDescent="0.25">
      <c r="K135" s="223">
        <f t="shared" si="10"/>
        <v>0</v>
      </c>
      <c r="L135" s="218">
        <f t="shared" si="9"/>
        <v>0</v>
      </c>
      <c r="M135" s="203">
        <f t="shared" si="11"/>
        <v>0</v>
      </c>
    </row>
    <row r="136" spans="11:13" hidden="1" x14ac:dyDescent="0.25">
      <c r="K136" s="223">
        <f t="shared" si="10"/>
        <v>0</v>
      </c>
      <c r="L136" s="218">
        <f t="shared" si="9"/>
        <v>0</v>
      </c>
      <c r="M136" s="203">
        <f t="shared" si="11"/>
        <v>0</v>
      </c>
    </row>
    <row r="137" spans="11:13" hidden="1" x14ac:dyDescent="0.25">
      <c r="K137" s="223">
        <f t="shared" si="10"/>
        <v>0</v>
      </c>
      <c r="L137" s="218">
        <f t="shared" si="9"/>
        <v>0</v>
      </c>
      <c r="M137" s="203">
        <f t="shared" si="11"/>
        <v>0</v>
      </c>
    </row>
    <row r="138" spans="11:13" hidden="1" x14ac:dyDescent="0.25">
      <c r="K138" s="223">
        <f t="shared" si="10"/>
        <v>0</v>
      </c>
      <c r="L138" s="218">
        <f t="shared" si="9"/>
        <v>0</v>
      </c>
      <c r="M138" s="203">
        <f t="shared" si="11"/>
        <v>0</v>
      </c>
    </row>
    <row r="139" spans="11:13" hidden="1" x14ac:dyDescent="0.25">
      <c r="K139" s="223">
        <f t="shared" si="10"/>
        <v>0</v>
      </c>
      <c r="L139" s="218">
        <f t="shared" si="9"/>
        <v>0</v>
      </c>
      <c r="M139" s="203">
        <f t="shared" si="11"/>
        <v>0</v>
      </c>
    </row>
    <row r="140" spans="11:13" hidden="1" x14ac:dyDescent="0.25">
      <c r="K140" s="223">
        <f t="shared" si="10"/>
        <v>0</v>
      </c>
      <c r="L140" s="218">
        <f t="shared" si="9"/>
        <v>0</v>
      </c>
      <c r="M140" s="203">
        <f t="shared" si="11"/>
        <v>0</v>
      </c>
    </row>
    <row r="141" spans="11:13" hidden="1" x14ac:dyDescent="0.25">
      <c r="K141" s="223">
        <f t="shared" si="10"/>
        <v>0</v>
      </c>
      <c r="L141" s="218">
        <f t="shared" si="9"/>
        <v>0</v>
      </c>
      <c r="M141" s="203">
        <f t="shared" si="11"/>
        <v>0</v>
      </c>
    </row>
    <row r="142" spans="11:13" hidden="1" x14ac:dyDescent="0.25">
      <c r="K142" s="223">
        <f t="shared" si="10"/>
        <v>0</v>
      </c>
      <c r="L142" s="218">
        <f t="shared" si="9"/>
        <v>0</v>
      </c>
      <c r="M142" s="203">
        <f t="shared" si="11"/>
        <v>0</v>
      </c>
    </row>
    <row r="143" spans="11:13" hidden="1" x14ac:dyDescent="0.25">
      <c r="K143" s="223">
        <f t="shared" si="10"/>
        <v>0</v>
      </c>
      <c r="L143" s="218">
        <f t="shared" si="9"/>
        <v>0</v>
      </c>
      <c r="M143" s="203">
        <f t="shared" si="11"/>
        <v>0</v>
      </c>
    </row>
    <row r="144" spans="11:13" hidden="1" x14ac:dyDescent="0.25">
      <c r="K144" s="223">
        <f t="shared" si="10"/>
        <v>0</v>
      </c>
      <c r="L144" s="218">
        <f t="shared" si="9"/>
        <v>0</v>
      </c>
      <c r="M144" s="203">
        <f t="shared" si="11"/>
        <v>0</v>
      </c>
    </row>
    <row r="145" spans="11:13" hidden="1" x14ac:dyDescent="0.25">
      <c r="K145" s="223">
        <f t="shared" si="10"/>
        <v>0</v>
      </c>
      <c r="L145" s="218">
        <f t="shared" si="9"/>
        <v>0</v>
      </c>
      <c r="M145" s="203">
        <f t="shared" si="11"/>
        <v>0</v>
      </c>
    </row>
    <row r="146" spans="11:13" hidden="1" x14ac:dyDescent="0.25">
      <c r="K146" s="223">
        <f t="shared" si="10"/>
        <v>0</v>
      </c>
      <c r="L146" s="218">
        <f t="shared" si="9"/>
        <v>0</v>
      </c>
      <c r="M146" s="203">
        <f t="shared" si="11"/>
        <v>0</v>
      </c>
    </row>
    <row r="147" spans="11:13" hidden="1" x14ac:dyDescent="0.25">
      <c r="K147" s="223">
        <f t="shared" si="10"/>
        <v>0</v>
      </c>
      <c r="L147" s="218">
        <f t="shared" si="9"/>
        <v>0</v>
      </c>
      <c r="M147" s="203">
        <f t="shared" si="11"/>
        <v>0</v>
      </c>
    </row>
    <row r="148" spans="11:13" hidden="1" x14ac:dyDescent="0.25">
      <c r="K148" s="223">
        <f t="shared" si="10"/>
        <v>0</v>
      </c>
      <c r="L148" s="218">
        <f t="shared" si="9"/>
        <v>0</v>
      </c>
      <c r="M148" s="203">
        <f t="shared" si="11"/>
        <v>0</v>
      </c>
    </row>
    <row r="149" spans="11:13" hidden="1" x14ac:dyDescent="0.25">
      <c r="K149" s="223">
        <f t="shared" si="10"/>
        <v>0</v>
      </c>
      <c r="L149" s="218">
        <f t="shared" si="9"/>
        <v>0</v>
      </c>
      <c r="M149" s="203">
        <f t="shared" si="11"/>
        <v>0</v>
      </c>
    </row>
    <row r="150" spans="11:13" hidden="1" x14ac:dyDescent="0.25">
      <c r="K150" s="223">
        <f t="shared" si="10"/>
        <v>0</v>
      </c>
      <c r="L150" s="218">
        <f t="shared" si="9"/>
        <v>0</v>
      </c>
      <c r="M150" s="203">
        <f t="shared" si="11"/>
        <v>0</v>
      </c>
    </row>
    <row r="151" spans="11:13" hidden="1" x14ac:dyDescent="0.25">
      <c r="K151" s="223">
        <f t="shared" si="10"/>
        <v>0</v>
      </c>
      <c r="L151" s="218">
        <f t="shared" si="9"/>
        <v>0</v>
      </c>
      <c r="M151" s="203">
        <f t="shared" si="11"/>
        <v>0</v>
      </c>
    </row>
    <row r="152" spans="11:13" hidden="1" x14ac:dyDescent="0.25">
      <c r="K152" s="223">
        <f t="shared" si="10"/>
        <v>0</v>
      </c>
      <c r="L152" s="218">
        <f t="shared" si="9"/>
        <v>0</v>
      </c>
      <c r="M152" s="203">
        <f t="shared" si="11"/>
        <v>0</v>
      </c>
    </row>
    <row r="153" spans="11:13" hidden="1" x14ac:dyDescent="0.25">
      <c r="K153" s="223">
        <f t="shared" si="10"/>
        <v>0</v>
      </c>
      <c r="L153" s="218">
        <f t="shared" si="9"/>
        <v>0</v>
      </c>
      <c r="M153" s="203">
        <f t="shared" si="11"/>
        <v>0</v>
      </c>
    </row>
    <row r="154" spans="11:13" hidden="1" x14ac:dyDescent="0.25">
      <c r="K154" s="223">
        <f t="shared" si="10"/>
        <v>0</v>
      </c>
      <c r="L154" s="218">
        <f t="shared" si="9"/>
        <v>0</v>
      </c>
      <c r="M154" s="203">
        <f t="shared" si="11"/>
        <v>0</v>
      </c>
    </row>
    <row r="155" spans="11:13" hidden="1" x14ac:dyDescent="0.25">
      <c r="K155" s="223">
        <f t="shared" si="10"/>
        <v>0</v>
      </c>
      <c r="L155" s="218">
        <f t="shared" si="9"/>
        <v>0</v>
      </c>
      <c r="M155" s="203">
        <f t="shared" si="11"/>
        <v>0</v>
      </c>
    </row>
    <row r="156" spans="11:13" hidden="1" x14ac:dyDescent="0.25">
      <c r="K156" s="223">
        <f t="shared" si="10"/>
        <v>0</v>
      </c>
      <c r="L156" s="218">
        <f t="shared" si="9"/>
        <v>0</v>
      </c>
      <c r="M156" s="203">
        <f t="shared" si="11"/>
        <v>0</v>
      </c>
    </row>
    <row r="157" spans="11:13" hidden="1" x14ac:dyDescent="0.25">
      <c r="K157" s="223">
        <f t="shared" si="10"/>
        <v>0</v>
      </c>
      <c r="L157" s="218">
        <f t="shared" si="9"/>
        <v>0</v>
      </c>
      <c r="M157" s="203">
        <f t="shared" si="11"/>
        <v>0</v>
      </c>
    </row>
    <row r="158" spans="11:13" hidden="1" x14ac:dyDescent="0.25">
      <c r="K158" s="223">
        <f t="shared" si="10"/>
        <v>0</v>
      </c>
      <c r="L158" s="218">
        <f t="shared" si="9"/>
        <v>0</v>
      </c>
      <c r="M158" s="203">
        <f t="shared" si="11"/>
        <v>0</v>
      </c>
    </row>
    <row r="159" spans="11:13" hidden="1" x14ac:dyDescent="0.25">
      <c r="K159" s="223">
        <f t="shared" si="10"/>
        <v>0</v>
      </c>
      <c r="L159" s="218">
        <f t="shared" si="9"/>
        <v>0</v>
      </c>
      <c r="M159" s="203">
        <f t="shared" si="11"/>
        <v>0</v>
      </c>
    </row>
    <row r="160" spans="11:13" hidden="1" x14ac:dyDescent="0.25">
      <c r="K160" s="223">
        <f t="shared" si="10"/>
        <v>0</v>
      </c>
      <c r="L160" s="218">
        <f t="shared" si="9"/>
        <v>0</v>
      </c>
      <c r="M160" s="203">
        <f t="shared" si="11"/>
        <v>0</v>
      </c>
    </row>
    <row r="161" spans="11:13" hidden="1" x14ac:dyDescent="0.25">
      <c r="K161" s="223">
        <f t="shared" si="10"/>
        <v>0</v>
      </c>
      <c r="L161" s="218">
        <f t="shared" si="9"/>
        <v>0</v>
      </c>
      <c r="M161" s="203">
        <f t="shared" si="11"/>
        <v>0</v>
      </c>
    </row>
    <row r="162" spans="11:13" hidden="1" x14ac:dyDescent="0.25">
      <c r="K162" s="223">
        <f t="shared" si="10"/>
        <v>0</v>
      </c>
      <c r="L162" s="218">
        <f t="shared" si="9"/>
        <v>0</v>
      </c>
      <c r="M162" s="203">
        <f t="shared" si="11"/>
        <v>0</v>
      </c>
    </row>
    <row r="163" spans="11:13" hidden="1" x14ac:dyDescent="0.25">
      <c r="K163" s="223">
        <f t="shared" si="10"/>
        <v>0</v>
      </c>
      <c r="L163" s="218">
        <f t="shared" si="9"/>
        <v>0</v>
      </c>
      <c r="M163" s="203">
        <f t="shared" si="11"/>
        <v>0</v>
      </c>
    </row>
    <row r="164" spans="11:13" hidden="1" x14ac:dyDescent="0.25">
      <c r="K164" s="223">
        <f t="shared" si="10"/>
        <v>0</v>
      </c>
      <c r="L164" s="218">
        <f t="shared" si="9"/>
        <v>0</v>
      </c>
      <c r="M164" s="203">
        <f t="shared" si="11"/>
        <v>0</v>
      </c>
    </row>
    <row r="165" spans="11:13" hidden="1" x14ac:dyDescent="0.25">
      <c r="K165" s="223">
        <f t="shared" si="10"/>
        <v>0</v>
      </c>
      <c r="L165" s="218">
        <f t="shared" si="9"/>
        <v>0</v>
      </c>
      <c r="M165" s="203">
        <f t="shared" si="11"/>
        <v>0</v>
      </c>
    </row>
    <row r="166" spans="11:13" hidden="1" x14ac:dyDescent="0.25">
      <c r="K166" s="223">
        <f t="shared" si="10"/>
        <v>0</v>
      </c>
      <c r="L166" s="218">
        <f t="shared" si="9"/>
        <v>0</v>
      </c>
      <c r="M166" s="203">
        <f t="shared" si="11"/>
        <v>0</v>
      </c>
    </row>
    <row r="167" spans="11:13" hidden="1" x14ac:dyDescent="0.25">
      <c r="K167" s="223">
        <f t="shared" si="10"/>
        <v>0</v>
      </c>
      <c r="L167" s="218">
        <f t="shared" si="9"/>
        <v>0</v>
      </c>
      <c r="M167" s="203">
        <f t="shared" si="11"/>
        <v>0</v>
      </c>
    </row>
    <row r="168" spans="11:13" hidden="1" x14ac:dyDescent="0.25">
      <c r="K168" s="223">
        <f t="shared" si="10"/>
        <v>0</v>
      </c>
      <c r="L168" s="218">
        <f t="shared" si="9"/>
        <v>0</v>
      </c>
      <c r="M168" s="203">
        <f t="shared" si="11"/>
        <v>0</v>
      </c>
    </row>
    <row r="169" spans="11:13" hidden="1" x14ac:dyDescent="0.25">
      <c r="K169" s="223">
        <f t="shared" si="10"/>
        <v>0</v>
      </c>
      <c r="L169" s="218">
        <f t="shared" si="9"/>
        <v>0</v>
      </c>
      <c r="M169" s="203">
        <f t="shared" si="11"/>
        <v>0</v>
      </c>
    </row>
    <row r="170" spans="11:13" hidden="1" x14ac:dyDescent="0.25">
      <c r="K170" s="223">
        <f t="shared" si="10"/>
        <v>0</v>
      </c>
      <c r="L170" s="218">
        <f t="shared" si="9"/>
        <v>0</v>
      </c>
      <c r="M170" s="203">
        <f t="shared" si="11"/>
        <v>0</v>
      </c>
    </row>
    <row r="171" spans="11:13" hidden="1" x14ac:dyDescent="0.25">
      <c r="K171" s="223">
        <f t="shared" si="10"/>
        <v>0</v>
      </c>
      <c r="L171" s="218">
        <f t="shared" si="9"/>
        <v>0</v>
      </c>
      <c r="M171" s="203">
        <f t="shared" si="11"/>
        <v>0</v>
      </c>
    </row>
    <row r="172" spans="11:13" hidden="1" x14ac:dyDescent="0.25">
      <c r="K172" s="223">
        <f t="shared" si="10"/>
        <v>0</v>
      </c>
      <c r="L172" s="218">
        <f t="shared" si="9"/>
        <v>0</v>
      </c>
      <c r="M172" s="203">
        <f t="shared" si="11"/>
        <v>0</v>
      </c>
    </row>
    <row r="173" spans="11:13" hidden="1" x14ac:dyDescent="0.25">
      <c r="K173" s="223">
        <f t="shared" si="10"/>
        <v>0</v>
      </c>
      <c r="L173" s="218">
        <f t="shared" si="9"/>
        <v>0</v>
      </c>
      <c r="M173" s="203">
        <f t="shared" si="11"/>
        <v>0</v>
      </c>
    </row>
    <row r="174" spans="11:13" hidden="1" x14ac:dyDescent="0.25">
      <c r="K174" s="223">
        <f t="shared" si="10"/>
        <v>0</v>
      </c>
      <c r="L174" s="218">
        <f t="shared" si="9"/>
        <v>0</v>
      </c>
      <c r="M174" s="203">
        <f t="shared" si="11"/>
        <v>0</v>
      </c>
    </row>
    <row r="175" spans="11:13" hidden="1" x14ac:dyDescent="0.25">
      <c r="K175" s="223">
        <f t="shared" si="10"/>
        <v>0</v>
      </c>
      <c r="L175" s="218">
        <f t="shared" si="9"/>
        <v>0</v>
      </c>
      <c r="M175" s="203">
        <f t="shared" si="11"/>
        <v>0</v>
      </c>
    </row>
    <row r="176" spans="11:13" hidden="1" x14ac:dyDescent="0.25">
      <c r="K176" s="223">
        <f t="shared" si="10"/>
        <v>0</v>
      </c>
      <c r="L176" s="218">
        <f t="shared" si="9"/>
        <v>0</v>
      </c>
      <c r="M176" s="203">
        <f t="shared" si="11"/>
        <v>0</v>
      </c>
    </row>
    <row r="177" spans="11:13" hidden="1" x14ac:dyDescent="0.25">
      <c r="K177" s="223">
        <f t="shared" si="10"/>
        <v>0</v>
      </c>
      <c r="L177" s="218">
        <f t="shared" si="9"/>
        <v>0</v>
      </c>
      <c r="M177" s="203">
        <f t="shared" si="11"/>
        <v>0</v>
      </c>
    </row>
    <row r="178" spans="11:13" hidden="1" x14ac:dyDescent="0.25">
      <c r="K178" s="223">
        <f t="shared" si="10"/>
        <v>0</v>
      </c>
      <c r="L178" s="218">
        <f t="shared" si="9"/>
        <v>0</v>
      </c>
      <c r="M178" s="203">
        <f t="shared" si="11"/>
        <v>0</v>
      </c>
    </row>
    <row r="179" spans="11:13" hidden="1" x14ac:dyDescent="0.25">
      <c r="K179" s="223">
        <f t="shared" si="10"/>
        <v>0</v>
      </c>
      <c r="L179" s="218">
        <f t="shared" si="9"/>
        <v>0</v>
      </c>
      <c r="M179" s="203">
        <f t="shared" si="11"/>
        <v>0</v>
      </c>
    </row>
    <row r="180" spans="11:13" hidden="1" x14ac:dyDescent="0.25">
      <c r="K180" s="223">
        <f t="shared" si="10"/>
        <v>0</v>
      </c>
      <c r="L180" s="218">
        <f t="shared" si="9"/>
        <v>0</v>
      </c>
      <c r="M180" s="203">
        <f t="shared" si="11"/>
        <v>0</v>
      </c>
    </row>
    <row r="181" spans="11:13" hidden="1" x14ac:dyDescent="0.25">
      <c r="K181" s="223">
        <f t="shared" si="10"/>
        <v>0</v>
      </c>
      <c r="L181" s="218">
        <f t="shared" si="9"/>
        <v>0</v>
      </c>
      <c r="M181" s="203">
        <f t="shared" si="11"/>
        <v>0</v>
      </c>
    </row>
    <row r="182" spans="11:13" hidden="1" x14ac:dyDescent="0.25">
      <c r="K182" s="223">
        <f t="shared" si="10"/>
        <v>0</v>
      </c>
      <c r="L182" s="218">
        <f t="shared" si="9"/>
        <v>0</v>
      </c>
      <c r="M182" s="203">
        <f t="shared" si="11"/>
        <v>0</v>
      </c>
    </row>
    <row r="183" spans="11:13" hidden="1" x14ac:dyDescent="0.25">
      <c r="K183" s="223">
        <f t="shared" si="10"/>
        <v>0</v>
      </c>
      <c r="L183" s="218">
        <f t="shared" si="9"/>
        <v>0</v>
      </c>
      <c r="M183" s="203">
        <f t="shared" si="11"/>
        <v>0</v>
      </c>
    </row>
    <row r="184" spans="11:13" hidden="1" x14ac:dyDescent="0.25">
      <c r="K184" s="223">
        <f t="shared" si="10"/>
        <v>0</v>
      </c>
      <c r="L184" s="218">
        <f t="shared" si="9"/>
        <v>0</v>
      </c>
      <c r="M184" s="203">
        <f t="shared" si="11"/>
        <v>0</v>
      </c>
    </row>
    <row r="185" spans="11:13" hidden="1" x14ac:dyDescent="0.25">
      <c r="K185" s="223">
        <f t="shared" si="10"/>
        <v>0</v>
      </c>
      <c r="L185" s="218">
        <f t="shared" si="9"/>
        <v>0</v>
      </c>
      <c r="M185" s="203">
        <f t="shared" si="11"/>
        <v>0</v>
      </c>
    </row>
    <row r="186" spans="11:13" hidden="1" x14ac:dyDescent="0.25">
      <c r="K186" s="223">
        <f t="shared" si="10"/>
        <v>0</v>
      </c>
      <c r="L186" s="218">
        <f t="shared" si="9"/>
        <v>0</v>
      </c>
      <c r="M186" s="203">
        <f t="shared" si="11"/>
        <v>0</v>
      </c>
    </row>
    <row r="187" spans="11:13" hidden="1" x14ac:dyDescent="0.25">
      <c r="K187" s="223">
        <f t="shared" si="10"/>
        <v>0</v>
      </c>
      <c r="L187" s="218">
        <f t="shared" si="9"/>
        <v>0</v>
      </c>
      <c r="M187" s="203">
        <f t="shared" si="11"/>
        <v>0</v>
      </c>
    </row>
    <row r="188" spans="11:13" hidden="1" x14ac:dyDescent="0.25">
      <c r="K188" s="223">
        <f t="shared" si="10"/>
        <v>0</v>
      </c>
      <c r="L188" s="218">
        <f t="shared" si="9"/>
        <v>0</v>
      </c>
      <c r="M188" s="203">
        <f t="shared" si="11"/>
        <v>0</v>
      </c>
    </row>
    <row r="189" spans="11:13" hidden="1" x14ac:dyDescent="0.25">
      <c r="K189" s="223">
        <f t="shared" si="10"/>
        <v>0</v>
      </c>
      <c r="L189" s="218">
        <f t="shared" si="9"/>
        <v>0</v>
      </c>
      <c r="M189" s="203">
        <f t="shared" si="11"/>
        <v>0</v>
      </c>
    </row>
    <row r="190" spans="11:13" hidden="1" x14ac:dyDescent="0.25">
      <c r="K190" s="223">
        <f t="shared" si="10"/>
        <v>0</v>
      </c>
      <c r="L190" s="218">
        <f t="shared" si="9"/>
        <v>0</v>
      </c>
      <c r="M190" s="203">
        <f t="shared" si="11"/>
        <v>0</v>
      </c>
    </row>
    <row r="191" spans="11:13" hidden="1" x14ac:dyDescent="0.25">
      <c r="K191" s="223">
        <f t="shared" si="10"/>
        <v>0</v>
      </c>
      <c r="L191" s="218">
        <f t="shared" si="9"/>
        <v>0</v>
      </c>
      <c r="M191" s="203">
        <f t="shared" si="11"/>
        <v>0</v>
      </c>
    </row>
    <row r="192" spans="11:13" hidden="1" x14ac:dyDescent="0.25">
      <c r="K192" s="223">
        <f t="shared" si="10"/>
        <v>0</v>
      </c>
      <c r="L192" s="218">
        <f t="shared" si="9"/>
        <v>0</v>
      </c>
      <c r="M192" s="203">
        <f t="shared" si="11"/>
        <v>0</v>
      </c>
    </row>
    <row r="193" spans="11:13" hidden="1" x14ac:dyDescent="0.25">
      <c r="K193" s="223">
        <f t="shared" si="10"/>
        <v>0</v>
      </c>
      <c r="L193" s="218">
        <f t="shared" si="9"/>
        <v>0</v>
      </c>
      <c r="M193" s="203">
        <f t="shared" si="11"/>
        <v>0</v>
      </c>
    </row>
    <row r="194" spans="11:13" hidden="1" x14ac:dyDescent="0.25">
      <c r="K194" s="223">
        <f t="shared" si="10"/>
        <v>0</v>
      </c>
      <c r="L194" s="218">
        <f t="shared" si="9"/>
        <v>0</v>
      </c>
      <c r="M194" s="203">
        <f t="shared" si="11"/>
        <v>0</v>
      </c>
    </row>
    <row r="195" spans="11:13" hidden="1" x14ac:dyDescent="0.25">
      <c r="K195" s="223">
        <f t="shared" si="10"/>
        <v>0</v>
      </c>
      <c r="L195" s="218">
        <f t="shared" si="9"/>
        <v>0</v>
      </c>
      <c r="M195" s="203">
        <f t="shared" si="11"/>
        <v>0</v>
      </c>
    </row>
    <row r="196" spans="11:13" hidden="1" x14ac:dyDescent="0.25">
      <c r="K196" s="223">
        <f t="shared" si="10"/>
        <v>0</v>
      </c>
      <c r="L196" s="218">
        <f t="shared" ref="L196:L259" si="12">IF(E196="",0,IF(E196="H",0,VLOOKUP(E196,$F$539:$G$553,2)))</f>
        <v>0</v>
      </c>
      <c r="M196" s="203">
        <f t="shared" si="11"/>
        <v>0</v>
      </c>
    </row>
    <row r="197" spans="11:13" hidden="1" x14ac:dyDescent="0.25">
      <c r="K197" s="223">
        <f t="shared" ref="K197:K260" si="13">SUM(F197:J197)</f>
        <v>0</v>
      </c>
      <c r="L197" s="218">
        <f t="shared" si="12"/>
        <v>0</v>
      </c>
      <c r="M197" s="203">
        <f t="shared" ref="M197:M260" si="14">SUM(K197*L197)</f>
        <v>0</v>
      </c>
    </row>
    <row r="198" spans="11:13" hidden="1" x14ac:dyDescent="0.25">
      <c r="K198" s="223">
        <f t="shared" si="13"/>
        <v>0</v>
      </c>
      <c r="L198" s="218">
        <f t="shared" si="12"/>
        <v>0</v>
      </c>
      <c r="M198" s="203">
        <f t="shared" si="14"/>
        <v>0</v>
      </c>
    </row>
    <row r="199" spans="11:13" hidden="1" x14ac:dyDescent="0.25">
      <c r="K199" s="223">
        <f t="shared" si="13"/>
        <v>0</v>
      </c>
      <c r="L199" s="218">
        <f t="shared" si="12"/>
        <v>0</v>
      </c>
      <c r="M199" s="203">
        <f t="shared" si="14"/>
        <v>0</v>
      </c>
    </row>
    <row r="200" spans="11:13" hidden="1" x14ac:dyDescent="0.25">
      <c r="K200" s="223">
        <f t="shared" si="13"/>
        <v>0</v>
      </c>
      <c r="L200" s="218">
        <f t="shared" si="12"/>
        <v>0</v>
      </c>
      <c r="M200" s="203">
        <f t="shared" si="14"/>
        <v>0</v>
      </c>
    </row>
    <row r="201" spans="11:13" hidden="1" x14ac:dyDescent="0.25">
      <c r="K201" s="223">
        <f t="shared" si="13"/>
        <v>0</v>
      </c>
      <c r="L201" s="218">
        <f t="shared" si="12"/>
        <v>0</v>
      </c>
      <c r="M201" s="203">
        <f t="shared" si="14"/>
        <v>0</v>
      </c>
    </row>
    <row r="202" spans="11:13" hidden="1" x14ac:dyDescent="0.25">
      <c r="K202" s="223">
        <f t="shared" si="13"/>
        <v>0</v>
      </c>
      <c r="L202" s="218">
        <f t="shared" si="12"/>
        <v>0</v>
      </c>
      <c r="M202" s="203">
        <f t="shared" si="14"/>
        <v>0</v>
      </c>
    </row>
    <row r="203" spans="11:13" hidden="1" x14ac:dyDescent="0.25">
      <c r="K203" s="223">
        <f t="shared" si="13"/>
        <v>0</v>
      </c>
      <c r="L203" s="218">
        <f t="shared" si="12"/>
        <v>0</v>
      </c>
      <c r="M203" s="203">
        <f t="shared" si="14"/>
        <v>0</v>
      </c>
    </row>
    <row r="204" spans="11:13" hidden="1" x14ac:dyDescent="0.25">
      <c r="K204" s="223">
        <f t="shared" si="13"/>
        <v>0</v>
      </c>
      <c r="L204" s="218">
        <f t="shared" si="12"/>
        <v>0</v>
      </c>
      <c r="M204" s="203">
        <f t="shared" si="14"/>
        <v>0</v>
      </c>
    </row>
    <row r="205" spans="11:13" hidden="1" x14ac:dyDescent="0.25">
      <c r="K205" s="223">
        <f t="shared" si="13"/>
        <v>0</v>
      </c>
      <c r="L205" s="218">
        <f t="shared" si="12"/>
        <v>0</v>
      </c>
      <c r="M205" s="203">
        <f t="shared" si="14"/>
        <v>0</v>
      </c>
    </row>
    <row r="206" spans="11:13" hidden="1" x14ac:dyDescent="0.25">
      <c r="K206" s="223">
        <f t="shared" si="13"/>
        <v>0</v>
      </c>
      <c r="L206" s="218">
        <f t="shared" si="12"/>
        <v>0</v>
      </c>
      <c r="M206" s="203">
        <f t="shared" si="14"/>
        <v>0</v>
      </c>
    </row>
    <row r="207" spans="11:13" hidden="1" x14ac:dyDescent="0.25">
      <c r="K207" s="223">
        <f t="shared" si="13"/>
        <v>0</v>
      </c>
      <c r="L207" s="218">
        <f t="shared" si="12"/>
        <v>0</v>
      </c>
      <c r="M207" s="203">
        <f t="shared" si="14"/>
        <v>0</v>
      </c>
    </row>
    <row r="208" spans="11:13" hidden="1" x14ac:dyDescent="0.25">
      <c r="K208" s="223">
        <f t="shared" si="13"/>
        <v>0</v>
      </c>
      <c r="L208" s="218">
        <f t="shared" si="12"/>
        <v>0</v>
      </c>
      <c r="M208" s="203">
        <f t="shared" si="14"/>
        <v>0</v>
      </c>
    </row>
    <row r="209" spans="11:13" hidden="1" x14ac:dyDescent="0.25">
      <c r="K209" s="223">
        <f t="shared" si="13"/>
        <v>0</v>
      </c>
      <c r="L209" s="218">
        <f t="shared" si="12"/>
        <v>0</v>
      </c>
      <c r="M209" s="203">
        <f t="shared" si="14"/>
        <v>0</v>
      </c>
    </row>
    <row r="210" spans="11:13" hidden="1" x14ac:dyDescent="0.25">
      <c r="K210" s="223">
        <f t="shared" si="13"/>
        <v>0</v>
      </c>
      <c r="L210" s="218">
        <f t="shared" si="12"/>
        <v>0</v>
      </c>
      <c r="M210" s="203">
        <f t="shared" si="14"/>
        <v>0</v>
      </c>
    </row>
    <row r="211" spans="11:13" hidden="1" x14ac:dyDescent="0.25">
      <c r="K211" s="223">
        <f t="shared" si="13"/>
        <v>0</v>
      </c>
      <c r="L211" s="218">
        <f t="shared" si="12"/>
        <v>0</v>
      </c>
      <c r="M211" s="203">
        <f t="shared" si="14"/>
        <v>0</v>
      </c>
    </row>
    <row r="212" spans="11:13" hidden="1" x14ac:dyDescent="0.25">
      <c r="K212" s="223">
        <f t="shared" si="13"/>
        <v>0</v>
      </c>
      <c r="L212" s="218">
        <f t="shared" si="12"/>
        <v>0</v>
      </c>
      <c r="M212" s="203">
        <f t="shared" si="14"/>
        <v>0</v>
      </c>
    </row>
    <row r="213" spans="11:13" hidden="1" x14ac:dyDescent="0.25">
      <c r="K213" s="223">
        <f t="shared" si="13"/>
        <v>0</v>
      </c>
      <c r="L213" s="218">
        <f t="shared" si="12"/>
        <v>0</v>
      </c>
      <c r="M213" s="203">
        <f t="shared" si="14"/>
        <v>0</v>
      </c>
    </row>
    <row r="214" spans="11:13" hidden="1" x14ac:dyDescent="0.25">
      <c r="K214" s="223">
        <f t="shared" si="13"/>
        <v>0</v>
      </c>
      <c r="L214" s="218">
        <f t="shared" si="12"/>
        <v>0</v>
      </c>
      <c r="M214" s="203">
        <f t="shared" si="14"/>
        <v>0</v>
      </c>
    </row>
    <row r="215" spans="11:13" hidden="1" x14ac:dyDescent="0.25">
      <c r="K215" s="223">
        <f t="shared" si="13"/>
        <v>0</v>
      </c>
      <c r="L215" s="218">
        <f t="shared" si="12"/>
        <v>0</v>
      </c>
      <c r="M215" s="203">
        <f t="shared" si="14"/>
        <v>0</v>
      </c>
    </row>
    <row r="216" spans="11:13" hidden="1" x14ac:dyDescent="0.25">
      <c r="K216" s="223">
        <f t="shared" si="13"/>
        <v>0</v>
      </c>
      <c r="L216" s="218">
        <f t="shared" si="12"/>
        <v>0</v>
      </c>
      <c r="M216" s="203">
        <f t="shared" si="14"/>
        <v>0</v>
      </c>
    </row>
    <row r="217" spans="11:13" hidden="1" x14ac:dyDescent="0.25">
      <c r="K217" s="223">
        <f t="shared" si="13"/>
        <v>0</v>
      </c>
      <c r="L217" s="218">
        <f t="shared" si="12"/>
        <v>0</v>
      </c>
      <c r="M217" s="203">
        <f t="shared" si="14"/>
        <v>0</v>
      </c>
    </row>
    <row r="218" spans="11:13" hidden="1" x14ac:dyDescent="0.25">
      <c r="K218" s="223">
        <f t="shared" si="13"/>
        <v>0</v>
      </c>
      <c r="L218" s="218">
        <f t="shared" si="12"/>
        <v>0</v>
      </c>
      <c r="M218" s="203">
        <f t="shared" si="14"/>
        <v>0</v>
      </c>
    </row>
    <row r="219" spans="11:13" hidden="1" x14ac:dyDescent="0.25">
      <c r="K219" s="223">
        <f t="shared" si="13"/>
        <v>0</v>
      </c>
      <c r="L219" s="218">
        <f t="shared" si="12"/>
        <v>0</v>
      </c>
      <c r="M219" s="203">
        <f t="shared" si="14"/>
        <v>0</v>
      </c>
    </row>
    <row r="220" spans="11:13" hidden="1" x14ac:dyDescent="0.25">
      <c r="K220" s="223">
        <f t="shared" si="13"/>
        <v>0</v>
      </c>
      <c r="L220" s="218">
        <f t="shared" si="12"/>
        <v>0</v>
      </c>
      <c r="M220" s="203">
        <f t="shared" si="14"/>
        <v>0</v>
      </c>
    </row>
    <row r="221" spans="11:13" hidden="1" x14ac:dyDescent="0.25">
      <c r="K221" s="223">
        <f t="shared" si="13"/>
        <v>0</v>
      </c>
      <c r="L221" s="218">
        <f t="shared" si="12"/>
        <v>0</v>
      </c>
      <c r="M221" s="203">
        <f t="shared" si="14"/>
        <v>0</v>
      </c>
    </row>
    <row r="222" spans="11:13" hidden="1" x14ac:dyDescent="0.25">
      <c r="K222" s="223">
        <f t="shared" si="13"/>
        <v>0</v>
      </c>
      <c r="L222" s="218">
        <f t="shared" si="12"/>
        <v>0</v>
      </c>
      <c r="M222" s="203">
        <f t="shared" si="14"/>
        <v>0</v>
      </c>
    </row>
    <row r="223" spans="11:13" hidden="1" x14ac:dyDescent="0.25">
      <c r="K223" s="223">
        <f t="shared" si="13"/>
        <v>0</v>
      </c>
      <c r="L223" s="218">
        <f t="shared" si="12"/>
        <v>0</v>
      </c>
      <c r="M223" s="203">
        <f t="shared" si="14"/>
        <v>0</v>
      </c>
    </row>
    <row r="224" spans="11:13" hidden="1" x14ac:dyDescent="0.25">
      <c r="K224" s="223">
        <f t="shared" si="13"/>
        <v>0</v>
      </c>
      <c r="L224" s="218">
        <f t="shared" si="12"/>
        <v>0</v>
      </c>
      <c r="M224" s="203">
        <f t="shared" si="14"/>
        <v>0</v>
      </c>
    </row>
    <row r="225" spans="11:13" hidden="1" x14ac:dyDescent="0.25">
      <c r="K225" s="223">
        <f t="shared" si="13"/>
        <v>0</v>
      </c>
      <c r="L225" s="218">
        <f t="shared" si="12"/>
        <v>0</v>
      </c>
      <c r="M225" s="203">
        <f t="shared" si="14"/>
        <v>0</v>
      </c>
    </row>
    <row r="226" spans="11:13" hidden="1" x14ac:dyDescent="0.25">
      <c r="K226" s="223">
        <f t="shared" si="13"/>
        <v>0</v>
      </c>
      <c r="L226" s="218">
        <f t="shared" si="12"/>
        <v>0</v>
      </c>
      <c r="M226" s="203">
        <f t="shared" si="14"/>
        <v>0</v>
      </c>
    </row>
    <row r="227" spans="11:13" hidden="1" x14ac:dyDescent="0.25">
      <c r="K227" s="223">
        <f t="shared" si="13"/>
        <v>0</v>
      </c>
      <c r="L227" s="218">
        <f t="shared" si="12"/>
        <v>0</v>
      </c>
      <c r="M227" s="203">
        <f t="shared" si="14"/>
        <v>0</v>
      </c>
    </row>
    <row r="228" spans="11:13" hidden="1" x14ac:dyDescent="0.25">
      <c r="K228" s="223">
        <f t="shared" si="13"/>
        <v>0</v>
      </c>
      <c r="L228" s="218">
        <f t="shared" si="12"/>
        <v>0</v>
      </c>
      <c r="M228" s="203">
        <f t="shared" si="14"/>
        <v>0</v>
      </c>
    </row>
    <row r="229" spans="11:13" hidden="1" x14ac:dyDescent="0.25">
      <c r="K229" s="223">
        <f t="shared" si="13"/>
        <v>0</v>
      </c>
      <c r="L229" s="218">
        <f t="shared" si="12"/>
        <v>0</v>
      </c>
      <c r="M229" s="203">
        <f t="shared" si="14"/>
        <v>0</v>
      </c>
    </row>
    <row r="230" spans="11:13" hidden="1" x14ac:dyDescent="0.25">
      <c r="K230" s="223">
        <f t="shared" si="13"/>
        <v>0</v>
      </c>
      <c r="L230" s="218">
        <f t="shared" si="12"/>
        <v>0</v>
      </c>
      <c r="M230" s="203">
        <f t="shared" si="14"/>
        <v>0</v>
      </c>
    </row>
    <row r="231" spans="11:13" hidden="1" x14ac:dyDescent="0.25">
      <c r="K231" s="223">
        <f t="shared" si="13"/>
        <v>0</v>
      </c>
      <c r="L231" s="218">
        <f t="shared" si="12"/>
        <v>0</v>
      </c>
      <c r="M231" s="203">
        <f t="shared" si="14"/>
        <v>0</v>
      </c>
    </row>
    <row r="232" spans="11:13" hidden="1" x14ac:dyDescent="0.25">
      <c r="K232" s="223">
        <f t="shared" si="13"/>
        <v>0</v>
      </c>
      <c r="L232" s="218">
        <f t="shared" si="12"/>
        <v>0</v>
      </c>
      <c r="M232" s="203">
        <f t="shared" si="14"/>
        <v>0</v>
      </c>
    </row>
    <row r="233" spans="11:13" hidden="1" x14ac:dyDescent="0.25">
      <c r="K233" s="223">
        <f t="shared" si="13"/>
        <v>0</v>
      </c>
      <c r="L233" s="218">
        <f t="shared" si="12"/>
        <v>0</v>
      </c>
      <c r="M233" s="203">
        <f t="shared" si="14"/>
        <v>0</v>
      </c>
    </row>
    <row r="234" spans="11:13" hidden="1" x14ac:dyDescent="0.25">
      <c r="K234" s="223">
        <f t="shared" si="13"/>
        <v>0</v>
      </c>
      <c r="L234" s="218">
        <f t="shared" si="12"/>
        <v>0</v>
      </c>
      <c r="M234" s="203">
        <f t="shared" si="14"/>
        <v>0</v>
      </c>
    </row>
    <row r="235" spans="11:13" hidden="1" x14ac:dyDescent="0.25">
      <c r="K235" s="223">
        <f t="shared" si="13"/>
        <v>0</v>
      </c>
      <c r="L235" s="218">
        <f t="shared" si="12"/>
        <v>0</v>
      </c>
      <c r="M235" s="203">
        <f t="shared" si="14"/>
        <v>0</v>
      </c>
    </row>
    <row r="236" spans="11:13" hidden="1" x14ac:dyDescent="0.25">
      <c r="K236" s="223">
        <f t="shared" si="13"/>
        <v>0</v>
      </c>
      <c r="L236" s="218">
        <f t="shared" si="12"/>
        <v>0</v>
      </c>
      <c r="M236" s="203">
        <f t="shared" si="14"/>
        <v>0</v>
      </c>
    </row>
    <row r="237" spans="11:13" hidden="1" x14ac:dyDescent="0.25">
      <c r="K237" s="223">
        <f t="shared" si="13"/>
        <v>0</v>
      </c>
      <c r="L237" s="218">
        <f t="shared" si="12"/>
        <v>0</v>
      </c>
      <c r="M237" s="203">
        <f t="shared" si="14"/>
        <v>0</v>
      </c>
    </row>
    <row r="238" spans="11:13" hidden="1" x14ac:dyDescent="0.25">
      <c r="K238" s="223">
        <f t="shared" si="13"/>
        <v>0</v>
      </c>
      <c r="L238" s="218">
        <f t="shared" si="12"/>
        <v>0</v>
      </c>
      <c r="M238" s="203">
        <f t="shared" si="14"/>
        <v>0</v>
      </c>
    </row>
    <row r="239" spans="11:13" hidden="1" x14ac:dyDescent="0.25">
      <c r="K239" s="223">
        <f t="shared" si="13"/>
        <v>0</v>
      </c>
      <c r="L239" s="218">
        <f t="shared" si="12"/>
        <v>0</v>
      </c>
      <c r="M239" s="203">
        <f t="shared" si="14"/>
        <v>0</v>
      </c>
    </row>
    <row r="240" spans="11:13" hidden="1" x14ac:dyDescent="0.25">
      <c r="K240" s="223">
        <f t="shared" si="13"/>
        <v>0</v>
      </c>
      <c r="L240" s="218">
        <f t="shared" si="12"/>
        <v>0</v>
      </c>
      <c r="M240" s="203">
        <f t="shared" si="14"/>
        <v>0</v>
      </c>
    </row>
    <row r="241" spans="11:13" hidden="1" x14ac:dyDescent="0.25">
      <c r="K241" s="223">
        <f t="shared" si="13"/>
        <v>0</v>
      </c>
      <c r="L241" s="218">
        <f t="shared" si="12"/>
        <v>0</v>
      </c>
      <c r="M241" s="203">
        <f t="shared" si="14"/>
        <v>0</v>
      </c>
    </row>
    <row r="242" spans="11:13" hidden="1" x14ac:dyDescent="0.25">
      <c r="K242" s="223">
        <f t="shared" si="13"/>
        <v>0</v>
      </c>
      <c r="L242" s="218">
        <f t="shared" si="12"/>
        <v>0</v>
      </c>
      <c r="M242" s="203">
        <f t="shared" si="14"/>
        <v>0</v>
      </c>
    </row>
    <row r="243" spans="11:13" hidden="1" x14ac:dyDescent="0.25">
      <c r="K243" s="223">
        <f t="shared" si="13"/>
        <v>0</v>
      </c>
      <c r="L243" s="218">
        <f t="shared" si="12"/>
        <v>0</v>
      </c>
      <c r="M243" s="203">
        <f t="shared" si="14"/>
        <v>0</v>
      </c>
    </row>
    <row r="244" spans="11:13" hidden="1" x14ac:dyDescent="0.25">
      <c r="K244" s="223">
        <f t="shared" si="13"/>
        <v>0</v>
      </c>
      <c r="L244" s="218">
        <f t="shared" si="12"/>
        <v>0</v>
      </c>
      <c r="M244" s="203">
        <f t="shared" si="14"/>
        <v>0</v>
      </c>
    </row>
    <row r="245" spans="11:13" hidden="1" x14ac:dyDescent="0.25">
      <c r="K245" s="223">
        <f t="shared" si="13"/>
        <v>0</v>
      </c>
      <c r="L245" s="218">
        <f t="shared" si="12"/>
        <v>0</v>
      </c>
      <c r="M245" s="203">
        <f t="shared" si="14"/>
        <v>0</v>
      </c>
    </row>
    <row r="246" spans="11:13" hidden="1" x14ac:dyDescent="0.25">
      <c r="K246" s="223">
        <f t="shared" si="13"/>
        <v>0</v>
      </c>
      <c r="L246" s="218">
        <f t="shared" si="12"/>
        <v>0</v>
      </c>
      <c r="M246" s="203">
        <f t="shared" si="14"/>
        <v>0</v>
      </c>
    </row>
    <row r="247" spans="11:13" hidden="1" x14ac:dyDescent="0.25">
      <c r="K247" s="223">
        <f t="shared" si="13"/>
        <v>0</v>
      </c>
      <c r="L247" s="218">
        <f t="shared" si="12"/>
        <v>0</v>
      </c>
      <c r="M247" s="203">
        <f t="shared" si="14"/>
        <v>0</v>
      </c>
    </row>
    <row r="248" spans="11:13" hidden="1" x14ac:dyDescent="0.25">
      <c r="K248" s="223">
        <f t="shared" si="13"/>
        <v>0</v>
      </c>
      <c r="L248" s="218">
        <f t="shared" si="12"/>
        <v>0</v>
      </c>
      <c r="M248" s="203">
        <f t="shared" si="14"/>
        <v>0</v>
      </c>
    </row>
    <row r="249" spans="11:13" hidden="1" x14ac:dyDescent="0.25">
      <c r="K249" s="223">
        <f t="shared" si="13"/>
        <v>0</v>
      </c>
      <c r="L249" s="218">
        <f t="shared" si="12"/>
        <v>0</v>
      </c>
      <c r="M249" s="203">
        <f t="shared" si="14"/>
        <v>0</v>
      </c>
    </row>
    <row r="250" spans="11:13" hidden="1" x14ac:dyDescent="0.25">
      <c r="K250" s="223">
        <f t="shared" si="13"/>
        <v>0</v>
      </c>
      <c r="L250" s="218">
        <f t="shared" si="12"/>
        <v>0</v>
      </c>
      <c r="M250" s="203">
        <f t="shared" si="14"/>
        <v>0</v>
      </c>
    </row>
    <row r="251" spans="11:13" hidden="1" x14ac:dyDescent="0.25">
      <c r="K251" s="223">
        <f t="shared" si="13"/>
        <v>0</v>
      </c>
      <c r="L251" s="218">
        <f t="shared" si="12"/>
        <v>0</v>
      </c>
      <c r="M251" s="203">
        <f t="shared" si="14"/>
        <v>0</v>
      </c>
    </row>
    <row r="252" spans="11:13" hidden="1" x14ac:dyDescent="0.25">
      <c r="K252" s="223">
        <f t="shared" si="13"/>
        <v>0</v>
      </c>
      <c r="L252" s="218">
        <f t="shared" si="12"/>
        <v>0</v>
      </c>
      <c r="M252" s="203">
        <f t="shared" si="14"/>
        <v>0</v>
      </c>
    </row>
    <row r="253" spans="11:13" hidden="1" x14ac:dyDescent="0.25">
      <c r="K253" s="223">
        <f t="shared" si="13"/>
        <v>0</v>
      </c>
      <c r="L253" s="218">
        <f t="shared" si="12"/>
        <v>0</v>
      </c>
      <c r="M253" s="203">
        <f t="shared" si="14"/>
        <v>0</v>
      </c>
    </row>
    <row r="254" spans="11:13" hidden="1" x14ac:dyDescent="0.25">
      <c r="K254" s="223">
        <f t="shared" si="13"/>
        <v>0</v>
      </c>
      <c r="L254" s="218">
        <f t="shared" si="12"/>
        <v>0</v>
      </c>
      <c r="M254" s="203">
        <f t="shared" si="14"/>
        <v>0</v>
      </c>
    </row>
    <row r="255" spans="11:13" hidden="1" x14ac:dyDescent="0.25">
      <c r="K255" s="223">
        <f t="shared" si="13"/>
        <v>0</v>
      </c>
      <c r="L255" s="218">
        <f t="shared" si="12"/>
        <v>0</v>
      </c>
      <c r="M255" s="203">
        <f t="shared" si="14"/>
        <v>0</v>
      </c>
    </row>
    <row r="256" spans="11:13" hidden="1" x14ac:dyDescent="0.25">
      <c r="K256" s="223">
        <f t="shared" si="13"/>
        <v>0</v>
      </c>
      <c r="L256" s="218">
        <f t="shared" si="12"/>
        <v>0</v>
      </c>
      <c r="M256" s="203">
        <f t="shared" si="14"/>
        <v>0</v>
      </c>
    </row>
    <row r="257" spans="11:13" hidden="1" x14ac:dyDescent="0.25">
      <c r="K257" s="223">
        <f t="shared" si="13"/>
        <v>0</v>
      </c>
      <c r="L257" s="218">
        <f t="shared" si="12"/>
        <v>0</v>
      </c>
      <c r="M257" s="203">
        <f t="shared" si="14"/>
        <v>0</v>
      </c>
    </row>
    <row r="258" spans="11:13" hidden="1" x14ac:dyDescent="0.25">
      <c r="K258" s="223">
        <f t="shared" si="13"/>
        <v>0</v>
      </c>
      <c r="L258" s="218">
        <f t="shared" si="12"/>
        <v>0</v>
      </c>
      <c r="M258" s="203">
        <f t="shared" si="14"/>
        <v>0</v>
      </c>
    </row>
    <row r="259" spans="11:13" hidden="1" x14ac:dyDescent="0.25">
      <c r="K259" s="223">
        <f t="shared" si="13"/>
        <v>0</v>
      </c>
      <c r="L259" s="218">
        <f t="shared" si="12"/>
        <v>0</v>
      </c>
      <c r="M259" s="203">
        <f t="shared" si="14"/>
        <v>0</v>
      </c>
    </row>
    <row r="260" spans="11:13" hidden="1" x14ac:dyDescent="0.25">
      <c r="K260" s="223">
        <f t="shared" si="13"/>
        <v>0</v>
      </c>
      <c r="L260" s="218">
        <f t="shared" ref="L260:L323" si="15">IF(E260="",0,IF(E260="H",0,VLOOKUP(E260,$F$539:$G$553,2)))</f>
        <v>0</v>
      </c>
      <c r="M260" s="203">
        <f t="shared" si="14"/>
        <v>0</v>
      </c>
    </row>
    <row r="261" spans="11:13" hidden="1" x14ac:dyDescent="0.25">
      <c r="K261" s="223">
        <f t="shared" ref="K261:K324" si="16">SUM(F261:J261)</f>
        <v>0</v>
      </c>
      <c r="L261" s="218">
        <f t="shared" si="15"/>
        <v>0</v>
      </c>
      <c r="M261" s="203">
        <f t="shared" ref="M261:M324" si="17">SUM(K261*L261)</f>
        <v>0</v>
      </c>
    </row>
    <row r="262" spans="11:13" hidden="1" x14ac:dyDescent="0.25">
      <c r="K262" s="223">
        <f t="shared" si="16"/>
        <v>0</v>
      </c>
      <c r="L262" s="218">
        <f t="shared" si="15"/>
        <v>0</v>
      </c>
      <c r="M262" s="203">
        <f t="shared" si="17"/>
        <v>0</v>
      </c>
    </row>
    <row r="263" spans="11:13" hidden="1" x14ac:dyDescent="0.25">
      <c r="K263" s="223">
        <f t="shared" si="16"/>
        <v>0</v>
      </c>
      <c r="L263" s="218">
        <f t="shared" si="15"/>
        <v>0</v>
      </c>
      <c r="M263" s="203">
        <f t="shared" si="17"/>
        <v>0</v>
      </c>
    </row>
    <row r="264" spans="11:13" hidden="1" x14ac:dyDescent="0.25">
      <c r="K264" s="223">
        <f t="shared" si="16"/>
        <v>0</v>
      </c>
      <c r="L264" s="218">
        <f t="shared" si="15"/>
        <v>0</v>
      </c>
      <c r="M264" s="203">
        <f t="shared" si="17"/>
        <v>0</v>
      </c>
    </row>
    <row r="265" spans="11:13" hidden="1" x14ac:dyDescent="0.25">
      <c r="K265" s="223">
        <f t="shared" si="16"/>
        <v>0</v>
      </c>
      <c r="L265" s="218">
        <f t="shared" si="15"/>
        <v>0</v>
      </c>
      <c r="M265" s="203">
        <f t="shared" si="17"/>
        <v>0</v>
      </c>
    </row>
    <row r="266" spans="11:13" hidden="1" x14ac:dyDescent="0.25">
      <c r="K266" s="223">
        <f t="shared" si="16"/>
        <v>0</v>
      </c>
      <c r="L266" s="218">
        <f t="shared" si="15"/>
        <v>0</v>
      </c>
      <c r="M266" s="203">
        <f t="shared" si="17"/>
        <v>0</v>
      </c>
    </row>
    <row r="267" spans="11:13" hidden="1" x14ac:dyDescent="0.25">
      <c r="K267" s="223">
        <f t="shared" si="16"/>
        <v>0</v>
      </c>
      <c r="L267" s="218">
        <f t="shared" si="15"/>
        <v>0</v>
      </c>
      <c r="M267" s="203">
        <f t="shared" si="17"/>
        <v>0</v>
      </c>
    </row>
    <row r="268" spans="11:13" hidden="1" x14ac:dyDescent="0.25">
      <c r="K268" s="223">
        <f t="shared" si="16"/>
        <v>0</v>
      </c>
      <c r="L268" s="218">
        <f t="shared" si="15"/>
        <v>0</v>
      </c>
      <c r="M268" s="203">
        <f t="shared" si="17"/>
        <v>0</v>
      </c>
    </row>
    <row r="269" spans="11:13" hidden="1" x14ac:dyDescent="0.25">
      <c r="K269" s="223">
        <f t="shared" si="16"/>
        <v>0</v>
      </c>
      <c r="L269" s="218">
        <f t="shared" si="15"/>
        <v>0</v>
      </c>
      <c r="M269" s="203">
        <f t="shared" si="17"/>
        <v>0</v>
      </c>
    </row>
    <row r="270" spans="11:13" hidden="1" x14ac:dyDescent="0.25">
      <c r="K270" s="223">
        <f t="shared" si="16"/>
        <v>0</v>
      </c>
      <c r="L270" s="218">
        <f t="shared" si="15"/>
        <v>0</v>
      </c>
      <c r="M270" s="203">
        <f t="shared" si="17"/>
        <v>0</v>
      </c>
    </row>
    <row r="271" spans="11:13" hidden="1" x14ac:dyDescent="0.25">
      <c r="K271" s="223">
        <f t="shared" si="16"/>
        <v>0</v>
      </c>
      <c r="L271" s="218">
        <f t="shared" si="15"/>
        <v>0</v>
      </c>
      <c r="M271" s="203">
        <f t="shared" si="17"/>
        <v>0</v>
      </c>
    </row>
    <row r="272" spans="11:13" hidden="1" x14ac:dyDescent="0.25">
      <c r="K272" s="223">
        <f t="shared" si="16"/>
        <v>0</v>
      </c>
      <c r="L272" s="218">
        <f t="shared" si="15"/>
        <v>0</v>
      </c>
      <c r="M272" s="203">
        <f t="shared" si="17"/>
        <v>0</v>
      </c>
    </row>
    <row r="273" spans="11:13" hidden="1" x14ac:dyDescent="0.25">
      <c r="K273" s="223">
        <f t="shared" si="16"/>
        <v>0</v>
      </c>
      <c r="L273" s="218">
        <f t="shared" si="15"/>
        <v>0</v>
      </c>
      <c r="M273" s="203">
        <f t="shared" si="17"/>
        <v>0</v>
      </c>
    </row>
    <row r="274" spans="11:13" hidden="1" x14ac:dyDescent="0.25">
      <c r="K274" s="223">
        <f t="shared" si="16"/>
        <v>0</v>
      </c>
      <c r="L274" s="218">
        <f t="shared" si="15"/>
        <v>0</v>
      </c>
      <c r="M274" s="203">
        <f t="shared" si="17"/>
        <v>0</v>
      </c>
    </row>
    <row r="275" spans="11:13" hidden="1" x14ac:dyDescent="0.25">
      <c r="K275" s="223">
        <f t="shared" si="16"/>
        <v>0</v>
      </c>
      <c r="L275" s="218">
        <f t="shared" si="15"/>
        <v>0</v>
      </c>
      <c r="M275" s="203">
        <f t="shared" si="17"/>
        <v>0</v>
      </c>
    </row>
    <row r="276" spans="11:13" hidden="1" x14ac:dyDescent="0.25">
      <c r="K276" s="223">
        <f t="shared" si="16"/>
        <v>0</v>
      </c>
      <c r="L276" s="218">
        <f t="shared" si="15"/>
        <v>0</v>
      </c>
      <c r="M276" s="203">
        <f t="shared" si="17"/>
        <v>0</v>
      </c>
    </row>
    <row r="277" spans="11:13" hidden="1" x14ac:dyDescent="0.25">
      <c r="K277" s="223">
        <f t="shared" si="16"/>
        <v>0</v>
      </c>
      <c r="L277" s="218">
        <f t="shared" si="15"/>
        <v>0</v>
      </c>
      <c r="M277" s="203">
        <f t="shared" si="17"/>
        <v>0</v>
      </c>
    </row>
    <row r="278" spans="11:13" hidden="1" x14ac:dyDescent="0.25">
      <c r="K278" s="223">
        <f t="shared" si="16"/>
        <v>0</v>
      </c>
      <c r="L278" s="218">
        <f t="shared" si="15"/>
        <v>0</v>
      </c>
      <c r="M278" s="203">
        <f t="shared" si="17"/>
        <v>0</v>
      </c>
    </row>
    <row r="279" spans="11:13" hidden="1" x14ac:dyDescent="0.25">
      <c r="K279" s="223">
        <f t="shared" si="16"/>
        <v>0</v>
      </c>
      <c r="L279" s="218">
        <f t="shared" si="15"/>
        <v>0</v>
      </c>
      <c r="M279" s="203">
        <f t="shared" si="17"/>
        <v>0</v>
      </c>
    </row>
    <row r="280" spans="11:13" hidden="1" x14ac:dyDescent="0.25">
      <c r="K280" s="223">
        <f t="shared" si="16"/>
        <v>0</v>
      </c>
      <c r="L280" s="218">
        <f t="shared" si="15"/>
        <v>0</v>
      </c>
      <c r="M280" s="203">
        <f t="shared" si="17"/>
        <v>0</v>
      </c>
    </row>
    <row r="281" spans="11:13" hidden="1" x14ac:dyDescent="0.25">
      <c r="K281" s="223">
        <f t="shared" si="16"/>
        <v>0</v>
      </c>
      <c r="L281" s="218">
        <f t="shared" si="15"/>
        <v>0</v>
      </c>
      <c r="M281" s="203">
        <f t="shared" si="17"/>
        <v>0</v>
      </c>
    </row>
    <row r="282" spans="11:13" hidden="1" x14ac:dyDescent="0.25">
      <c r="K282" s="223">
        <f t="shared" si="16"/>
        <v>0</v>
      </c>
      <c r="L282" s="218">
        <f t="shared" si="15"/>
        <v>0</v>
      </c>
      <c r="M282" s="203">
        <f t="shared" si="17"/>
        <v>0</v>
      </c>
    </row>
    <row r="283" spans="11:13" hidden="1" x14ac:dyDescent="0.25">
      <c r="K283" s="223">
        <f t="shared" si="16"/>
        <v>0</v>
      </c>
      <c r="L283" s="218">
        <f t="shared" si="15"/>
        <v>0</v>
      </c>
      <c r="M283" s="203">
        <f t="shared" si="17"/>
        <v>0</v>
      </c>
    </row>
    <row r="284" spans="11:13" hidden="1" x14ac:dyDescent="0.25">
      <c r="K284" s="223">
        <f t="shared" si="16"/>
        <v>0</v>
      </c>
      <c r="L284" s="218">
        <f t="shared" si="15"/>
        <v>0</v>
      </c>
      <c r="M284" s="203">
        <f t="shared" si="17"/>
        <v>0</v>
      </c>
    </row>
    <row r="285" spans="11:13" hidden="1" x14ac:dyDescent="0.25">
      <c r="K285" s="223">
        <f t="shared" si="16"/>
        <v>0</v>
      </c>
      <c r="L285" s="218">
        <f t="shared" si="15"/>
        <v>0</v>
      </c>
      <c r="M285" s="203">
        <f t="shared" si="17"/>
        <v>0</v>
      </c>
    </row>
    <row r="286" spans="11:13" hidden="1" x14ac:dyDescent="0.25">
      <c r="K286" s="223">
        <f t="shared" si="16"/>
        <v>0</v>
      </c>
      <c r="L286" s="218">
        <f t="shared" si="15"/>
        <v>0</v>
      </c>
      <c r="M286" s="203">
        <f t="shared" si="17"/>
        <v>0</v>
      </c>
    </row>
    <row r="287" spans="11:13" hidden="1" x14ac:dyDescent="0.25">
      <c r="K287" s="223">
        <f t="shared" si="16"/>
        <v>0</v>
      </c>
      <c r="L287" s="218">
        <f t="shared" si="15"/>
        <v>0</v>
      </c>
      <c r="M287" s="203">
        <f t="shared" si="17"/>
        <v>0</v>
      </c>
    </row>
    <row r="288" spans="11:13" hidden="1" x14ac:dyDescent="0.25">
      <c r="K288" s="223">
        <f t="shared" si="16"/>
        <v>0</v>
      </c>
      <c r="L288" s="218">
        <f t="shared" si="15"/>
        <v>0</v>
      </c>
      <c r="M288" s="203">
        <f t="shared" si="17"/>
        <v>0</v>
      </c>
    </row>
    <row r="289" spans="11:13" hidden="1" x14ac:dyDescent="0.25">
      <c r="K289" s="223">
        <f t="shared" si="16"/>
        <v>0</v>
      </c>
      <c r="L289" s="218">
        <f t="shared" si="15"/>
        <v>0</v>
      </c>
      <c r="M289" s="203">
        <f t="shared" si="17"/>
        <v>0</v>
      </c>
    </row>
    <row r="290" spans="11:13" hidden="1" x14ac:dyDescent="0.25">
      <c r="K290" s="223">
        <f t="shared" si="16"/>
        <v>0</v>
      </c>
      <c r="L290" s="218">
        <f t="shared" si="15"/>
        <v>0</v>
      </c>
      <c r="M290" s="203">
        <f t="shared" si="17"/>
        <v>0</v>
      </c>
    </row>
    <row r="291" spans="11:13" hidden="1" x14ac:dyDescent="0.25">
      <c r="K291" s="223">
        <f t="shared" si="16"/>
        <v>0</v>
      </c>
      <c r="L291" s="218">
        <f t="shared" si="15"/>
        <v>0</v>
      </c>
      <c r="M291" s="203">
        <f t="shared" si="17"/>
        <v>0</v>
      </c>
    </row>
    <row r="292" spans="11:13" hidden="1" x14ac:dyDescent="0.25">
      <c r="K292" s="223">
        <f t="shared" si="16"/>
        <v>0</v>
      </c>
      <c r="L292" s="218">
        <f t="shared" si="15"/>
        <v>0</v>
      </c>
      <c r="M292" s="203">
        <f t="shared" si="17"/>
        <v>0</v>
      </c>
    </row>
    <row r="293" spans="11:13" hidden="1" x14ac:dyDescent="0.25">
      <c r="K293" s="223">
        <f t="shared" si="16"/>
        <v>0</v>
      </c>
      <c r="L293" s="218">
        <f t="shared" si="15"/>
        <v>0</v>
      </c>
      <c r="M293" s="203">
        <f t="shared" si="17"/>
        <v>0</v>
      </c>
    </row>
    <row r="294" spans="11:13" hidden="1" x14ac:dyDescent="0.25">
      <c r="K294" s="223">
        <f t="shared" si="16"/>
        <v>0</v>
      </c>
      <c r="L294" s="218">
        <f t="shared" si="15"/>
        <v>0</v>
      </c>
      <c r="M294" s="203">
        <f t="shared" si="17"/>
        <v>0</v>
      </c>
    </row>
    <row r="295" spans="11:13" hidden="1" x14ac:dyDescent="0.25">
      <c r="K295" s="223">
        <f t="shared" si="16"/>
        <v>0</v>
      </c>
      <c r="L295" s="218">
        <f t="shared" si="15"/>
        <v>0</v>
      </c>
      <c r="M295" s="203">
        <f t="shared" si="17"/>
        <v>0</v>
      </c>
    </row>
    <row r="296" spans="11:13" hidden="1" x14ac:dyDescent="0.25">
      <c r="K296" s="223">
        <f t="shared" si="16"/>
        <v>0</v>
      </c>
      <c r="L296" s="218">
        <f t="shared" si="15"/>
        <v>0</v>
      </c>
      <c r="M296" s="203">
        <f t="shared" si="17"/>
        <v>0</v>
      </c>
    </row>
    <row r="297" spans="11:13" hidden="1" x14ac:dyDescent="0.25">
      <c r="K297" s="223">
        <f t="shared" si="16"/>
        <v>0</v>
      </c>
      <c r="L297" s="218">
        <f t="shared" si="15"/>
        <v>0</v>
      </c>
      <c r="M297" s="203">
        <f t="shared" si="17"/>
        <v>0</v>
      </c>
    </row>
    <row r="298" spans="11:13" hidden="1" x14ac:dyDescent="0.25">
      <c r="K298" s="223">
        <f t="shared" si="16"/>
        <v>0</v>
      </c>
      <c r="L298" s="218">
        <f t="shared" si="15"/>
        <v>0</v>
      </c>
      <c r="M298" s="203">
        <f t="shared" si="17"/>
        <v>0</v>
      </c>
    </row>
    <row r="299" spans="11:13" hidden="1" x14ac:dyDescent="0.25">
      <c r="K299" s="223">
        <f t="shared" si="16"/>
        <v>0</v>
      </c>
      <c r="L299" s="218">
        <f t="shared" si="15"/>
        <v>0</v>
      </c>
      <c r="M299" s="203">
        <f t="shared" si="17"/>
        <v>0</v>
      </c>
    </row>
    <row r="300" spans="11:13" hidden="1" x14ac:dyDescent="0.25">
      <c r="K300" s="223">
        <f t="shared" si="16"/>
        <v>0</v>
      </c>
      <c r="L300" s="218">
        <f t="shared" si="15"/>
        <v>0</v>
      </c>
      <c r="M300" s="203">
        <f t="shared" si="17"/>
        <v>0</v>
      </c>
    </row>
    <row r="301" spans="11:13" hidden="1" x14ac:dyDescent="0.25">
      <c r="K301" s="223">
        <f t="shared" si="16"/>
        <v>0</v>
      </c>
      <c r="L301" s="218">
        <f t="shared" si="15"/>
        <v>0</v>
      </c>
      <c r="M301" s="203">
        <f t="shared" si="17"/>
        <v>0</v>
      </c>
    </row>
    <row r="302" spans="11:13" hidden="1" x14ac:dyDescent="0.25">
      <c r="K302" s="223">
        <f t="shared" si="16"/>
        <v>0</v>
      </c>
      <c r="L302" s="218">
        <f t="shared" si="15"/>
        <v>0</v>
      </c>
      <c r="M302" s="203">
        <f t="shared" si="17"/>
        <v>0</v>
      </c>
    </row>
    <row r="303" spans="11:13" hidden="1" x14ac:dyDescent="0.25">
      <c r="K303" s="223">
        <f t="shared" si="16"/>
        <v>0</v>
      </c>
      <c r="L303" s="218">
        <f t="shared" si="15"/>
        <v>0</v>
      </c>
      <c r="M303" s="203">
        <f t="shared" si="17"/>
        <v>0</v>
      </c>
    </row>
    <row r="304" spans="11:13" hidden="1" x14ac:dyDescent="0.25">
      <c r="K304" s="223">
        <f t="shared" si="16"/>
        <v>0</v>
      </c>
      <c r="L304" s="218">
        <f t="shared" si="15"/>
        <v>0</v>
      </c>
      <c r="M304" s="203">
        <f t="shared" si="17"/>
        <v>0</v>
      </c>
    </row>
    <row r="305" spans="11:13" hidden="1" x14ac:dyDescent="0.25">
      <c r="K305" s="223">
        <f t="shared" si="16"/>
        <v>0</v>
      </c>
      <c r="L305" s="218">
        <f t="shared" si="15"/>
        <v>0</v>
      </c>
      <c r="M305" s="203">
        <f t="shared" si="17"/>
        <v>0</v>
      </c>
    </row>
    <row r="306" spans="11:13" hidden="1" x14ac:dyDescent="0.25">
      <c r="K306" s="223">
        <f t="shared" si="16"/>
        <v>0</v>
      </c>
      <c r="L306" s="218">
        <f t="shared" si="15"/>
        <v>0</v>
      </c>
      <c r="M306" s="203">
        <f t="shared" si="17"/>
        <v>0</v>
      </c>
    </row>
    <row r="307" spans="11:13" hidden="1" x14ac:dyDescent="0.25">
      <c r="K307" s="223">
        <f t="shared" si="16"/>
        <v>0</v>
      </c>
      <c r="L307" s="218">
        <f t="shared" si="15"/>
        <v>0</v>
      </c>
      <c r="M307" s="203">
        <f t="shared" si="17"/>
        <v>0</v>
      </c>
    </row>
    <row r="308" spans="11:13" hidden="1" x14ac:dyDescent="0.25">
      <c r="K308" s="223">
        <f t="shared" si="16"/>
        <v>0</v>
      </c>
      <c r="L308" s="218">
        <f t="shared" si="15"/>
        <v>0</v>
      </c>
      <c r="M308" s="203">
        <f t="shared" si="17"/>
        <v>0</v>
      </c>
    </row>
    <row r="309" spans="11:13" hidden="1" x14ac:dyDescent="0.25">
      <c r="K309" s="223">
        <f t="shared" si="16"/>
        <v>0</v>
      </c>
      <c r="L309" s="218">
        <f t="shared" si="15"/>
        <v>0</v>
      </c>
      <c r="M309" s="203">
        <f t="shared" si="17"/>
        <v>0</v>
      </c>
    </row>
    <row r="310" spans="11:13" hidden="1" x14ac:dyDescent="0.25">
      <c r="K310" s="223">
        <f t="shared" si="16"/>
        <v>0</v>
      </c>
      <c r="L310" s="218">
        <f t="shared" si="15"/>
        <v>0</v>
      </c>
      <c r="M310" s="203">
        <f t="shared" si="17"/>
        <v>0</v>
      </c>
    </row>
    <row r="311" spans="11:13" hidden="1" x14ac:dyDescent="0.25">
      <c r="K311" s="223">
        <f t="shared" si="16"/>
        <v>0</v>
      </c>
      <c r="L311" s="218">
        <f t="shared" si="15"/>
        <v>0</v>
      </c>
      <c r="M311" s="203">
        <f t="shared" si="17"/>
        <v>0</v>
      </c>
    </row>
    <row r="312" spans="11:13" hidden="1" x14ac:dyDescent="0.25">
      <c r="K312" s="223">
        <f t="shared" si="16"/>
        <v>0</v>
      </c>
      <c r="L312" s="218">
        <f t="shared" si="15"/>
        <v>0</v>
      </c>
      <c r="M312" s="203">
        <f t="shared" si="17"/>
        <v>0</v>
      </c>
    </row>
    <row r="313" spans="11:13" hidden="1" x14ac:dyDescent="0.25">
      <c r="K313" s="223">
        <f t="shared" si="16"/>
        <v>0</v>
      </c>
      <c r="L313" s="218">
        <f t="shared" si="15"/>
        <v>0</v>
      </c>
      <c r="M313" s="203">
        <f t="shared" si="17"/>
        <v>0</v>
      </c>
    </row>
    <row r="314" spans="11:13" hidden="1" x14ac:dyDescent="0.25">
      <c r="K314" s="223">
        <f t="shared" si="16"/>
        <v>0</v>
      </c>
      <c r="L314" s="218">
        <f t="shared" si="15"/>
        <v>0</v>
      </c>
      <c r="M314" s="203">
        <f t="shared" si="17"/>
        <v>0</v>
      </c>
    </row>
    <row r="315" spans="11:13" hidden="1" x14ac:dyDescent="0.25">
      <c r="K315" s="223">
        <f t="shared" si="16"/>
        <v>0</v>
      </c>
      <c r="L315" s="218">
        <f t="shared" si="15"/>
        <v>0</v>
      </c>
      <c r="M315" s="203">
        <f t="shared" si="17"/>
        <v>0</v>
      </c>
    </row>
    <row r="316" spans="11:13" hidden="1" x14ac:dyDescent="0.25">
      <c r="K316" s="223">
        <f t="shared" si="16"/>
        <v>0</v>
      </c>
      <c r="L316" s="218">
        <f t="shared" si="15"/>
        <v>0</v>
      </c>
      <c r="M316" s="203">
        <f t="shared" si="17"/>
        <v>0</v>
      </c>
    </row>
    <row r="317" spans="11:13" hidden="1" x14ac:dyDescent="0.25">
      <c r="K317" s="223">
        <f t="shared" si="16"/>
        <v>0</v>
      </c>
      <c r="L317" s="218">
        <f t="shared" si="15"/>
        <v>0</v>
      </c>
      <c r="M317" s="203">
        <f t="shared" si="17"/>
        <v>0</v>
      </c>
    </row>
    <row r="318" spans="11:13" hidden="1" x14ac:dyDescent="0.25">
      <c r="K318" s="223">
        <f t="shared" si="16"/>
        <v>0</v>
      </c>
      <c r="L318" s="218">
        <f t="shared" si="15"/>
        <v>0</v>
      </c>
      <c r="M318" s="203">
        <f t="shared" si="17"/>
        <v>0</v>
      </c>
    </row>
    <row r="319" spans="11:13" hidden="1" x14ac:dyDescent="0.25">
      <c r="K319" s="223">
        <f t="shared" si="16"/>
        <v>0</v>
      </c>
      <c r="L319" s="218">
        <f t="shared" si="15"/>
        <v>0</v>
      </c>
      <c r="M319" s="203">
        <f t="shared" si="17"/>
        <v>0</v>
      </c>
    </row>
    <row r="320" spans="11:13" hidden="1" x14ac:dyDescent="0.25">
      <c r="K320" s="223">
        <f t="shared" si="16"/>
        <v>0</v>
      </c>
      <c r="L320" s="218">
        <f t="shared" si="15"/>
        <v>0</v>
      </c>
      <c r="M320" s="203">
        <f t="shared" si="17"/>
        <v>0</v>
      </c>
    </row>
    <row r="321" spans="11:13" hidden="1" x14ac:dyDescent="0.25">
      <c r="K321" s="223">
        <f t="shared" si="16"/>
        <v>0</v>
      </c>
      <c r="L321" s="218">
        <f t="shared" si="15"/>
        <v>0</v>
      </c>
      <c r="M321" s="203">
        <f t="shared" si="17"/>
        <v>0</v>
      </c>
    </row>
    <row r="322" spans="11:13" hidden="1" x14ac:dyDescent="0.25">
      <c r="K322" s="223">
        <f t="shared" si="16"/>
        <v>0</v>
      </c>
      <c r="L322" s="218">
        <f t="shared" si="15"/>
        <v>0</v>
      </c>
      <c r="M322" s="203">
        <f t="shared" si="17"/>
        <v>0</v>
      </c>
    </row>
    <row r="323" spans="11:13" hidden="1" x14ac:dyDescent="0.25">
      <c r="K323" s="223">
        <f t="shared" si="16"/>
        <v>0</v>
      </c>
      <c r="L323" s="218">
        <f t="shared" si="15"/>
        <v>0</v>
      </c>
      <c r="M323" s="203">
        <f t="shared" si="17"/>
        <v>0</v>
      </c>
    </row>
    <row r="324" spans="11:13" hidden="1" x14ac:dyDescent="0.25">
      <c r="K324" s="223">
        <f t="shared" si="16"/>
        <v>0</v>
      </c>
      <c r="L324" s="218">
        <f t="shared" ref="L324:L387" si="18">IF(E324="",0,IF(E324="H",0,VLOOKUP(E324,$F$539:$G$553,2)))</f>
        <v>0</v>
      </c>
      <c r="M324" s="203">
        <f t="shared" si="17"/>
        <v>0</v>
      </c>
    </row>
    <row r="325" spans="11:13" hidden="1" x14ac:dyDescent="0.25">
      <c r="K325" s="223">
        <f t="shared" ref="K325:K388" si="19">SUM(F325:J325)</f>
        <v>0</v>
      </c>
      <c r="L325" s="218">
        <f t="shared" si="18"/>
        <v>0</v>
      </c>
      <c r="M325" s="203">
        <f t="shared" ref="M325:M388" si="20">SUM(K325*L325)</f>
        <v>0</v>
      </c>
    </row>
    <row r="326" spans="11:13" hidden="1" x14ac:dyDescent="0.25">
      <c r="K326" s="223">
        <f t="shared" si="19"/>
        <v>0</v>
      </c>
      <c r="L326" s="218">
        <f t="shared" si="18"/>
        <v>0</v>
      </c>
      <c r="M326" s="203">
        <f t="shared" si="20"/>
        <v>0</v>
      </c>
    </row>
    <row r="327" spans="11:13" hidden="1" x14ac:dyDescent="0.25">
      <c r="K327" s="223">
        <f t="shared" si="19"/>
        <v>0</v>
      </c>
      <c r="L327" s="218">
        <f t="shared" si="18"/>
        <v>0</v>
      </c>
      <c r="M327" s="203">
        <f t="shared" si="20"/>
        <v>0</v>
      </c>
    </row>
    <row r="328" spans="11:13" hidden="1" x14ac:dyDescent="0.25">
      <c r="K328" s="223">
        <f t="shared" si="19"/>
        <v>0</v>
      </c>
      <c r="L328" s="218">
        <f t="shared" si="18"/>
        <v>0</v>
      </c>
      <c r="M328" s="203">
        <f t="shared" si="20"/>
        <v>0</v>
      </c>
    </row>
    <row r="329" spans="11:13" hidden="1" x14ac:dyDescent="0.25">
      <c r="K329" s="223">
        <f t="shared" si="19"/>
        <v>0</v>
      </c>
      <c r="L329" s="218">
        <f t="shared" si="18"/>
        <v>0</v>
      </c>
      <c r="M329" s="203">
        <f t="shared" si="20"/>
        <v>0</v>
      </c>
    </row>
    <row r="330" spans="11:13" hidden="1" x14ac:dyDescent="0.25">
      <c r="K330" s="223">
        <f t="shared" si="19"/>
        <v>0</v>
      </c>
      <c r="L330" s="218">
        <f t="shared" si="18"/>
        <v>0</v>
      </c>
      <c r="M330" s="203">
        <f t="shared" si="20"/>
        <v>0</v>
      </c>
    </row>
    <row r="331" spans="11:13" hidden="1" x14ac:dyDescent="0.25">
      <c r="K331" s="223">
        <f t="shared" si="19"/>
        <v>0</v>
      </c>
      <c r="L331" s="218">
        <f t="shared" si="18"/>
        <v>0</v>
      </c>
      <c r="M331" s="203">
        <f t="shared" si="20"/>
        <v>0</v>
      </c>
    </row>
    <row r="332" spans="11:13" hidden="1" x14ac:dyDescent="0.25">
      <c r="K332" s="223">
        <f t="shared" si="19"/>
        <v>0</v>
      </c>
      <c r="L332" s="218">
        <f t="shared" si="18"/>
        <v>0</v>
      </c>
      <c r="M332" s="203">
        <f t="shared" si="20"/>
        <v>0</v>
      </c>
    </row>
    <row r="333" spans="11:13" hidden="1" x14ac:dyDescent="0.25">
      <c r="K333" s="223">
        <f t="shared" si="19"/>
        <v>0</v>
      </c>
      <c r="L333" s="218">
        <f t="shared" si="18"/>
        <v>0</v>
      </c>
      <c r="M333" s="203">
        <f t="shared" si="20"/>
        <v>0</v>
      </c>
    </row>
    <row r="334" spans="11:13" hidden="1" x14ac:dyDescent="0.25">
      <c r="K334" s="223">
        <f t="shared" si="19"/>
        <v>0</v>
      </c>
      <c r="L334" s="218">
        <f t="shared" si="18"/>
        <v>0</v>
      </c>
      <c r="M334" s="203">
        <f t="shared" si="20"/>
        <v>0</v>
      </c>
    </row>
    <row r="335" spans="11:13" hidden="1" x14ac:dyDescent="0.25">
      <c r="K335" s="223">
        <f t="shared" si="19"/>
        <v>0</v>
      </c>
      <c r="L335" s="218">
        <f t="shared" si="18"/>
        <v>0</v>
      </c>
      <c r="M335" s="203">
        <f t="shared" si="20"/>
        <v>0</v>
      </c>
    </row>
    <row r="336" spans="11:13" hidden="1" x14ac:dyDescent="0.25">
      <c r="K336" s="223">
        <f t="shared" si="19"/>
        <v>0</v>
      </c>
      <c r="L336" s="218">
        <f t="shared" si="18"/>
        <v>0</v>
      </c>
      <c r="M336" s="203">
        <f t="shared" si="20"/>
        <v>0</v>
      </c>
    </row>
    <row r="337" spans="11:13" hidden="1" x14ac:dyDescent="0.25">
      <c r="K337" s="223">
        <f t="shared" si="19"/>
        <v>0</v>
      </c>
      <c r="L337" s="218">
        <f t="shared" si="18"/>
        <v>0</v>
      </c>
      <c r="M337" s="203">
        <f t="shared" si="20"/>
        <v>0</v>
      </c>
    </row>
    <row r="338" spans="11:13" hidden="1" x14ac:dyDescent="0.25">
      <c r="K338" s="223">
        <f t="shared" si="19"/>
        <v>0</v>
      </c>
      <c r="L338" s="218">
        <f t="shared" si="18"/>
        <v>0</v>
      </c>
      <c r="M338" s="203">
        <f t="shared" si="20"/>
        <v>0</v>
      </c>
    </row>
    <row r="339" spans="11:13" hidden="1" x14ac:dyDescent="0.25">
      <c r="K339" s="223">
        <f t="shared" si="19"/>
        <v>0</v>
      </c>
      <c r="L339" s="218">
        <f t="shared" si="18"/>
        <v>0</v>
      </c>
      <c r="M339" s="203">
        <f t="shared" si="20"/>
        <v>0</v>
      </c>
    </row>
    <row r="340" spans="11:13" hidden="1" x14ac:dyDescent="0.25">
      <c r="K340" s="223">
        <f t="shared" si="19"/>
        <v>0</v>
      </c>
      <c r="L340" s="218">
        <f t="shared" si="18"/>
        <v>0</v>
      </c>
      <c r="M340" s="203">
        <f t="shared" si="20"/>
        <v>0</v>
      </c>
    </row>
    <row r="341" spans="11:13" hidden="1" x14ac:dyDescent="0.25">
      <c r="K341" s="223">
        <f t="shared" si="19"/>
        <v>0</v>
      </c>
      <c r="L341" s="218">
        <f t="shared" si="18"/>
        <v>0</v>
      </c>
      <c r="M341" s="203">
        <f t="shared" si="20"/>
        <v>0</v>
      </c>
    </row>
    <row r="342" spans="11:13" hidden="1" x14ac:dyDescent="0.25">
      <c r="K342" s="223">
        <f t="shared" si="19"/>
        <v>0</v>
      </c>
      <c r="L342" s="218">
        <f t="shared" si="18"/>
        <v>0</v>
      </c>
      <c r="M342" s="203">
        <f t="shared" si="20"/>
        <v>0</v>
      </c>
    </row>
    <row r="343" spans="11:13" hidden="1" x14ac:dyDescent="0.25">
      <c r="K343" s="223">
        <f t="shared" si="19"/>
        <v>0</v>
      </c>
      <c r="L343" s="218">
        <f t="shared" si="18"/>
        <v>0</v>
      </c>
      <c r="M343" s="203">
        <f t="shared" si="20"/>
        <v>0</v>
      </c>
    </row>
    <row r="344" spans="11:13" hidden="1" x14ac:dyDescent="0.25">
      <c r="K344" s="223">
        <f t="shared" si="19"/>
        <v>0</v>
      </c>
      <c r="L344" s="218">
        <f t="shared" si="18"/>
        <v>0</v>
      </c>
      <c r="M344" s="203">
        <f t="shared" si="20"/>
        <v>0</v>
      </c>
    </row>
    <row r="345" spans="11:13" hidden="1" x14ac:dyDescent="0.25">
      <c r="K345" s="223">
        <f t="shared" si="19"/>
        <v>0</v>
      </c>
      <c r="L345" s="218">
        <f t="shared" si="18"/>
        <v>0</v>
      </c>
      <c r="M345" s="203">
        <f t="shared" si="20"/>
        <v>0</v>
      </c>
    </row>
    <row r="346" spans="11:13" hidden="1" x14ac:dyDescent="0.25">
      <c r="K346" s="223">
        <f t="shared" si="19"/>
        <v>0</v>
      </c>
      <c r="L346" s="218">
        <f t="shared" si="18"/>
        <v>0</v>
      </c>
      <c r="M346" s="203">
        <f t="shared" si="20"/>
        <v>0</v>
      </c>
    </row>
    <row r="347" spans="11:13" hidden="1" x14ac:dyDescent="0.25">
      <c r="K347" s="223">
        <f t="shared" si="19"/>
        <v>0</v>
      </c>
      <c r="L347" s="218">
        <f t="shared" si="18"/>
        <v>0</v>
      </c>
      <c r="M347" s="203">
        <f t="shared" si="20"/>
        <v>0</v>
      </c>
    </row>
    <row r="348" spans="11:13" hidden="1" x14ac:dyDescent="0.25">
      <c r="K348" s="223">
        <f t="shared" si="19"/>
        <v>0</v>
      </c>
      <c r="L348" s="218">
        <f t="shared" si="18"/>
        <v>0</v>
      </c>
      <c r="M348" s="203">
        <f t="shared" si="20"/>
        <v>0</v>
      </c>
    </row>
    <row r="349" spans="11:13" hidden="1" x14ac:dyDescent="0.25">
      <c r="K349" s="223">
        <f t="shared" si="19"/>
        <v>0</v>
      </c>
      <c r="L349" s="218">
        <f t="shared" si="18"/>
        <v>0</v>
      </c>
      <c r="M349" s="203">
        <f t="shared" si="20"/>
        <v>0</v>
      </c>
    </row>
    <row r="350" spans="11:13" hidden="1" x14ac:dyDescent="0.25">
      <c r="K350" s="223">
        <f t="shared" si="19"/>
        <v>0</v>
      </c>
      <c r="L350" s="218">
        <f t="shared" si="18"/>
        <v>0</v>
      </c>
      <c r="M350" s="203">
        <f t="shared" si="20"/>
        <v>0</v>
      </c>
    </row>
    <row r="351" spans="11:13" hidden="1" x14ac:dyDescent="0.25">
      <c r="K351" s="223">
        <f t="shared" si="19"/>
        <v>0</v>
      </c>
      <c r="L351" s="218">
        <f t="shared" si="18"/>
        <v>0</v>
      </c>
      <c r="M351" s="203">
        <f t="shared" si="20"/>
        <v>0</v>
      </c>
    </row>
    <row r="352" spans="11:13" hidden="1" x14ac:dyDescent="0.25">
      <c r="K352" s="223">
        <f t="shared" si="19"/>
        <v>0</v>
      </c>
      <c r="L352" s="218">
        <f t="shared" si="18"/>
        <v>0</v>
      </c>
      <c r="M352" s="203">
        <f t="shared" si="20"/>
        <v>0</v>
      </c>
    </row>
    <row r="353" spans="11:13" hidden="1" x14ac:dyDescent="0.25">
      <c r="K353" s="223">
        <f t="shared" si="19"/>
        <v>0</v>
      </c>
      <c r="L353" s="218">
        <f t="shared" si="18"/>
        <v>0</v>
      </c>
      <c r="M353" s="203">
        <f t="shared" si="20"/>
        <v>0</v>
      </c>
    </row>
    <row r="354" spans="11:13" hidden="1" x14ac:dyDescent="0.25">
      <c r="K354" s="223">
        <f t="shared" si="19"/>
        <v>0</v>
      </c>
      <c r="L354" s="218">
        <f t="shared" si="18"/>
        <v>0</v>
      </c>
      <c r="M354" s="203">
        <f t="shared" si="20"/>
        <v>0</v>
      </c>
    </row>
    <row r="355" spans="11:13" hidden="1" x14ac:dyDescent="0.25">
      <c r="K355" s="223">
        <f t="shared" si="19"/>
        <v>0</v>
      </c>
      <c r="L355" s="218">
        <f t="shared" si="18"/>
        <v>0</v>
      </c>
      <c r="M355" s="203">
        <f t="shared" si="20"/>
        <v>0</v>
      </c>
    </row>
    <row r="356" spans="11:13" hidden="1" x14ac:dyDescent="0.25">
      <c r="K356" s="223">
        <f t="shared" si="19"/>
        <v>0</v>
      </c>
      <c r="L356" s="218">
        <f t="shared" si="18"/>
        <v>0</v>
      </c>
      <c r="M356" s="203">
        <f t="shared" si="20"/>
        <v>0</v>
      </c>
    </row>
    <row r="357" spans="11:13" hidden="1" x14ac:dyDescent="0.25">
      <c r="K357" s="223">
        <f t="shared" si="19"/>
        <v>0</v>
      </c>
      <c r="L357" s="218">
        <f t="shared" si="18"/>
        <v>0</v>
      </c>
      <c r="M357" s="203">
        <f t="shared" si="20"/>
        <v>0</v>
      </c>
    </row>
    <row r="358" spans="11:13" hidden="1" x14ac:dyDescent="0.25">
      <c r="K358" s="223">
        <f t="shared" si="19"/>
        <v>0</v>
      </c>
      <c r="L358" s="218">
        <f t="shared" si="18"/>
        <v>0</v>
      </c>
      <c r="M358" s="203">
        <f t="shared" si="20"/>
        <v>0</v>
      </c>
    </row>
    <row r="359" spans="11:13" hidden="1" x14ac:dyDescent="0.25">
      <c r="K359" s="223">
        <f t="shared" si="19"/>
        <v>0</v>
      </c>
      <c r="L359" s="218">
        <f t="shared" si="18"/>
        <v>0</v>
      </c>
      <c r="M359" s="203">
        <f t="shared" si="20"/>
        <v>0</v>
      </c>
    </row>
    <row r="360" spans="11:13" hidden="1" x14ac:dyDescent="0.25">
      <c r="K360" s="223">
        <f t="shared" si="19"/>
        <v>0</v>
      </c>
      <c r="L360" s="218">
        <f t="shared" si="18"/>
        <v>0</v>
      </c>
      <c r="M360" s="203">
        <f t="shared" si="20"/>
        <v>0</v>
      </c>
    </row>
    <row r="361" spans="11:13" hidden="1" x14ac:dyDescent="0.25">
      <c r="K361" s="223">
        <f t="shared" si="19"/>
        <v>0</v>
      </c>
      <c r="L361" s="218">
        <f t="shared" si="18"/>
        <v>0</v>
      </c>
      <c r="M361" s="203">
        <f t="shared" si="20"/>
        <v>0</v>
      </c>
    </row>
    <row r="362" spans="11:13" hidden="1" x14ac:dyDescent="0.25">
      <c r="K362" s="223">
        <f t="shared" si="19"/>
        <v>0</v>
      </c>
      <c r="L362" s="218">
        <f t="shared" si="18"/>
        <v>0</v>
      </c>
      <c r="M362" s="203">
        <f t="shared" si="20"/>
        <v>0</v>
      </c>
    </row>
    <row r="363" spans="11:13" hidden="1" x14ac:dyDescent="0.25">
      <c r="K363" s="223">
        <f t="shared" si="19"/>
        <v>0</v>
      </c>
      <c r="L363" s="218">
        <f t="shared" si="18"/>
        <v>0</v>
      </c>
      <c r="M363" s="203">
        <f t="shared" si="20"/>
        <v>0</v>
      </c>
    </row>
    <row r="364" spans="11:13" hidden="1" x14ac:dyDescent="0.25">
      <c r="K364" s="223">
        <f t="shared" si="19"/>
        <v>0</v>
      </c>
      <c r="L364" s="218">
        <f t="shared" si="18"/>
        <v>0</v>
      </c>
      <c r="M364" s="203">
        <f t="shared" si="20"/>
        <v>0</v>
      </c>
    </row>
    <row r="365" spans="11:13" hidden="1" x14ac:dyDescent="0.25">
      <c r="K365" s="223">
        <f t="shared" si="19"/>
        <v>0</v>
      </c>
      <c r="L365" s="218">
        <f t="shared" si="18"/>
        <v>0</v>
      </c>
      <c r="M365" s="203">
        <f t="shared" si="20"/>
        <v>0</v>
      </c>
    </row>
    <row r="366" spans="11:13" hidden="1" x14ac:dyDescent="0.25">
      <c r="K366" s="223">
        <f t="shared" si="19"/>
        <v>0</v>
      </c>
      <c r="L366" s="218">
        <f t="shared" si="18"/>
        <v>0</v>
      </c>
      <c r="M366" s="203">
        <f t="shared" si="20"/>
        <v>0</v>
      </c>
    </row>
    <row r="367" spans="11:13" hidden="1" x14ac:dyDescent="0.25">
      <c r="K367" s="223">
        <f t="shared" si="19"/>
        <v>0</v>
      </c>
      <c r="L367" s="218">
        <f t="shared" si="18"/>
        <v>0</v>
      </c>
      <c r="M367" s="203">
        <f t="shared" si="20"/>
        <v>0</v>
      </c>
    </row>
    <row r="368" spans="11:13" hidden="1" x14ac:dyDescent="0.25">
      <c r="K368" s="223">
        <f t="shared" si="19"/>
        <v>0</v>
      </c>
      <c r="L368" s="218">
        <f t="shared" si="18"/>
        <v>0</v>
      </c>
      <c r="M368" s="203">
        <f t="shared" si="20"/>
        <v>0</v>
      </c>
    </row>
    <row r="369" spans="11:13" hidden="1" x14ac:dyDescent="0.25">
      <c r="K369" s="223">
        <f t="shared" si="19"/>
        <v>0</v>
      </c>
      <c r="L369" s="218">
        <f t="shared" si="18"/>
        <v>0</v>
      </c>
      <c r="M369" s="203">
        <f t="shared" si="20"/>
        <v>0</v>
      </c>
    </row>
    <row r="370" spans="11:13" hidden="1" x14ac:dyDescent="0.25">
      <c r="K370" s="223">
        <f t="shared" si="19"/>
        <v>0</v>
      </c>
      <c r="L370" s="218">
        <f t="shared" si="18"/>
        <v>0</v>
      </c>
      <c r="M370" s="203">
        <f t="shared" si="20"/>
        <v>0</v>
      </c>
    </row>
    <row r="371" spans="11:13" hidden="1" x14ac:dyDescent="0.25">
      <c r="K371" s="223">
        <f t="shared" si="19"/>
        <v>0</v>
      </c>
      <c r="L371" s="218">
        <f t="shared" si="18"/>
        <v>0</v>
      </c>
      <c r="M371" s="203">
        <f t="shared" si="20"/>
        <v>0</v>
      </c>
    </row>
    <row r="372" spans="11:13" hidden="1" x14ac:dyDescent="0.25">
      <c r="K372" s="223">
        <f t="shared" si="19"/>
        <v>0</v>
      </c>
      <c r="L372" s="218">
        <f t="shared" si="18"/>
        <v>0</v>
      </c>
      <c r="M372" s="203">
        <f t="shared" si="20"/>
        <v>0</v>
      </c>
    </row>
    <row r="373" spans="11:13" hidden="1" x14ac:dyDescent="0.25">
      <c r="K373" s="223">
        <f t="shared" si="19"/>
        <v>0</v>
      </c>
      <c r="L373" s="218">
        <f t="shared" si="18"/>
        <v>0</v>
      </c>
      <c r="M373" s="203">
        <f t="shared" si="20"/>
        <v>0</v>
      </c>
    </row>
    <row r="374" spans="11:13" hidden="1" x14ac:dyDescent="0.25">
      <c r="K374" s="223">
        <f t="shared" si="19"/>
        <v>0</v>
      </c>
      <c r="L374" s="218">
        <f t="shared" si="18"/>
        <v>0</v>
      </c>
      <c r="M374" s="203">
        <f t="shared" si="20"/>
        <v>0</v>
      </c>
    </row>
    <row r="375" spans="11:13" hidden="1" x14ac:dyDescent="0.25">
      <c r="K375" s="223">
        <f t="shared" si="19"/>
        <v>0</v>
      </c>
      <c r="L375" s="218">
        <f t="shared" si="18"/>
        <v>0</v>
      </c>
      <c r="M375" s="203">
        <f t="shared" si="20"/>
        <v>0</v>
      </c>
    </row>
    <row r="376" spans="11:13" hidden="1" x14ac:dyDescent="0.25">
      <c r="K376" s="223">
        <f t="shared" si="19"/>
        <v>0</v>
      </c>
      <c r="L376" s="218">
        <f t="shared" si="18"/>
        <v>0</v>
      </c>
      <c r="M376" s="203">
        <f t="shared" si="20"/>
        <v>0</v>
      </c>
    </row>
    <row r="377" spans="11:13" hidden="1" x14ac:dyDescent="0.25">
      <c r="K377" s="223">
        <f t="shared" si="19"/>
        <v>0</v>
      </c>
      <c r="L377" s="218">
        <f t="shared" si="18"/>
        <v>0</v>
      </c>
      <c r="M377" s="203">
        <f t="shared" si="20"/>
        <v>0</v>
      </c>
    </row>
    <row r="378" spans="11:13" hidden="1" x14ac:dyDescent="0.25">
      <c r="K378" s="223">
        <f t="shared" si="19"/>
        <v>0</v>
      </c>
      <c r="L378" s="218">
        <f t="shared" si="18"/>
        <v>0</v>
      </c>
      <c r="M378" s="203">
        <f t="shared" si="20"/>
        <v>0</v>
      </c>
    </row>
    <row r="379" spans="11:13" hidden="1" x14ac:dyDescent="0.25">
      <c r="K379" s="223">
        <f t="shared" si="19"/>
        <v>0</v>
      </c>
      <c r="L379" s="218">
        <f t="shared" si="18"/>
        <v>0</v>
      </c>
      <c r="M379" s="203">
        <f t="shared" si="20"/>
        <v>0</v>
      </c>
    </row>
    <row r="380" spans="11:13" hidden="1" x14ac:dyDescent="0.25">
      <c r="K380" s="223">
        <f t="shared" si="19"/>
        <v>0</v>
      </c>
      <c r="L380" s="218">
        <f t="shared" si="18"/>
        <v>0</v>
      </c>
      <c r="M380" s="203">
        <f t="shared" si="20"/>
        <v>0</v>
      </c>
    </row>
    <row r="381" spans="11:13" hidden="1" x14ac:dyDescent="0.25">
      <c r="K381" s="223">
        <f t="shared" si="19"/>
        <v>0</v>
      </c>
      <c r="L381" s="218">
        <f t="shared" si="18"/>
        <v>0</v>
      </c>
      <c r="M381" s="203">
        <f t="shared" si="20"/>
        <v>0</v>
      </c>
    </row>
    <row r="382" spans="11:13" hidden="1" x14ac:dyDescent="0.25">
      <c r="K382" s="223">
        <f t="shared" si="19"/>
        <v>0</v>
      </c>
      <c r="L382" s="218">
        <f t="shared" si="18"/>
        <v>0</v>
      </c>
      <c r="M382" s="203">
        <f t="shared" si="20"/>
        <v>0</v>
      </c>
    </row>
    <row r="383" spans="11:13" hidden="1" x14ac:dyDescent="0.25">
      <c r="K383" s="223">
        <f t="shared" si="19"/>
        <v>0</v>
      </c>
      <c r="L383" s="218">
        <f t="shared" si="18"/>
        <v>0</v>
      </c>
      <c r="M383" s="203">
        <f t="shared" si="20"/>
        <v>0</v>
      </c>
    </row>
    <row r="384" spans="11:13" hidden="1" x14ac:dyDescent="0.25">
      <c r="K384" s="223">
        <f t="shared" si="19"/>
        <v>0</v>
      </c>
      <c r="L384" s="218">
        <f t="shared" si="18"/>
        <v>0</v>
      </c>
      <c r="M384" s="203">
        <f t="shared" si="20"/>
        <v>0</v>
      </c>
    </row>
    <row r="385" spans="11:13" hidden="1" x14ac:dyDescent="0.25">
      <c r="K385" s="223">
        <f t="shared" si="19"/>
        <v>0</v>
      </c>
      <c r="L385" s="218">
        <f t="shared" si="18"/>
        <v>0</v>
      </c>
      <c r="M385" s="203">
        <f t="shared" si="20"/>
        <v>0</v>
      </c>
    </row>
    <row r="386" spans="11:13" hidden="1" x14ac:dyDescent="0.25">
      <c r="K386" s="223">
        <f t="shared" si="19"/>
        <v>0</v>
      </c>
      <c r="L386" s="218">
        <f t="shared" si="18"/>
        <v>0</v>
      </c>
      <c r="M386" s="203">
        <f t="shared" si="20"/>
        <v>0</v>
      </c>
    </row>
    <row r="387" spans="11:13" hidden="1" x14ac:dyDescent="0.25">
      <c r="K387" s="223">
        <f t="shared" si="19"/>
        <v>0</v>
      </c>
      <c r="L387" s="218">
        <f t="shared" si="18"/>
        <v>0</v>
      </c>
      <c r="M387" s="203">
        <f t="shared" si="20"/>
        <v>0</v>
      </c>
    </row>
    <row r="388" spans="11:13" hidden="1" x14ac:dyDescent="0.25">
      <c r="K388" s="223">
        <f t="shared" si="19"/>
        <v>0</v>
      </c>
      <c r="L388" s="218">
        <f t="shared" ref="L388:L451" si="21">IF(E388="",0,IF(E388="H",0,VLOOKUP(E388,$F$539:$G$553,2)))</f>
        <v>0</v>
      </c>
      <c r="M388" s="203">
        <f t="shared" si="20"/>
        <v>0</v>
      </c>
    </row>
    <row r="389" spans="11:13" hidden="1" x14ac:dyDescent="0.25">
      <c r="K389" s="223">
        <f t="shared" ref="K389:K452" si="22">SUM(F389:J389)</f>
        <v>0</v>
      </c>
      <c r="L389" s="218">
        <f t="shared" si="21"/>
        <v>0</v>
      </c>
      <c r="M389" s="203">
        <f t="shared" ref="M389:M452" si="23">SUM(K389*L389)</f>
        <v>0</v>
      </c>
    </row>
    <row r="390" spans="11:13" hidden="1" x14ac:dyDescent="0.25">
      <c r="K390" s="223">
        <f t="shared" si="22"/>
        <v>0</v>
      </c>
      <c r="L390" s="218">
        <f t="shared" si="21"/>
        <v>0</v>
      </c>
      <c r="M390" s="203">
        <f t="shared" si="23"/>
        <v>0</v>
      </c>
    </row>
    <row r="391" spans="11:13" hidden="1" x14ac:dyDescent="0.25">
      <c r="K391" s="223">
        <f t="shared" si="22"/>
        <v>0</v>
      </c>
      <c r="L391" s="218">
        <f t="shared" si="21"/>
        <v>0</v>
      </c>
      <c r="M391" s="203">
        <f t="shared" si="23"/>
        <v>0</v>
      </c>
    </row>
    <row r="392" spans="11:13" hidden="1" x14ac:dyDescent="0.25">
      <c r="K392" s="223">
        <f t="shared" si="22"/>
        <v>0</v>
      </c>
      <c r="L392" s="218">
        <f t="shared" si="21"/>
        <v>0</v>
      </c>
      <c r="M392" s="203">
        <f t="shared" si="23"/>
        <v>0</v>
      </c>
    </row>
    <row r="393" spans="11:13" hidden="1" x14ac:dyDescent="0.25">
      <c r="K393" s="223">
        <f t="shared" si="22"/>
        <v>0</v>
      </c>
      <c r="L393" s="218">
        <f t="shared" si="21"/>
        <v>0</v>
      </c>
      <c r="M393" s="203">
        <f t="shared" si="23"/>
        <v>0</v>
      </c>
    </row>
    <row r="394" spans="11:13" hidden="1" x14ac:dyDescent="0.25">
      <c r="K394" s="223">
        <f t="shared" si="22"/>
        <v>0</v>
      </c>
      <c r="L394" s="218">
        <f t="shared" si="21"/>
        <v>0</v>
      </c>
      <c r="M394" s="203">
        <f t="shared" si="23"/>
        <v>0</v>
      </c>
    </row>
    <row r="395" spans="11:13" hidden="1" x14ac:dyDescent="0.25">
      <c r="K395" s="223">
        <f t="shared" si="22"/>
        <v>0</v>
      </c>
      <c r="L395" s="218">
        <f t="shared" si="21"/>
        <v>0</v>
      </c>
      <c r="M395" s="203">
        <f t="shared" si="23"/>
        <v>0</v>
      </c>
    </row>
    <row r="396" spans="11:13" hidden="1" x14ac:dyDescent="0.25">
      <c r="K396" s="223">
        <f t="shared" si="22"/>
        <v>0</v>
      </c>
      <c r="L396" s="218">
        <f t="shared" si="21"/>
        <v>0</v>
      </c>
      <c r="M396" s="203">
        <f t="shared" si="23"/>
        <v>0</v>
      </c>
    </row>
    <row r="397" spans="11:13" hidden="1" x14ac:dyDescent="0.25">
      <c r="K397" s="223">
        <f t="shared" si="22"/>
        <v>0</v>
      </c>
      <c r="L397" s="218">
        <f t="shared" si="21"/>
        <v>0</v>
      </c>
      <c r="M397" s="203">
        <f t="shared" si="23"/>
        <v>0</v>
      </c>
    </row>
    <row r="398" spans="11:13" hidden="1" x14ac:dyDescent="0.25">
      <c r="K398" s="223">
        <f t="shared" si="22"/>
        <v>0</v>
      </c>
      <c r="L398" s="218">
        <f t="shared" si="21"/>
        <v>0</v>
      </c>
      <c r="M398" s="203">
        <f t="shared" si="23"/>
        <v>0</v>
      </c>
    </row>
    <row r="399" spans="11:13" hidden="1" x14ac:dyDescent="0.25">
      <c r="K399" s="223">
        <f t="shared" si="22"/>
        <v>0</v>
      </c>
      <c r="L399" s="218">
        <f t="shared" si="21"/>
        <v>0</v>
      </c>
      <c r="M399" s="203">
        <f t="shared" si="23"/>
        <v>0</v>
      </c>
    </row>
    <row r="400" spans="11:13" hidden="1" x14ac:dyDescent="0.25">
      <c r="K400" s="223">
        <f t="shared" si="22"/>
        <v>0</v>
      </c>
      <c r="L400" s="218">
        <f t="shared" si="21"/>
        <v>0</v>
      </c>
      <c r="M400" s="203">
        <f t="shared" si="23"/>
        <v>0</v>
      </c>
    </row>
    <row r="401" spans="11:13" hidden="1" x14ac:dyDescent="0.25">
      <c r="K401" s="223">
        <f t="shared" si="22"/>
        <v>0</v>
      </c>
      <c r="L401" s="218">
        <f t="shared" si="21"/>
        <v>0</v>
      </c>
      <c r="M401" s="203">
        <f t="shared" si="23"/>
        <v>0</v>
      </c>
    </row>
    <row r="402" spans="11:13" hidden="1" x14ac:dyDescent="0.25">
      <c r="K402" s="223">
        <f t="shared" si="22"/>
        <v>0</v>
      </c>
      <c r="L402" s="218">
        <f t="shared" si="21"/>
        <v>0</v>
      </c>
      <c r="M402" s="203">
        <f t="shared" si="23"/>
        <v>0</v>
      </c>
    </row>
    <row r="403" spans="11:13" hidden="1" x14ac:dyDescent="0.25">
      <c r="K403" s="223">
        <f t="shared" si="22"/>
        <v>0</v>
      </c>
      <c r="L403" s="218">
        <f t="shared" si="21"/>
        <v>0</v>
      </c>
      <c r="M403" s="203">
        <f t="shared" si="23"/>
        <v>0</v>
      </c>
    </row>
    <row r="404" spans="11:13" hidden="1" x14ac:dyDescent="0.25">
      <c r="K404" s="223">
        <f t="shared" si="22"/>
        <v>0</v>
      </c>
      <c r="L404" s="218">
        <f t="shared" si="21"/>
        <v>0</v>
      </c>
      <c r="M404" s="203">
        <f t="shared" si="23"/>
        <v>0</v>
      </c>
    </row>
    <row r="405" spans="11:13" hidden="1" x14ac:dyDescent="0.25">
      <c r="K405" s="223">
        <f t="shared" si="22"/>
        <v>0</v>
      </c>
      <c r="L405" s="218">
        <f t="shared" si="21"/>
        <v>0</v>
      </c>
      <c r="M405" s="203">
        <f t="shared" si="23"/>
        <v>0</v>
      </c>
    </row>
    <row r="406" spans="11:13" hidden="1" x14ac:dyDescent="0.25">
      <c r="K406" s="223">
        <f t="shared" si="22"/>
        <v>0</v>
      </c>
      <c r="L406" s="218">
        <f t="shared" si="21"/>
        <v>0</v>
      </c>
      <c r="M406" s="203">
        <f t="shared" si="23"/>
        <v>0</v>
      </c>
    </row>
    <row r="407" spans="11:13" hidden="1" x14ac:dyDescent="0.25">
      <c r="K407" s="223">
        <f t="shared" si="22"/>
        <v>0</v>
      </c>
      <c r="L407" s="218">
        <f t="shared" si="21"/>
        <v>0</v>
      </c>
      <c r="M407" s="203">
        <f t="shared" si="23"/>
        <v>0</v>
      </c>
    </row>
    <row r="408" spans="11:13" hidden="1" x14ac:dyDescent="0.25">
      <c r="K408" s="223">
        <f t="shared" si="22"/>
        <v>0</v>
      </c>
      <c r="L408" s="218">
        <f t="shared" si="21"/>
        <v>0</v>
      </c>
      <c r="M408" s="203">
        <f t="shared" si="23"/>
        <v>0</v>
      </c>
    </row>
    <row r="409" spans="11:13" hidden="1" x14ac:dyDescent="0.25">
      <c r="K409" s="223">
        <f t="shared" si="22"/>
        <v>0</v>
      </c>
      <c r="L409" s="218">
        <f t="shared" si="21"/>
        <v>0</v>
      </c>
      <c r="M409" s="203">
        <f t="shared" si="23"/>
        <v>0</v>
      </c>
    </row>
    <row r="410" spans="11:13" hidden="1" x14ac:dyDescent="0.25">
      <c r="K410" s="223">
        <f t="shared" si="22"/>
        <v>0</v>
      </c>
      <c r="L410" s="218">
        <f t="shared" si="21"/>
        <v>0</v>
      </c>
      <c r="M410" s="203">
        <f t="shared" si="23"/>
        <v>0</v>
      </c>
    </row>
    <row r="411" spans="11:13" hidden="1" x14ac:dyDescent="0.25">
      <c r="K411" s="223">
        <f t="shared" si="22"/>
        <v>0</v>
      </c>
      <c r="L411" s="218">
        <f t="shared" si="21"/>
        <v>0</v>
      </c>
      <c r="M411" s="203">
        <f t="shared" si="23"/>
        <v>0</v>
      </c>
    </row>
    <row r="412" spans="11:13" hidden="1" x14ac:dyDescent="0.25">
      <c r="K412" s="223">
        <f t="shared" si="22"/>
        <v>0</v>
      </c>
      <c r="L412" s="218">
        <f t="shared" si="21"/>
        <v>0</v>
      </c>
      <c r="M412" s="203">
        <f t="shared" si="23"/>
        <v>0</v>
      </c>
    </row>
    <row r="413" spans="11:13" hidden="1" x14ac:dyDescent="0.25">
      <c r="K413" s="223">
        <f t="shared" si="22"/>
        <v>0</v>
      </c>
      <c r="L413" s="218">
        <f t="shared" si="21"/>
        <v>0</v>
      </c>
      <c r="M413" s="203">
        <f t="shared" si="23"/>
        <v>0</v>
      </c>
    </row>
    <row r="414" spans="11:13" hidden="1" x14ac:dyDescent="0.25">
      <c r="K414" s="223">
        <f t="shared" si="22"/>
        <v>0</v>
      </c>
      <c r="L414" s="218">
        <f t="shared" si="21"/>
        <v>0</v>
      </c>
      <c r="M414" s="203">
        <f t="shared" si="23"/>
        <v>0</v>
      </c>
    </row>
    <row r="415" spans="11:13" hidden="1" x14ac:dyDescent="0.25">
      <c r="K415" s="223">
        <f t="shared" si="22"/>
        <v>0</v>
      </c>
      <c r="L415" s="218">
        <f t="shared" si="21"/>
        <v>0</v>
      </c>
      <c r="M415" s="203">
        <f t="shared" si="23"/>
        <v>0</v>
      </c>
    </row>
    <row r="416" spans="11:13" hidden="1" x14ac:dyDescent="0.25">
      <c r="K416" s="223">
        <f t="shared" si="22"/>
        <v>0</v>
      </c>
      <c r="L416" s="218">
        <f t="shared" si="21"/>
        <v>0</v>
      </c>
      <c r="M416" s="203">
        <f t="shared" si="23"/>
        <v>0</v>
      </c>
    </row>
    <row r="417" spans="11:13" hidden="1" x14ac:dyDescent="0.25">
      <c r="K417" s="223">
        <f t="shared" si="22"/>
        <v>0</v>
      </c>
      <c r="L417" s="218">
        <f t="shared" si="21"/>
        <v>0</v>
      </c>
      <c r="M417" s="203">
        <f t="shared" si="23"/>
        <v>0</v>
      </c>
    </row>
    <row r="418" spans="11:13" hidden="1" x14ac:dyDescent="0.25">
      <c r="K418" s="223">
        <f t="shared" si="22"/>
        <v>0</v>
      </c>
      <c r="L418" s="218">
        <f t="shared" si="21"/>
        <v>0</v>
      </c>
      <c r="M418" s="203">
        <f t="shared" si="23"/>
        <v>0</v>
      </c>
    </row>
    <row r="419" spans="11:13" hidden="1" x14ac:dyDescent="0.25">
      <c r="K419" s="223">
        <f t="shared" si="22"/>
        <v>0</v>
      </c>
      <c r="L419" s="218">
        <f t="shared" si="21"/>
        <v>0</v>
      </c>
      <c r="M419" s="203">
        <f t="shared" si="23"/>
        <v>0</v>
      </c>
    </row>
    <row r="420" spans="11:13" hidden="1" x14ac:dyDescent="0.25">
      <c r="K420" s="223">
        <f t="shared" si="22"/>
        <v>0</v>
      </c>
      <c r="L420" s="218">
        <f t="shared" si="21"/>
        <v>0</v>
      </c>
      <c r="M420" s="203">
        <f t="shared" si="23"/>
        <v>0</v>
      </c>
    </row>
    <row r="421" spans="11:13" hidden="1" x14ac:dyDescent="0.25">
      <c r="K421" s="223">
        <f t="shared" si="22"/>
        <v>0</v>
      </c>
      <c r="L421" s="218">
        <f t="shared" si="21"/>
        <v>0</v>
      </c>
      <c r="M421" s="203">
        <f t="shared" si="23"/>
        <v>0</v>
      </c>
    </row>
    <row r="422" spans="11:13" hidden="1" x14ac:dyDescent="0.25">
      <c r="K422" s="223">
        <f t="shared" si="22"/>
        <v>0</v>
      </c>
      <c r="L422" s="218">
        <f t="shared" si="21"/>
        <v>0</v>
      </c>
      <c r="M422" s="203">
        <f t="shared" si="23"/>
        <v>0</v>
      </c>
    </row>
    <row r="423" spans="11:13" hidden="1" x14ac:dyDescent="0.25">
      <c r="K423" s="223">
        <f t="shared" si="22"/>
        <v>0</v>
      </c>
      <c r="L423" s="218">
        <f t="shared" si="21"/>
        <v>0</v>
      </c>
      <c r="M423" s="203">
        <f t="shared" si="23"/>
        <v>0</v>
      </c>
    </row>
    <row r="424" spans="11:13" hidden="1" x14ac:dyDescent="0.25">
      <c r="K424" s="223">
        <f t="shared" si="22"/>
        <v>0</v>
      </c>
      <c r="L424" s="218">
        <f t="shared" si="21"/>
        <v>0</v>
      </c>
      <c r="M424" s="203">
        <f t="shared" si="23"/>
        <v>0</v>
      </c>
    </row>
    <row r="425" spans="11:13" hidden="1" x14ac:dyDescent="0.25">
      <c r="K425" s="223">
        <f t="shared" si="22"/>
        <v>0</v>
      </c>
      <c r="L425" s="218">
        <f t="shared" si="21"/>
        <v>0</v>
      </c>
      <c r="M425" s="203">
        <f t="shared" si="23"/>
        <v>0</v>
      </c>
    </row>
    <row r="426" spans="11:13" hidden="1" x14ac:dyDescent="0.25">
      <c r="K426" s="223">
        <f t="shared" si="22"/>
        <v>0</v>
      </c>
      <c r="L426" s="218">
        <f t="shared" si="21"/>
        <v>0</v>
      </c>
      <c r="M426" s="203">
        <f t="shared" si="23"/>
        <v>0</v>
      </c>
    </row>
    <row r="427" spans="11:13" hidden="1" x14ac:dyDescent="0.25">
      <c r="K427" s="223">
        <f t="shared" si="22"/>
        <v>0</v>
      </c>
      <c r="L427" s="218">
        <f t="shared" si="21"/>
        <v>0</v>
      </c>
      <c r="M427" s="203">
        <f t="shared" si="23"/>
        <v>0</v>
      </c>
    </row>
    <row r="428" spans="11:13" hidden="1" x14ac:dyDescent="0.25">
      <c r="K428" s="223">
        <f t="shared" si="22"/>
        <v>0</v>
      </c>
      <c r="L428" s="218">
        <f t="shared" si="21"/>
        <v>0</v>
      </c>
      <c r="M428" s="203">
        <f t="shared" si="23"/>
        <v>0</v>
      </c>
    </row>
    <row r="429" spans="11:13" hidden="1" x14ac:dyDescent="0.25">
      <c r="K429" s="223">
        <f t="shared" si="22"/>
        <v>0</v>
      </c>
      <c r="L429" s="218">
        <f t="shared" si="21"/>
        <v>0</v>
      </c>
      <c r="M429" s="203">
        <f t="shared" si="23"/>
        <v>0</v>
      </c>
    </row>
    <row r="430" spans="11:13" hidden="1" x14ac:dyDescent="0.25">
      <c r="K430" s="223">
        <f t="shared" si="22"/>
        <v>0</v>
      </c>
      <c r="L430" s="218">
        <f t="shared" si="21"/>
        <v>0</v>
      </c>
      <c r="M430" s="203">
        <f t="shared" si="23"/>
        <v>0</v>
      </c>
    </row>
    <row r="431" spans="11:13" hidden="1" x14ac:dyDescent="0.25">
      <c r="K431" s="223">
        <f t="shared" si="22"/>
        <v>0</v>
      </c>
      <c r="L431" s="218">
        <f t="shared" si="21"/>
        <v>0</v>
      </c>
      <c r="M431" s="203">
        <f t="shared" si="23"/>
        <v>0</v>
      </c>
    </row>
    <row r="432" spans="11:13" hidden="1" x14ac:dyDescent="0.25">
      <c r="K432" s="223">
        <f t="shared" si="22"/>
        <v>0</v>
      </c>
      <c r="L432" s="218">
        <f t="shared" si="21"/>
        <v>0</v>
      </c>
      <c r="M432" s="203">
        <f t="shared" si="23"/>
        <v>0</v>
      </c>
    </row>
    <row r="433" spans="11:13" hidden="1" x14ac:dyDescent="0.25">
      <c r="K433" s="223">
        <f t="shared" si="22"/>
        <v>0</v>
      </c>
      <c r="L433" s="218">
        <f t="shared" si="21"/>
        <v>0</v>
      </c>
      <c r="M433" s="203">
        <f t="shared" si="23"/>
        <v>0</v>
      </c>
    </row>
    <row r="434" spans="11:13" hidden="1" x14ac:dyDescent="0.25">
      <c r="K434" s="223">
        <f t="shared" si="22"/>
        <v>0</v>
      </c>
      <c r="L434" s="218">
        <f t="shared" si="21"/>
        <v>0</v>
      </c>
      <c r="M434" s="203">
        <f t="shared" si="23"/>
        <v>0</v>
      </c>
    </row>
    <row r="435" spans="11:13" hidden="1" x14ac:dyDescent="0.25">
      <c r="K435" s="223">
        <f t="shared" si="22"/>
        <v>0</v>
      </c>
      <c r="L435" s="218">
        <f t="shared" si="21"/>
        <v>0</v>
      </c>
      <c r="M435" s="203">
        <f t="shared" si="23"/>
        <v>0</v>
      </c>
    </row>
    <row r="436" spans="11:13" hidden="1" x14ac:dyDescent="0.25">
      <c r="K436" s="223">
        <f t="shared" si="22"/>
        <v>0</v>
      </c>
      <c r="L436" s="218">
        <f t="shared" si="21"/>
        <v>0</v>
      </c>
      <c r="M436" s="203">
        <f t="shared" si="23"/>
        <v>0</v>
      </c>
    </row>
    <row r="437" spans="11:13" hidden="1" x14ac:dyDescent="0.25">
      <c r="K437" s="223">
        <f t="shared" si="22"/>
        <v>0</v>
      </c>
      <c r="L437" s="218">
        <f t="shared" si="21"/>
        <v>0</v>
      </c>
      <c r="M437" s="203">
        <f t="shared" si="23"/>
        <v>0</v>
      </c>
    </row>
    <row r="438" spans="11:13" hidden="1" x14ac:dyDescent="0.25">
      <c r="K438" s="223">
        <f t="shared" si="22"/>
        <v>0</v>
      </c>
      <c r="L438" s="218">
        <f t="shared" si="21"/>
        <v>0</v>
      </c>
      <c r="M438" s="203">
        <f t="shared" si="23"/>
        <v>0</v>
      </c>
    </row>
    <row r="439" spans="11:13" hidden="1" x14ac:dyDescent="0.25">
      <c r="K439" s="223">
        <f t="shared" si="22"/>
        <v>0</v>
      </c>
      <c r="L439" s="218">
        <f t="shared" si="21"/>
        <v>0</v>
      </c>
      <c r="M439" s="203">
        <f t="shared" si="23"/>
        <v>0</v>
      </c>
    </row>
    <row r="440" spans="11:13" hidden="1" x14ac:dyDescent="0.25">
      <c r="K440" s="223">
        <f t="shared" si="22"/>
        <v>0</v>
      </c>
      <c r="L440" s="218">
        <f t="shared" si="21"/>
        <v>0</v>
      </c>
      <c r="M440" s="203">
        <f t="shared" si="23"/>
        <v>0</v>
      </c>
    </row>
    <row r="441" spans="11:13" hidden="1" x14ac:dyDescent="0.25">
      <c r="K441" s="223">
        <f t="shared" si="22"/>
        <v>0</v>
      </c>
      <c r="L441" s="218">
        <f t="shared" si="21"/>
        <v>0</v>
      </c>
      <c r="M441" s="203">
        <f t="shared" si="23"/>
        <v>0</v>
      </c>
    </row>
    <row r="442" spans="11:13" hidden="1" x14ac:dyDescent="0.25">
      <c r="K442" s="223">
        <f t="shared" si="22"/>
        <v>0</v>
      </c>
      <c r="L442" s="218">
        <f t="shared" si="21"/>
        <v>0</v>
      </c>
      <c r="M442" s="203">
        <f t="shared" si="23"/>
        <v>0</v>
      </c>
    </row>
    <row r="443" spans="11:13" hidden="1" x14ac:dyDescent="0.25">
      <c r="K443" s="223">
        <f t="shared" si="22"/>
        <v>0</v>
      </c>
      <c r="L443" s="218">
        <f t="shared" si="21"/>
        <v>0</v>
      </c>
      <c r="M443" s="203">
        <f t="shared" si="23"/>
        <v>0</v>
      </c>
    </row>
    <row r="444" spans="11:13" hidden="1" x14ac:dyDescent="0.25">
      <c r="K444" s="223">
        <f t="shared" si="22"/>
        <v>0</v>
      </c>
      <c r="L444" s="218">
        <f t="shared" si="21"/>
        <v>0</v>
      </c>
      <c r="M444" s="203">
        <f t="shared" si="23"/>
        <v>0</v>
      </c>
    </row>
    <row r="445" spans="11:13" hidden="1" x14ac:dyDescent="0.25">
      <c r="K445" s="223">
        <f t="shared" si="22"/>
        <v>0</v>
      </c>
      <c r="L445" s="218">
        <f t="shared" si="21"/>
        <v>0</v>
      </c>
      <c r="M445" s="203">
        <f t="shared" si="23"/>
        <v>0</v>
      </c>
    </row>
    <row r="446" spans="11:13" hidden="1" x14ac:dyDescent="0.25">
      <c r="K446" s="223">
        <f t="shared" si="22"/>
        <v>0</v>
      </c>
      <c r="L446" s="218">
        <f t="shared" si="21"/>
        <v>0</v>
      </c>
      <c r="M446" s="203">
        <f t="shared" si="23"/>
        <v>0</v>
      </c>
    </row>
    <row r="447" spans="11:13" hidden="1" x14ac:dyDescent="0.25">
      <c r="K447" s="223">
        <f t="shared" si="22"/>
        <v>0</v>
      </c>
      <c r="L447" s="218">
        <f t="shared" si="21"/>
        <v>0</v>
      </c>
      <c r="M447" s="203">
        <f t="shared" si="23"/>
        <v>0</v>
      </c>
    </row>
    <row r="448" spans="11:13" hidden="1" x14ac:dyDescent="0.25">
      <c r="K448" s="223">
        <f t="shared" si="22"/>
        <v>0</v>
      </c>
      <c r="L448" s="218">
        <f t="shared" si="21"/>
        <v>0</v>
      </c>
      <c r="M448" s="203">
        <f t="shared" si="23"/>
        <v>0</v>
      </c>
    </row>
    <row r="449" spans="11:13" hidden="1" x14ac:dyDescent="0.25">
      <c r="K449" s="223">
        <f t="shared" si="22"/>
        <v>0</v>
      </c>
      <c r="L449" s="218">
        <f t="shared" si="21"/>
        <v>0</v>
      </c>
      <c r="M449" s="203">
        <f t="shared" si="23"/>
        <v>0</v>
      </c>
    </row>
    <row r="450" spans="11:13" hidden="1" x14ac:dyDescent="0.25">
      <c r="K450" s="223">
        <f t="shared" si="22"/>
        <v>0</v>
      </c>
      <c r="L450" s="218">
        <f t="shared" si="21"/>
        <v>0</v>
      </c>
      <c r="M450" s="203">
        <f t="shared" si="23"/>
        <v>0</v>
      </c>
    </row>
    <row r="451" spans="11:13" hidden="1" x14ac:dyDescent="0.25">
      <c r="K451" s="223">
        <f t="shared" si="22"/>
        <v>0</v>
      </c>
      <c r="L451" s="218">
        <f t="shared" si="21"/>
        <v>0</v>
      </c>
      <c r="M451" s="203">
        <f t="shared" si="23"/>
        <v>0</v>
      </c>
    </row>
    <row r="452" spans="11:13" hidden="1" x14ac:dyDescent="0.25">
      <c r="K452" s="223">
        <f t="shared" si="22"/>
        <v>0</v>
      </c>
      <c r="L452" s="218">
        <f t="shared" ref="L452:L475" si="24">IF(E452="",0,IF(E452="H",0,VLOOKUP(E452,$F$539:$G$553,2)))</f>
        <v>0</v>
      </c>
      <c r="M452" s="203">
        <f t="shared" si="23"/>
        <v>0</v>
      </c>
    </row>
    <row r="453" spans="11:13" hidden="1" x14ac:dyDescent="0.25">
      <c r="K453" s="223">
        <f t="shared" ref="K453:K496" si="25">SUM(F453:J453)</f>
        <v>0</v>
      </c>
      <c r="L453" s="218">
        <f t="shared" si="24"/>
        <v>0</v>
      </c>
      <c r="M453" s="203">
        <f t="shared" ref="M453:M496" si="26">SUM(K453*L453)</f>
        <v>0</v>
      </c>
    </row>
    <row r="454" spans="11:13" hidden="1" x14ac:dyDescent="0.25">
      <c r="K454" s="223">
        <f t="shared" si="25"/>
        <v>0</v>
      </c>
      <c r="L454" s="218">
        <f t="shared" si="24"/>
        <v>0</v>
      </c>
      <c r="M454" s="203">
        <f t="shared" si="26"/>
        <v>0</v>
      </c>
    </row>
    <row r="455" spans="11:13" hidden="1" x14ac:dyDescent="0.25">
      <c r="K455" s="223">
        <f t="shared" si="25"/>
        <v>0</v>
      </c>
      <c r="L455" s="218">
        <f t="shared" si="24"/>
        <v>0</v>
      </c>
      <c r="M455" s="203">
        <f t="shared" si="26"/>
        <v>0</v>
      </c>
    </row>
    <row r="456" spans="11:13" hidden="1" x14ac:dyDescent="0.25">
      <c r="K456" s="223">
        <f t="shared" si="25"/>
        <v>0</v>
      </c>
      <c r="L456" s="218">
        <f t="shared" si="24"/>
        <v>0</v>
      </c>
      <c r="M456" s="203">
        <f t="shared" si="26"/>
        <v>0</v>
      </c>
    </row>
    <row r="457" spans="11:13" hidden="1" x14ac:dyDescent="0.25">
      <c r="K457" s="223">
        <f t="shared" si="25"/>
        <v>0</v>
      </c>
      <c r="L457" s="218">
        <f t="shared" si="24"/>
        <v>0</v>
      </c>
      <c r="M457" s="203">
        <f t="shared" si="26"/>
        <v>0</v>
      </c>
    </row>
    <row r="458" spans="11:13" hidden="1" x14ac:dyDescent="0.25">
      <c r="K458" s="223">
        <f t="shared" si="25"/>
        <v>0</v>
      </c>
      <c r="L458" s="218">
        <f t="shared" si="24"/>
        <v>0</v>
      </c>
      <c r="M458" s="203">
        <f t="shared" si="26"/>
        <v>0</v>
      </c>
    </row>
    <row r="459" spans="11:13" hidden="1" x14ac:dyDescent="0.25">
      <c r="K459" s="223">
        <f t="shared" si="25"/>
        <v>0</v>
      </c>
      <c r="L459" s="218">
        <f t="shared" si="24"/>
        <v>0</v>
      </c>
      <c r="M459" s="203">
        <f t="shared" si="26"/>
        <v>0</v>
      </c>
    </row>
    <row r="460" spans="11:13" hidden="1" x14ac:dyDescent="0.25">
      <c r="K460" s="223">
        <f t="shared" si="25"/>
        <v>0</v>
      </c>
      <c r="L460" s="218">
        <f t="shared" si="24"/>
        <v>0</v>
      </c>
      <c r="M460" s="203">
        <f t="shared" si="26"/>
        <v>0</v>
      </c>
    </row>
    <row r="461" spans="11:13" hidden="1" x14ac:dyDescent="0.25">
      <c r="K461" s="223">
        <f t="shared" si="25"/>
        <v>0</v>
      </c>
      <c r="L461" s="218">
        <f t="shared" si="24"/>
        <v>0</v>
      </c>
      <c r="M461" s="203">
        <f t="shared" si="26"/>
        <v>0</v>
      </c>
    </row>
    <row r="462" spans="11:13" hidden="1" x14ac:dyDescent="0.25">
      <c r="K462" s="223">
        <f t="shared" si="25"/>
        <v>0</v>
      </c>
      <c r="L462" s="218">
        <f t="shared" si="24"/>
        <v>0</v>
      </c>
      <c r="M462" s="203">
        <f t="shared" si="26"/>
        <v>0</v>
      </c>
    </row>
    <row r="463" spans="11:13" hidden="1" x14ac:dyDescent="0.25">
      <c r="K463" s="223">
        <f t="shared" si="25"/>
        <v>0</v>
      </c>
      <c r="L463" s="218">
        <f t="shared" si="24"/>
        <v>0</v>
      </c>
      <c r="M463" s="203">
        <f t="shared" si="26"/>
        <v>0</v>
      </c>
    </row>
    <row r="464" spans="11:13" hidden="1" x14ac:dyDescent="0.25">
      <c r="K464" s="223">
        <f t="shared" si="25"/>
        <v>0</v>
      </c>
      <c r="L464" s="218">
        <f t="shared" si="24"/>
        <v>0</v>
      </c>
      <c r="M464" s="203">
        <f t="shared" si="26"/>
        <v>0</v>
      </c>
    </row>
    <row r="465" spans="11:13" hidden="1" x14ac:dyDescent="0.25">
      <c r="K465" s="223">
        <f t="shared" si="25"/>
        <v>0</v>
      </c>
      <c r="L465" s="218">
        <f t="shared" si="24"/>
        <v>0</v>
      </c>
      <c r="M465" s="203">
        <f t="shared" si="26"/>
        <v>0</v>
      </c>
    </row>
    <row r="466" spans="11:13" hidden="1" x14ac:dyDescent="0.25">
      <c r="K466" s="223">
        <f t="shared" si="25"/>
        <v>0</v>
      </c>
      <c r="L466" s="218">
        <f t="shared" si="24"/>
        <v>0</v>
      </c>
      <c r="M466" s="203">
        <f t="shared" si="26"/>
        <v>0</v>
      </c>
    </row>
    <row r="467" spans="11:13" hidden="1" x14ac:dyDescent="0.25">
      <c r="K467" s="223">
        <f t="shared" si="25"/>
        <v>0</v>
      </c>
      <c r="L467" s="218">
        <f t="shared" si="24"/>
        <v>0</v>
      </c>
      <c r="M467" s="203">
        <f t="shared" si="26"/>
        <v>0</v>
      </c>
    </row>
    <row r="468" spans="11:13" hidden="1" x14ac:dyDescent="0.25">
      <c r="K468" s="223">
        <f t="shared" si="25"/>
        <v>0</v>
      </c>
      <c r="L468" s="218">
        <f t="shared" si="24"/>
        <v>0</v>
      </c>
      <c r="M468" s="203">
        <f t="shared" si="26"/>
        <v>0</v>
      </c>
    </row>
    <row r="469" spans="11:13" hidden="1" x14ac:dyDescent="0.25">
      <c r="K469" s="223">
        <f t="shared" si="25"/>
        <v>0</v>
      </c>
      <c r="L469" s="218">
        <f t="shared" si="24"/>
        <v>0</v>
      </c>
      <c r="M469" s="203">
        <f t="shared" si="26"/>
        <v>0</v>
      </c>
    </row>
    <row r="470" spans="11:13" hidden="1" x14ac:dyDescent="0.25">
      <c r="K470" s="223">
        <f t="shared" si="25"/>
        <v>0</v>
      </c>
      <c r="L470" s="218">
        <f t="shared" si="24"/>
        <v>0</v>
      </c>
      <c r="M470" s="203">
        <f t="shared" si="26"/>
        <v>0</v>
      </c>
    </row>
    <row r="471" spans="11:13" hidden="1" x14ac:dyDescent="0.25">
      <c r="K471" s="223">
        <f t="shared" si="25"/>
        <v>0</v>
      </c>
      <c r="L471" s="218">
        <f t="shared" si="24"/>
        <v>0</v>
      </c>
      <c r="M471" s="203">
        <f t="shared" si="26"/>
        <v>0</v>
      </c>
    </row>
    <row r="472" spans="11:13" hidden="1" x14ac:dyDescent="0.25">
      <c r="K472" s="223">
        <f t="shared" si="25"/>
        <v>0</v>
      </c>
      <c r="L472" s="218">
        <f t="shared" si="24"/>
        <v>0</v>
      </c>
      <c r="M472" s="203">
        <f t="shared" si="26"/>
        <v>0</v>
      </c>
    </row>
    <row r="473" spans="11:13" hidden="1" x14ac:dyDescent="0.25">
      <c r="K473" s="223">
        <f t="shared" si="25"/>
        <v>0</v>
      </c>
      <c r="L473" s="218">
        <f t="shared" si="24"/>
        <v>0</v>
      </c>
      <c r="M473" s="203">
        <f t="shared" si="26"/>
        <v>0</v>
      </c>
    </row>
    <row r="474" spans="11:13" hidden="1" x14ac:dyDescent="0.25">
      <c r="K474" s="223">
        <f t="shared" si="25"/>
        <v>0</v>
      </c>
      <c r="L474" s="218">
        <f t="shared" si="24"/>
        <v>0</v>
      </c>
      <c r="M474" s="203">
        <f t="shared" si="26"/>
        <v>0</v>
      </c>
    </row>
    <row r="475" spans="11:13" hidden="1" x14ac:dyDescent="0.25">
      <c r="K475" s="223">
        <f t="shared" si="25"/>
        <v>0</v>
      </c>
      <c r="L475" s="218">
        <f t="shared" si="24"/>
        <v>0</v>
      </c>
      <c r="M475" s="203">
        <f t="shared" si="26"/>
        <v>0</v>
      </c>
    </row>
    <row r="476" spans="11:13" hidden="1" x14ac:dyDescent="0.25"/>
    <row r="477" spans="11:13" hidden="1" x14ac:dyDescent="0.25"/>
    <row r="478" spans="11:13" hidden="1" x14ac:dyDescent="0.25"/>
    <row r="479" spans="11:13" hidden="1" x14ac:dyDescent="0.25"/>
    <row r="480" spans="11:13" hidden="1" x14ac:dyDescent="0.25"/>
    <row r="481" spans="11:13" hidden="1" x14ac:dyDescent="0.25"/>
    <row r="482" spans="11:13" hidden="1" x14ac:dyDescent="0.25"/>
    <row r="483" spans="11:13" hidden="1" x14ac:dyDescent="0.25"/>
    <row r="484" spans="11:13" hidden="1" x14ac:dyDescent="0.25"/>
    <row r="485" spans="11:13" hidden="1" x14ac:dyDescent="0.25">
      <c r="K485" s="223">
        <f t="shared" si="25"/>
        <v>0</v>
      </c>
      <c r="L485" s="218">
        <f t="shared" ref="L485:L498" si="27">IF(E485="",0,IF(E485="H",0,VLOOKUP(E485,$F$539:$G$553,2)))</f>
        <v>0</v>
      </c>
      <c r="M485" s="203">
        <f t="shared" si="26"/>
        <v>0</v>
      </c>
    </row>
    <row r="486" spans="11:13" hidden="1" x14ac:dyDescent="0.25">
      <c r="K486" s="223">
        <f t="shared" si="25"/>
        <v>0</v>
      </c>
      <c r="L486" s="218">
        <f t="shared" si="27"/>
        <v>0</v>
      </c>
      <c r="M486" s="203">
        <f t="shared" si="26"/>
        <v>0</v>
      </c>
    </row>
    <row r="487" spans="11:13" hidden="1" x14ac:dyDescent="0.25">
      <c r="K487" s="223">
        <f t="shared" si="25"/>
        <v>0</v>
      </c>
      <c r="L487" s="218">
        <f t="shared" si="27"/>
        <v>0</v>
      </c>
      <c r="M487" s="203">
        <f t="shared" si="26"/>
        <v>0</v>
      </c>
    </row>
    <row r="488" spans="11:13" hidden="1" x14ac:dyDescent="0.25">
      <c r="K488" s="223">
        <f t="shared" si="25"/>
        <v>0</v>
      </c>
      <c r="L488" s="218">
        <f t="shared" si="27"/>
        <v>0</v>
      </c>
      <c r="M488" s="203">
        <f t="shared" si="26"/>
        <v>0</v>
      </c>
    </row>
    <row r="489" spans="11:13" hidden="1" x14ac:dyDescent="0.25">
      <c r="K489" s="223">
        <f t="shared" si="25"/>
        <v>0</v>
      </c>
      <c r="L489" s="218">
        <f t="shared" si="27"/>
        <v>0</v>
      </c>
      <c r="M489" s="203">
        <f t="shared" si="26"/>
        <v>0</v>
      </c>
    </row>
    <row r="490" spans="11:13" hidden="1" x14ac:dyDescent="0.25">
      <c r="K490" s="223">
        <f t="shared" si="25"/>
        <v>0</v>
      </c>
      <c r="L490" s="218">
        <f t="shared" si="27"/>
        <v>0</v>
      </c>
      <c r="M490" s="203">
        <f t="shared" si="26"/>
        <v>0</v>
      </c>
    </row>
    <row r="491" spans="11:13" hidden="1" x14ac:dyDescent="0.25">
      <c r="K491" s="223">
        <f t="shared" si="25"/>
        <v>0</v>
      </c>
      <c r="L491" s="218">
        <f t="shared" si="27"/>
        <v>0</v>
      </c>
      <c r="M491" s="203">
        <f t="shared" si="26"/>
        <v>0</v>
      </c>
    </row>
    <row r="492" spans="11:13" hidden="1" x14ac:dyDescent="0.25">
      <c r="K492" s="223">
        <f t="shared" si="25"/>
        <v>0</v>
      </c>
      <c r="L492" s="218">
        <f t="shared" si="27"/>
        <v>0</v>
      </c>
      <c r="M492" s="203">
        <f t="shared" si="26"/>
        <v>0</v>
      </c>
    </row>
    <row r="493" spans="11:13" hidden="1" x14ac:dyDescent="0.25">
      <c r="K493" s="223">
        <f t="shared" si="25"/>
        <v>0</v>
      </c>
      <c r="L493" s="218">
        <f t="shared" si="27"/>
        <v>0</v>
      </c>
      <c r="M493" s="203">
        <f t="shared" si="26"/>
        <v>0</v>
      </c>
    </row>
    <row r="494" spans="11:13" hidden="1" x14ac:dyDescent="0.25">
      <c r="K494" s="223">
        <f t="shared" si="25"/>
        <v>0</v>
      </c>
      <c r="L494" s="218">
        <f t="shared" si="27"/>
        <v>0</v>
      </c>
      <c r="M494" s="203">
        <f t="shared" si="26"/>
        <v>0</v>
      </c>
    </row>
    <row r="495" spans="11:13" hidden="1" x14ac:dyDescent="0.25">
      <c r="K495" s="223">
        <f t="shared" si="25"/>
        <v>0</v>
      </c>
      <c r="L495" s="218">
        <f t="shared" si="27"/>
        <v>0</v>
      </c>
      <c r="M495" s="203">
        <f t="shared" si="26"/>
        <v>0</v>
      </c>
    </row>
    <row r="496" spans="11:13" hidden="1" x14ac:dyDescent="0.25">
      <c r="K496" s="223">
        <f t="shared" si="25"/>
        <v>0</v>
      </c>
      <c r="L496" s="218">
        <f t="shared" si="27"/>
        <v>0</v>
      </c>
      <c r="M496" s="203">
        <f t="shared" si="26"/>
        <v>0</v>
      </c>
    </row>
    <row r="497" spans="3:13" hidden="1" x14ac:dyDescent="0.25">
      <c r="K497" s="223">
        <f t="shared" ref="K497:K498" si="28">SUM(F497:J497)</f>
        <v>0</v>
      </c>
      <c r="L497" s="218">
        <f t="shared" si="27"/>
        <v>0</v>
      </c>
      <c r="M497" s="203">
        <f t="shared" ref="M497:M498" si="29">SUM(K497*L497)</f>
        <v>0</v>
      </c>
    </row>
    <row r="498" spans="3:13" hidden="1" x14ac:dyDescent="0.25">
      <c r="K498" s="223">
        <f t="shared" si="28"/>
        <v>0</v>
      </c>
      <c r="L498" s="218">
        <f t="shared" si="27"/>
        <v>0</v>
      </c>
      <c r="M498" s="203">
        <f t="shared" si="29"/>
        <v>0</v>
      </c>
    </row>
    <row r="499" spans="3:13" x14ac:dyDescent="0.25">
      <c r="C499" s="169" t="s">
        <v>107</v>
      </c>
      <c r="D499" s="169"/>
      <c r="E499" s="169"/>
      <c r="F499" s="207"/>
      <c r="G499" s="207"/>
      <c r="H499" s="207"/>
      <c r="I499" s="207"/>
      <c r="J499" s="207"/>
      <c r="K499" s="169"/>
      <c r="L499" s="169"/>
      <c r="M499" s="169" t="s">
        <v>106</v>
      </c>
    </row>
    <row r="500" spans="3:13" x14ac:dyDescent="0.25">
      <c r="C500" s="169" t="str">
        <f t="shared" ref="C500:C508" si="30">IF(F539="","",F539)</f>
        <v>A</v>
      </c>
      <c r="D500" s="169"/>
      <c r="E500" s="169"/>
      <c r="F500" s="207">
        <f t="shared" ref="F500:F514" si="31">SUMPRODUCT(--($E$4:$E$498=C500),--($D$4:$D$498=""),$F$4:$F$498)</f>
        <v>0</v>
      </c>
      <c r="G500" s="207">
        <f t="shared" ref="G500:G514" si="32">SUMPRODUCT(--($E$4:$E$498=C500),--($D$4:$D$498=""),$G$4:$G$498)</f>
        <v>810.19999999999993</v>
      </c>
      <c r="H500" s="207">
        <f t="shared" ref="H500:H514" si="33">SUMPRODUCT(--($E$4:$E$498=C500),--($D$4:$D$498=""),$H$4:$H$498)</f>
        <v>0</v>
      </c>
      <c r="I500" s="207">
        <f t="shared" ref="I500:I514" si="34">SUMPRODUCT(--($E$4:$E$498=C500),--($D$4:$D$498=""),$I$4:$I$498)</f>
        <v>0</v>
      </c>
      <c r="J500" s="207">
        <f t="shared" ref="J500:J514" si="35">SUMPRODUCT(--($E$4:$E$498=C500),--($D$4:$D$498=""),$J$4:$J$498)</f>
        <v>0</v>
      </c>
      <c r="K500" s="169">
        <f t="shared" ref="K500:K510" si="36">SUM(F500:J500)</f>
        <v>810.19999999999993</v>
      </c>
      <c r="L500" s="169"/>
      <c r="M500" s="169">
        <f t="shared" ref="M500:M514" si="37">SUMPRODUCT(--($E$4:$E$498=C500),--($D$4:$D$498=""),$M$4:$M$498)</f>
        <v>162040</v>
      </c>
    </row>
    <row r="501" spans="3:13" x14ac:dyDescent="0.25">
      <c r="C501" s="169" t="str">
        <f t="shared" si="30"/>
        <v>A1</v>
      </c>
      <c r="D501" s="169"/>
      <c r="E501" s="169"/>
      <c r="F501" s="207">
        <f t="shared" si="31"/>
        <v>43</v>
      </c>
      <c r="G501" s="207">
        <f t="shared" si="32"/>
        <v>31</v>
      </c>
      <c r="H501" s="207">
        <f t="shared" si="33"/>
        <v>0</v>
      </c>
      <c r="I501" s="207">
        <f t="shared" si="34"/>
        <v>14.25</v>
      </c>
      <c r="J501" s="207">
        <f t="shared" si="35"/>
        <v>0</v>
      </c>
      <c r="K501" s="169">
        <f t="shared" si="36"/>
        <v>88.25</v>
      </c>
      <c r="L501" s="169"/>
      <c r="M501" s="169">
        <f t="shared" si="37"/>
        <v>10590</v>
      </c>
    </row>
    <row r="502" spans="3:13" x14ac:dyDescent="0.25">
      <c r="C502" s="169" t="str">
        <f t="shared" si="30"/>
        <v>B</v>
      </c>
      <c r="D502" s="169"/>
      <c r="E502" s="169"/>
      <c r="F502" s="207">
        <f t="shared" si="31"/>
        <v>22.099999999999998</v>
      </c>
      <c r="G502" s="207">
        <f t="shared" si="32"/>
        <v>177.75000000000003</v>
      </c>
      <c r="H502" s="207">
        <f t="shared" si="33"/>
        <v>0</v>
      </c>
      <c r="I502" s="207">
        <f t="shared" si="34"/>
        <v>0</v>
      </c>
      <c r="J502" s="207">
        <f t="shared" si="35"/>
        <v>306.45</v>
      </c>
      <c r="K502" s="169">
        <f t="shared" si="36"/>
        <v>506.3</v>
      </c>
      <c r="L502" s="169"/>
      <c r="M502" s="169">
        <f t="shared" si="37"/>
        <v>101260</v>
      </c>
    </row>
    <row r="503" spans="3:13" x14ac:dyDescent="0.25">
      <c r="C503" s="169" t="str">
        <f t="shared" si="30"/>
        <v>C</v>
      </c>
      <c r="D503" s="169"/>
      <c r="E503" s="169"/>
      <c r="F503" s="207">
        <f t="shared" si="31"/>
        <v>0</v>
      </c>
      <c r="G503" s="207">
        <f t="shared" si="32"/>
        <v>0</v>
      </c>
      <c r="H503" s="207">
        <f t="shared" si="33"/>
        <v>0</v>
      </c>
      <c r="I503" s="207">
        <f t="shared" si="34"/>
        <v>40.1</v>
      </c>
      <c r="J503" s="207">
        <f t="shared" si="35"/>
        <v>2.6</v>
      </c>
      <c r="K503" s="169">
        <f t="shared" si="36"/>
        <v>42.7</v>
      </c>
      <c r="L503" s="169"/>
      <c r="M503" s="169">
        <f t="shared" si="37"/>
        <v>8540</v>
      </c>
    </row>
    <row r="504" spans="3:13" x14ac:dyDescent="0.25">
      <c r="C504" s="169" t="str">
        <f t="shared" si="30"/>
        <v>D</v>
      </c>
      <c r="D504" s="169"/>
      <c r="E504" s="169"/>
      <c r="F504" s="207">
        <f t="shared" si="31"/>
        <v>0</v>
      </c>
      <c r="G504" s="207">
        <f t="shared" si="32"/>
        <v>102.75</v>
      </c>
      <c r="H504" s="207">
        <f t="shared" si="33"/>
        <v>0</v>
      </c>
      <c r="I504" s="207">
        <f t="shared" si="34"/>
        <v>0</v>
      </c>
      <c r="J504" s="207">
        <f t="shared" si="35"/>
        <v>0</v>
      </c>
      <c r="K504" s="169">
        <f t="shared" si="36"/>
        <v>102.75</v>
      </c>
      <c r="L504" s="169"/>
      <c r="M504" s="169">
        <f t="shared" si="37"/>
        <v>20550</v>
      </c>
    </row>
    <row r="505" spans="3:13" x14ac:dyDescent="0.25">
      <c r="C505" s="169" t="str">
        <f t="shared" si="30"/>
        <v>E</v>
      </c>
      <c r="D505" s="169"/>
      <c r="E505" s="169"/>
      <c r="F505" s="207">
        <f t="shared" si="31"/>
        <v>0</v>
      </c>
      <c r="G505" s="207">
        <f t="shared" si="32"/>
        <v>0</v>
      </c>
      <c r="H505" s="207">
        <f t="shared" si="33"/>
        <v>0</v>
      </c>
      <c r="I505" s="207">
        <f t="shared" si="34"/>
        <v>0</v>
      </c>
      <c r="J505" s="207">
        <f t="shared" si="35"/>
        <v>0</v>
      </c>
      <c r="K505" s="169">
        <f t="shared" si="36"/>
        <v>0</v>
      </c>
      <c r="L505" s="169"/>
      <c r="M505" s="169">
        <f t="shared" si="37"/>
        <v>0</v>
      </c>
    </row>
    <row r="506" spans="3:13" x14ac:dyDescent="0.25">
      <c r="C506" s="169" t="str">
        <f t="shared" si="30"/>
        <v>F</v>
      </c>
      <c r="D506" s="169"/>
      <c r="E506" s="169"/>
      <c r="F506" s="207">
        <f t="shared" si="31"/>
        <v>0</v>
      </c>
      <c r="G506" s="207">
        <f t="shared" si="32"/>
        <v>0</v>
      </c>
      <c r="H506" s="207">
        <f t="shared" si="33"/>
        <v>0</v>
      </c>
      <c r="I506" s="207">
        <f t="shared" si="34"/>
        <v>0</v>
      </c>
      <c r="J506" s="207">
        <f t="shared" si="35"/>
        <v>0</v>
      </c>
      <c r="K506" s="169">
        <f t="shared" si="36"/>
        <v>0</v>
      </c>
      <c r="L506" s="169"/>
      <c r="M506" s="169">
        <f t="shared" si="37"/>
        <v>0</v>
      </c>
    </row>
    <row r="507" spans="3:13" x14ac:dyDescent="0.25">
      <c r="C507" s="169" t="str">
        <f t="shared" si="30"/>
        <v>G</v>
      </c>
      <c r="D507" s="169"/>
      <c r="E507" s="169"/>
      <c r="F507" s="207">
        <f t="shared" si="31"/>
        <v>0</v>
      </c>
      <c r="G507" s="207">
        <f t="shared" si="32"/>
        <v>0</v>
      </c>
      <c r="H507" s="207">
        <f t="shared" si="33"/>
        <v>0</v>
      </c>
      <c r="I507" s="207">
        <f t="shared" si="34"/>
        <v>0</v>
      </c>
      <c r="J507" s="207">
        <f t="shared" si="35"/>
        <v>0</v>
      </c>
      <c r="K507" s="169">
        <f t="shared" si="36"/>
        <v>0</v>
      </c>
      <c r="L507" s="169"/>
      <c r="M507" s="169">
        <f t="shared" si="37"/>
        <v>0</v>
      </c>
    </row>
    <row r="508" spans="3:13" x14ac:dyDescent="0.25">
      <c r="C508" s="169" t="str">
        <f t="shared" si="30"/>
        <v>H</v>
      </c>
      <c r="D508" s="169"/>
      <c r="E508" s="169"/>
      <c r="F508" s="207">
        <f t="shared" si="31"/>
        <v>0</v>
      </c>
      <c r="G508" s="207">
        <f t="shared" si="32"/>
        <v>0</v>
      </c>
      <c r="H508" s="207">
        <f t="shared" si="33"/>
        <v>0</v>
      </c>
      <c r="I508" s="207">
        <f t="shared" si="34"/>
        <v>0</v>
      </c>
      <c r="J508" s="207">
        <f t="shared" si="35"/>
        <v>0</v>
      </c>
      <c r="K508" s="169">
        <f t="shared" si="36"/>
        <v>0</v>
      </c>
      <c r="L508" s="169"/>
      <c r="M508" s="169">
        <f t="shared" si="37"/>
        <v>0</v>
      </c>
    </row>
    <row r="509" spans="3:13" x14ac:dyDescent="0.25">
      <c r="C509" s="169" t="s">
        <v>180</v>
      </c>
      <c r="D509" s="169"/>
      <c r="E509" s="169"/>
      <c r="F509" s="207">
        <f t="shared" si="31"/>
        <v>0</v>
      </c>
      <c r="G509" s="207">
        <f t="shared" si="32"/>
        <v>0</v>
      </c>
      <c r="H509" s="207">
        <f t="shared" si="33"/>
        <v>0</v>
      </c>
      <c r="I509" s="207">
        <f t="shared" si="34"/>
        <v>0</v>
      </c>
      <c r="J509" s="207">
        <f t="shared" si="35"/>
        <v>0</v>
      </c>
      <c r="K509" s="169">
        <f t="shared" si="36"/>
        <v>0</v>
      </c>
      <c r="L509" s="169"/>
      <c r="M509" s="169">
        <f t="shared" si="37"/>
        <v>0</v>
      </c>
    </row>
    <row r="510" spans="3:13" x14ac:dyDescent="0.25">
      <c r="C510" s="169" t="s">
        <v>180</v>
      </c>
      <c r="D510" s="169"/>
      <c r="E510" s="169"/>
      <c r="F510" s="207">
        <f t="shared" si="31"/>
        <v>0</v>
      </c>
      <c r="G510" s="207">
        <f t="shared" si="32"/>
        <v>0</v>
      </c>
      <c r="H510" s="207">
        <f t="shared" si="33"/>
        <v>0</v>
      </c>
      <c r="I510" s="207">
        <f t="shared" si="34"/>
        <v>0</v>
      </c>
      <c r="J510" s="207">
        <f t="shared" si="35"/>
        <v>0</v>
      </c>
      <c r="K510" s="169">
        <f t="shared" si="36"/>
        <v>0</v>
      </c>
      <c r="L510" s="169"/>
      <c r="M510" s="169">
        <f t="shared" si="37"/>
        <v>0</v>
      </c>
    </row>
    <row r="511" spans="3:13" x14ac:dyDescent="0.25">
      <c r="C511" s="169" t="s">
        <v>180</v>
      </c>
      <c r="D511" s="169"/>
      <c r="E511" s="169"/>
      <c r="F511" s="207">
        <f t="shared" si="31"/>
        <v>0</v>
      </c>
      <c r="G511" s="207">
        <f t="shared" si="32"/>
        <v>0</v>
      </c>
      <c r="H511" s="207">
        <f t="shared" si="33"/>
        <v>0</v>
      </c>
      <c r="I511" s="207">
        <f t="shared" si="34"/>
        <v>0</v>
      </c>
      <c r="J511" s="207">
        <f t="shared" si="35"/>
        <v>0</v>
      </c>
      <c r="K511" s="169">
        <f t="shared" ref="K511:K514" si="38">SUM(F511:J511)</f>
        <v>0</v>
      </c>
      <c r="L511" s="169"/>
      <c r="M511" s="169">
        <f t="shared" si="37"/>
        <v>0</v>
      </c>
    </row>
    <row r="512" spans="3:13" x14ac:dyDescent="0.25">
      <c r="C512" s="169" t="s">
        <v>180</v>
      </c>
      <c r="D512" s="169"/>
      <c r="E512" s="169"/>
      <c r="F512" s="207">
        <f t="shared" si="31"/>
        <v>0</v>
      </c>
      <c r="G512" s="207">
        <f t="shared" si="32"/>
        <v>0</v>
      </c>
      <c r="H512" s="207">
        <f t="shared" si="33"/>
        <v>0</v>
      </c>
      <c r="I512" s="207">
        <f t="shared" si="34"/>
        <v>0</v>
      </c>
      <c r="J512" s="207">
        <f t="shared" si="35"/>
        <v>0</v>
      </c>
      <c r="K512" s="169">
        <f t="shared" si="38"/>
        <v>0</v>
      </c>
      <c r="L512" s="169"/>
      <c r="M512" s="169">
        <f t="shared" si="37"/>
        <v>0</v>
      </c>
    </row>
    <row r="513" spans="3:13" x14ac:dyDescent="0.25">
      <c r="C513" s="169" t="s">
        <v>180</v>
      </c>
      <c r="D513" s="169"/>
      <c r="E513" s="169"/>
      <c r="F513" s="207">
        <f t="shared" si="31"/>
        <v>0</v>
      </c>
      <c r="G513" s="207">
        <f t="shared" si="32"/>
        <v>0</v>
      </c>
      <c r="H513" s="207">
        <f t="shared" si="33"/>
        <v>0</v>
      </c>
      <c r="I513" s="207">
        <f t="shared" si="34"/>
        <v>0</v>
      </c>
      <c r="J513" s="207">
        <f t="shared" si="35"/>
        <v>0</v>
      </c>
      <c r="K513" s="169">
        <f t="shared" si="38"/>
        <v>0</v>
      </c>
      <c r="L513" s="169"/>
      <c r="M513" s="169">
        <f t="shared" si="37"/>
        <v>0</v>
      </c>
    </row>
    <row r="514" spans="3:13" x14ac:dyDescent="0.25">
      <c r="C514" s="169" t="s">
        <v>180</v>
      </c>
      <c r="D514" s="169"/>
      <c r="E514" s="169"/>
      <c r="F514" s="207">
        <f t="shared" si="31"/>
        <v>0</v>
      </c>
      <c r="G514" s="207">
        <f t="shared" si="32"/>
        <v>0</v>
      </c>
      <c r="H514" s="207">
        <f t="shared" si="33"/>
        <v>0</v>
      </c>
      <c r="I514" s="207">
        <f t="shared" si="34"/>
        <v>0</v>
      </c>
      <c r="J514" s="207">
        <f t="shared" si="35"/>
        <v>0</v>
      </c>
      <c r="K514" s="169">
        <f t="shared" si="38"/>
        <v>0</v>
      </c>
      <c r="L514" s="169"/>
      <c r="M514" s="169">
        <f t="shared" si="37"/>
        <v>0</v>
      </c>
    </row>
    <row r="515" spans="3:13" ht="15.75" thickBot="1" x14ac:dyDescent="0.3">
      <c r="C515" s="170" t="s">
        <v>114</v>
      </c>
      <c r="D515" s="170"/>
      <c r="E515" s="170"/>
      <c r="F515" s="208">
        <f>SUM(F500:F514)</f>
        <v>65.099999999999994</v>
      </c>
      <c r="G515" s="208">
        <f t="shared" ref="G515:K515" si="39">SUM(G500:G514)</f>
        <v>1121.6999999999998</v>
      </c>
      <c r="H515" s="208">
        <f t="shared" si="39"/>
        <v>0</v>
      </c>
      <c r="I515" s="208">
        <f t="shared" si="39"/>
        <v>54.35</v>
      </c>
      <c r="J515" s="208">
        <f t="shared" si="39"/>
        <v>309.05</v>
      </c>
      <c r="K515" s="208">
        <f t="shared" si="39"/>
        <v>1550.2</v>
      </c>
      <c r="L515" s="170"/>
      <c r="M515" s="170">
        <f>SUM(M499:M514)</f>
        <v>302980</v>
      </c>
    </row>
    <row r="516" spans="3:13" ht="15.75" thickTop="1" x14ac:dyDescent="0.25">
      <c r="C516" s="171"/>
      <c r="D516" s="171"/>
      <c r="E516" s="171"/>
      <c r="F516" s="173"/>
      <c r="G516" s="173"/>
      <c r="H516" s="173"/>
      <c r="I516" s="173"/>
      <c r="J516" s="173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208">
        <f>SUMPRODUCT(--($E$4:$E$498="H"),$F$4:$F$498)</f>
        <v>0</v>
      </c>
      <c r="G517" s="208">
        <f>SUMPRODUCT(--($E$4:$E$498="H"),G4:G498)</f>
        <v>0</v>
      </c>
      <c r="H517" s="208">
        <f>SUMPRODUCT(--($E$4:$E$498="H"),H4:H498)</f>
        <v>0</v>
      </c>
      <c r="I517" s="208">
        <f>SUMPRODUCT(--($E$4:$E$498="H"),I4:I498)</f>
        <v>0</v>
      </c>
      <c r="J517" s="208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209"/>
      <c r="G519" s="209"/>
      <c r="H519" s="209"/>
      <c r="I519" s="209"/>
      <c r="J519" s="209"/>
      <c r="K519" s="10"/>
    </row>
    <row r="520" spans="3:13" x14ac:dyDescent="0.25">
      <c r="C520" s="10" t="str">
        <f t="shared" ref="C520:C525" si="40">C500</f>
        <v>A</v>
      </c>
      <c r="D520" s="10"/>
      <c r="E520" s="10"/>
      <c r="F520" s="209">
        <f t="shared" ref="F520:F534" si="41">SUMPRODUCT(--($E$4:$E$498=C520),--($D$4:$D$498="X"),$F$4:$F$498)</f>
        <v>0</v>
      </c>
      <c r="G520" s="209">
        <f t="shared" ref="G520:G534" si="42">SUMPRODUCT(--($E$4:$E$498=C520),--($D$4:$D$498="X"),$G$4:$G$498)</f>
        <v>0</v>
      </c>
      <c r="H520" s="209">
        <f t="shared" ref="H520:H534" si="43">SUMPRODUCT(--($E$4:$E$498=C520),--($D$4:$D$498="X"),$H$4:$H$498)</f>
        <v>0</v>
      </c>
      <c r="I520" s="209">
        <f t="shared" ref="I520:I534" si="44">SUMPRODUCT(--($E$4:$E$498=C520),--($D$4:$D$498="X"),$I$4:$I$498)</f>
        <v>0</v>
      </c>
      <c r="J520" s="209">
        <f t="shared" ref="J520:J534" si="45">SUMPRODUCT(--($E$4:$E$498=C520),--($D$4:$D$498="X"),$J$4:$J$498)</f>
        <v>0</v>
      </c>
      <c r="K520" s="10">
        <f t="shared" ref="K520:K531" si="46">SUM(F520:J520)</f>
        <v>0</v>
      </c>
    </row>
    <row r="521" spans="3:13" x14ac:dyDescent="0.25">
      <c r="C521" s="10" t="str">
        <f t="shared" si="40"/>
        <v>A1</v>
      </c>
      <c r="D521" s="10"/>
      <c r="E521" s="10"/>
      <c r="F521" s="209">
        <f t="shared" si="41"/>
        <v>0</v>
      </c>
      <c r="G521" s="209">
        <f t="shared" si="42"/>
        <v>0</v>
      </c>
      <c r="H521" s="209">
        <f t="shared" si="43"/>
        <v>0</v>
      </c>
      <c r="I521" s="209">
        <f t="shared" si="44"/>
        <v>0</v>
      </c>
      <c r="J521" s="209">
        <f t="shared" si="45"/>
        <v>0</v>
      </c>
      <c r="K521" s="10">
        <f t="shared" si="46"/>
        <v>0</v>
      </c>
    </row>
    <row r="522" spans="3:13" x14ac:dyDescent="0.25">
      <c r="C522" s="10" t="str">
        <f t="shared" si="40"/>
        <v>B</v>
      </c>
      <c r="D522" s="10"/>
      <c r="E522" s="10"/>
      <c r="F522" s="209">
        <f t="shared" si="41"/>
        <v>0</v>
      </c>
      <c r="G522" s="209">
        <f t="shared" si="42"/>
        <v>0</v>
      </c>
      <c r="H522" s="209">
        <f t="shared" si="43"/>
        <v>0</v>
      </c>
      <c r="I522" s="209">
        <f t="shared" si="44"/>
        <v>0</v>
      </c>
      <c r="J522" s="209">
        <f t="shared" si="45"/>
        <v>0</v>
      </c>
      <c r="K522" s="10">
        <f t="shared" si="46"/>
        <v>0</v>
      </c>
    </row>
    <row r="523" spans="3:13" x14ac:dyDescent="0.25">
      <c r="C523" s="10" t="str">
        <f t="shared" si="40"/>
        <v>C</v>
      </c>
      <c r="D523" s="10"/>
      <c r="E523" s="10"/>
      <c r="F523" s="209">
        <f t="shared" si="41"/>
        <v>0</v>
      </c>
      <c r="G523" s="209">
        <f t="shared" si="42"/>
        <v>0</v>
      </c>
      <c r="H523" s="209">
        <f t="shared" si="43"/>
        <v>0</v>
      </c>
      <c r="I523" s="209">
        <f t="shared" si="44"/>
        <v>0</v>
      </c>
      <c r="J523" s="209">
        <f t="shared" si="45"/>
        <v>0</v>
      </c>
      <c r="K523" s="10">
        <f t="shared" si="46"/>
        <v>0</v>
      </c>
    </row>
    <row r="524" spans="3:13" x14ac:dyDescent="0.25">
      <c r="C524" s="10" t="str">
        <f t="shared" si="40"/>
        <v>D</v>
      </c>
      <c r="D524" s="10"/>
      <c r="E524" s="10"/>
      <c r="F524" s="209">
        <f t="shared" si="41"/>
        <v>0</v>
      </c>
      <c r="G524" s="209">
        <f t="shared" si="42"/>
        <v>0</v>
      </c>
      <c r="H524" s="209">
        <f t="shared" si="43"/>
        <v>0</v>
      </c>
      <c r="I524" s="209">
        <f t="shared" si="44"/>
        <v>0</v>
      </c>
      <c r="J524" s="209">
        <f t="shared" si="45"/>
        <v>0</v>
      </c>
      <c r="K524" s="10">
        <f t="shared" si="46"/>
        <v>0</v>
      </c>
    </row>
    <row r="525" spans="3:13" x14ac:dyDescent="0.25">
      <c r="C525" s="10" t="str">
        <f t="shared" si="40"/>
        <v>E</v>
      </c>
      <c r="D525" s="10"/>
      <c r="E525" s="10"/>
      <c r="F525" s="209">
        <f t="shared" si="41"/>
        <v>0</v>
      </c>
      <c r="G525" s="209">
        <f t="shared" si="42"/>
        <v>0</v>
      </c>
      <c r="H525" s="209">
        <f t="shared" si="43"/>
        <v>0</v>
      </c>
      <c r="I525" s="209">
        <f t="shared" si="44"/>
        <v>0</v>
      </c>
      <c r="J525" s="209">
        <f t="shared" si="45"/>
        <v>0</v>
      </c>
      <c r="K525" s="10">
        <f t="shared" si="46"/>
        <v>0</v>
      </c>
    </row>
    <row r="526" spans="3:13" x14ac:dyDescent="0.25">
      <c r="C526" s="10" t="str">
        <f t="shared" ref="C526" si="47">C506</f>
        <v>F</v>
      </c>
      <c r="D526" s="10"/>
      <c r="E526" s="10"/>
      <c r="F526" s="209">
        <f t="shared" si="41"/>
        <v>0</v>
      </c>
      <c r="G526" s="209">
        <f t="shared" si="42"/>
        <v>0</v>
      </c>
      <c r="H526" s="209">
        <f t="shared" si="43"/>
        <v>0</v>
      </c>
      <c r="I526" s="209">
        <f t="shared" si="44"/>
        <v>0</v>
      </c>
      <c r="J526" s="209">
        <f t="shared" si="45"/>
        <v>0</v>
      </c>
      <c r="K526" s="10">
        <f t="shared" si="46"/>
        <v>0</v>
      </c>
    </row>
    <row r="527" spans="3:13" x14ac:dyDescent="0.25">
      <c r="C527" s="10" t="s">
        <v>180</v>
      </c>
      <c r="D527" s="10"/>
      <c r="E527" s="10"/>
      <c r="F527" s="209">
        <f t="shared" si="41"/>
        <v>0</v>
      </c>
      <c r="G527" s="209">
        <f t="shared" si="42"/>
        <v>0</v>
      </c>
      <c r="H527" s="209">
        <f t="shared" si="43"/>
        <v>0</v>
      </c>
      <c r="I527" s="209">
        <f t="shared" si="44"/>
        <v>0</v>
      </c>
      <c r="J527" s="209">
        <f t="shared" si="45"/>
        <v>0</v>
      </c>
      <c r="K527" s="10">
        <f t="shared" si="46"/>
        <v>0</v>
      </c>
    </row>
    <row r="528" spans="3:13" x14ac:dyDescent="0.25">
      <c r="C528" s="10" t="s">
        <v>180</v>
      </c>
      <c r="D528" s="10"/>
      <c r="E528" s="10"/>
      <c r="F528" s="209">
        <f t="shared" si="41"/>
        <v>0</v>
      </c>
      <c r="G528" s="209">
        <f t="shared" si="42"/>
        <v>0</v>
      </c>
      <c r="H528" s="209">
        <f t="shared" si="43"/>
        <v>0</v>
      </c>
      <c r="I528" s="209">
        <f t="shared" si="44"/>
        <v>0</v>
      </c>
      <c r="J528" s="209">
        <f t="shared" si="45"/>
        <v>0</v>
      </c>
      <c r="K528" s="10">
        <f t="shared" si="46"/>
        <v>0</v>
      </c>
    </row>
    <row r="529" spans="3:11" x14ac:dyDescent="0.25">
      <c r="C529" s="10" t="s">
        <v>180</v>
      </c>
      <c r="D529" s="10"/>
      <c r="E529" s="10"/>
      <c r="F529" s="209">
        <f t="shared" si="41"/>
        <v>0</v>
      </c>
      <c r="G529" s="209">
        <f t="shared" si="42"/>
        <v>0</v>
      </c>
      <c r="H529" s="209">
        <f t="shared" si="43"/>
        <v>0</v>
      </c>
      <c r="I529" s="209">
        <f t="shared" si="44"/>
        <v>0</v>
      </c>
      <c r="J529" s="209">
        <f t="shared" si="45"/>
        <v>0</v>
      </c>
      <c r="K529" s="10">
        <f t="shared" si="46"/>
        <v>0</v>
      </c>
    </row>
    <row r="530" spans="3:11" x14ac:dyDescent="0.25">
      <c r="C530" s="10" t="s">
        <v>180</v>
      </c>
      <c r="D530" s="10"/>
      <c r="E530" s="10"/>
      <c r="F530" s="209">
        <f t="shared" si="41"/>
        <v>0</v>
      </c>
      <c r="G530" s="209">
        <f t="shared" si="42"/>
        <v>0</v>
      </c>
      <c r="H530" s="209">
        <f t="shared" si="43"/>
        <v>0</v>
      </c>
      <c r="I530" s="209">
        <f t="shared" si="44"/>
        <v>0</v>
      </c>
      <c r="J530" s="209">
        <f t="shared" si="45"/>
        <v>0</v>
      </c>
      <c r="K530" s="10">
        <f t="shared" si="46"/>
        <v>0</v>
      </c>
    </row>
    <row r="531" spans="3:11" x14ac:dyDescent="0.25">
      <c r="C531" s="10" t="s">
        <v>180</v>
      </c>
      <c r="D531" s="10"/>
      <c r="E531" s="10"/>
      <c r="F531" s="209">
        <f t="shared" si="41"/>
        <v>0</v>
      </c>
      <c r="G531" s="209">
        <f t="shared" si="42"/>
        <v>0</v>
      </c>
      <c r="H531" s="209">
        <f t="shared" si="43"/>
        <v>0</v>
      </c>
      <c r="I531" s="209">
        <f t="shared" si="44"/>
        <v>0</v>
      </c>
      <c r="J531" s="209">
        <f t="shared" si="45"/>
        <v>0</v>
      </c>
      <c r="K531" s="10">
        <f t="shared" si="46"/>
        <v>0</v>
      </c>
    </row>
    <row r="532" spans="3:11" x14ac:dyDescent="0.25">
      <c r="C532" s="10" t="s">
        <v>180</v>
      </c>
      <c r="D532" s="10"/>
      <c r="E532" s="10"/>
      <c r="F532" s="209">
        <f t="shared" si="41"/>
        <v>0</v>
      </c>
      <c r="G532" s="209">
        <f t="shared" si="42"/>
        <v>0</v>
      </c>
      <c r="H532" s="209">
        <f t="shared" si="43"/>
        <v>0</v>
      </c>
      <c r="I532" s="209">
        <f t="shared" si="44"/>
        <v>0</v>
      </c>
      <c r="J532" s="209">
        <f t="shared" si="45"/>
        <v>0</v>
      </c>
      <c r="K532" s="10">
        <f t="shared" ref="K532:K534" si="48">SUM(F532:J532)</f>
        <v>0</v>
      </c>
    </row>
    <row r="533" spans="3:11" x14ac:dyDescent="0.25">
      <c r="C533" s="10" t="s">
        <v>180</v>
      </c>
      <c r="D533" s="10"/>
      <c r="E533" s="10"/>
      <c r="F533" s="209">
        <f t="shared" si="41"/>
        <v>0</v>
      </c>
      <c r="G533" s="209">
        <f t="shared" si="42"/>
        <v>0</v>
      </c>
      <c r="H533" s="209">
        <f t="shared" si="43"/>
        <v>0</v>
      </c>
      <c r="I533" s="209">
        <f t="shared" si="44"/>
        <v>0</v>
      </c>
      <c r="J533" s="209">
        <f t="shared" si="45"/>
        <v>0</v>
      </c>
      <c r="K533" s="10">
        <f t="shared" si="48"/>
        <v>0</v>
      </c>
    </row>
    <row r="534" spans="3:11" x14ac:dyDescent="0.25">
      <c r="C534" s="10" t="s">
        <v>180</v>
      </c>
      <c r="D534" s="10"/>
      <c r="E534" s="10"/>
      <c r="F534" s="209">
        <f t="shared" si="41"/>
        <v>0</v>
      </c>
      <c r="G534" s="209">
        <f t="shared" si="42"/>
        <v>0</v>
      </c>
      <c r="H534" s="209">
        <f t="shared" si="43"/>
        <v>0</v>
      </c>
      <c r="I534" s="209">
        <f t="shared" si="44"/>
        <v>0</v>
      </c>
      <c r="J534" s="209">
        <f t="shared" si="45"/>
        <v>0</v>
      </c>
      <c r="K534" s="10">
        <f t="shared" si="48"/>
        <v>0</v>
      </c>
    </row>
    <row r="535" spans="3:11" ht="15.75" thickBot="1" x14ac:dyDescent="0.3">
      <c r="C535" s="11" t="s">
        <v>244</v>
      </c>
      <c r="D535" s="11"/>
      <c r="E535" s="11"/>
      <c r="F535" s="210">
        <f t="shared" ref="F535:K535" si="49">SUM(F520:F534)</f>
        <v>0</v>
      </c>
      <c r="G535" s="210">
        <f t="shared" si="49"/>
        <v>0</v>
      </c>
      <c r="H535" s="210">
        <f t="shared" si="49"/>
        <v>0</v>
      </c>
      <c r="I535" s="210">
        <f t="shared" si="49"/>
        <v>0</v>
      </c>
      <c r="J535" s="210">
        <f t="shared" si="49"/>
        <v>0</v>
      </c>
      <c r="K535" s="11">
        <f t="shared" si="49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398"/>
      <c r="G548" s="399"/>
    </row>
    <row r="549" spans="6:7" x14ac:dyDescent="0.25">
      <c r="F549" s="398"/>
      <c r="G549" s="399"/>
    </row>
    <row r="550" spans="6:7" x14ac:dyDescent="0.25">
      <c r="F550" s="398"/>
      <c r="G550" s="399"/>
    </row>
    <row r="551" spans="6:7" x14ac:dyDescent="0.25">
      <c r="F551" s="398"/>
      <c r="G551" s="399"/>
    </row>
    <row r="552" spans="6:7" x14ac:dyDescent="0.25">
      <c r="F552" s="398"/>
      <c r="G552" s="399"/>
    </row>
    <row r="553" spans="6:7" x14ac:dyDescent="0.25">
      <c r="F553" s="400"/>
      <c r="G553" s="401"/>
    </row>
  </sheetData>
  <sheetProtection algorithmName="SHA-512" hashValue="YvPFSN0TqEU6YLrpgVArNEhujTe11oCGKQ3sm6WIp+QcPdlvKUY0YQgf4nqELVXyDllFNlfHbSggcgyP08jt8g==" saltValue="34kd9EzcxrPxIfNfkLTKAw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2">
    <tabColor rgb="FF9F9289"/>
  </sheetPr>
  <dimension ref="A1:M553"/>
  <sheetViews>
    <sheetView view="pageBreakPreview" topLeftCell="A480" zoomScale="60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29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sVnK5tasqSBCFbyW9oMdC4t7hGkl5DpXzcQQU4zkDShnR5cG/P8SziRUdoOFLRpCrI9FG5TFrBZtMmCxDSuItg==" saltValue="NswapFcOl9p8+4oBzSnPl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3">
    <tabColor rgb="FFF07512"/>
  </sheetPr>
  <dimension ref="A1:O124"/>
  <sheetViews>
    <sheetView showGridLines="0" showZeros="0" topLeftCell="A20" zoomScaleNormal="100" workbookViewId="0">
      <selection activeCell="L520" sqref="L52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30,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>
        <f>VLOOKUP(H4,verzamelblad!A5:E54,3)</f>
        <v>0</v>
      </c>
      <c r="C4" s="441"/>
      <c r="D4" s="441"/>
      <c r="E4" s="441"/>
      <c r="F4" s="437" t="s">
        <v>65</v>
      </c>
      <c r="G4" s="437"/>
      <c r="H4" s="69">
        <v>30</v>
      </c>
    </row>
    <row r="5" spans="1:11" ht="15" x14ac:dyDescent="0.25">
      <c r="A5" s="101" t="s">
        <v>60</v>
      </c>
      <c r="B5" s="440">
        <f>VLOOKUP(H4,verzamelblad!A5:E54,4)</f>
        <v>0</v>
      </c>
      <c r="C5" s="440"/>
      <c r="D5" s="440"/>
      <c r="E5" s="440"/>
      <c r="F5" s="438" t="s">
        <v>66</v>
      </c>
      <c r="G5" s="438"/>
      <c r="H5" s="238" t="str">
        <f>CONCATENATE(H4,"a")</f>
        <v>30a</v>
      </c>
    </row>
    <row r="6" spans="1:11" ht="15" x14ac:dyDescent="0.25">
      <c r="A6" s="104" t="s">
        <v>62</v>
      </c>
      <c r="B6" s="439">
        <f>VLOOKUP(H4,verzamelblad!A5:E54,5)</f>
        <v>0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 t="e">
        <f ca="1">D100</f>
        <v>#N/A</v>
      </c>
      <c r="E19" s="94"/>
      <c r="F19" s="95" t="s">
        <v>191</v>
      </c>
      <c r="G19" s="158" t="e">
        <f ca="1">D100/E9</f>
        <v>#N/A</v>
      </c>
      <c r="H19" s="96" t="s">
        <v>192</v>
      </c>
      <c r="I19" s="159" t="e">
        <f ca="1">SUM(D19/J14)</f>
        <v>#N/A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B</v>
      </c>
      <c r="L20" s="64"/>
    </row>
    <row r="21" spans="1:12" ht="15" x14ac:dyDescent="0.25">
      <c r="A21" t="s">
        <v>69</v>
      </c>
      <c r="B21" s="16"/>
      <c r="D21" s="4" t="s">
        <v>20</v>
      </c>
      <c r="E21" s="4" t="s">
        <v>21</v>
      </c>
      <c r="F21" s="4" t="s">
        <v>76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C</v>
      </c>
      <c r="L21" s="64"/>
    </row>
    <row r="22" spans="1:12" ht="15" x14ac:dyDescent="0.25">
      <c r="A22" s="92">
        <f>VLOOKUP($H$4,verzamelblad!$A$5:$EK$54,32,0)</f>
        <v>0</v>
      </c>
      <c r="B22" s="72"/>
      <c r="C22" s="73"/>
      <c r="D22" s="78">
        <f>VLOOKUP($H$4,verzamelblad!$A$5:$EK$54,33,0)</f>
        <v>0</v>
      </c>
      <c r="E22" s="78">
        <v>0</v>
      </c>
      <c r="F22" s="239"/>
      <c r="G22" s="250">
        <f t="shared" ref="G22:G32" si="2">IF(E22="","",SUM(E22*F22))</f>
        <v>0</v>
      </c>
      <c r="H22" s="78">
        <f>VLOOKUP($H$4,verzamelblad!$A$5:$EK$54,35,0)</f>
        <v>0</v>
      </c>
      <c r="I22" s="253">
        <f>IF(H22="op afroep","",SUM(G22*H22))</f>
        <v>0</v>
      </c>
      <c r="K22" s="83" t="str">
        <f ca="1">INDIRECT("'" &amp; $H$5 &amp; "'!F542")</f>
        <v>D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E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 t="str">
        <f ca="1">INDIRECT("'" &amp; $H$5 &amp; "'!F544")</f>
        <v>F</v>
      </c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 t="str">
        <f ca="1">INDIRECT("'" &amp; $H$5 &amp; "'!F545")</f>
        <v>G</v>
      </c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>
        <f>VLOOKUP($H$4,verzamelblad!$A$5:$EK$54,16,0)</f>
        <v>0</v>
      </c>
      <c r="B36" s="93"/>
      <c r="C36" s="93"/>
      <c r="D36" s="73"/>
      <c r="E36" s="160">
        <v>0</v>
      </c>
      <c r="F36" s="239"/>
      <c r="G36" s="250">
        <f t="shared" ref="G36:G43" si="4">IF(E36="","",SUM(E36*F36))</f>
        <v>0</v>
      </c>
      <c r="H36" s="78">
        <f>VLOOKUP($H$4,verzamelblad!$A$5:$EK$54,17,0)</f>
        <v>0</v>
      </c>
      <c r="I36" s="253">
        <f>IF(H36="op afroep","",SUM(G36*H36))</f>
        <v>0</v>
      </c>
    </row>
    <row r="37" spans="1:12" ht="15" x14ac:dyDescent="0.25">
      <c r="A37" s="89">
        <f>VLOOKUP($H$4,verzamelblad!$A$5:$EK$54,18,0)</f>
        <v>0</v>
      </c>
      <c r="B37" s="90"/>
      <c r="C37" s="90"/>
      <c r="D37" s="74"/>
      <c r="E37" s="161">
        <v>0</v>
      </c>
      <c r="F37" s="241"/>
      <c r="G37" s="251">
        <f t="shared" si="4"/>
        <v>0</v>
      </c>
      <c r="H37" s="79">
        <f>VLOOKUP($H$4,verzamelblad!$A$5:$EK$54,19,0)</f>
        <v>0</v>
      </c>
      <c r="I37" s="254">
        <f t="shared" ref="I37:I43" si="5">IF(H37="op afroep","",SUM(G37*H37))</f>
        <v>0</v>
      </c>
    </row>
    <row r="38" spans="1:12" ht="15" x14ac:dyDescent="0.25">
      <c r="A38" s="89">
        <f>VLOOKUP($H$4,verzamelblad!$A$5:$EK$54,20,0)</f>
        <v>0</v>
      </c>
      <c r="B38" s="90"/>
      <c r="C38" s="90"/>
      <c r="D38" s="74"/>
      <c r="E38" s="161">
        <v>0</v>
      </c>
      <c r="F38" s="241"/>
      <c r="G38" s="251">
        <f t="shared" si="4"/>
        <v>0</v>
      </c>
      <c r="H38" s="79">
        <f>VLOOKUP($H$4,verzamelblad!$A$5:$EK$54,21,0)</f>
        <v>0</v>
      </c>
      <c r="I38" s="254">
        <f t="shared" si="5"/>
        <v>0</v>
      </c>
      <c r="K38" s="14"/>
    </row>
    <row r="39" spans="1:12" ht="15" x14ac:dyDescent="0.25">
      <c r="A39" s="89">
        <f>VLOOKUP($H$4,verzamelblad!$A$5:$EK$54,22,0)</f>
        <v>0</v>
      </c>
      <c r="B39" s="90"/>
      <c r="C39" s="90"/>
      <c r="D39" s="74"/>
      <c r="E39" s="161">
        <v>0</v>
      </c>
      <c r="F39" s="241"/>
      <c r="G39" s="251">
        <f t="shared" si="4"/>
        <v>0</v>
      </c>
      <c r="H39" s="79">
        <f>VLOOKUP($H$4,verzamelblad!$A$5:$EK$54,23,0)</f>
        <v>0</v>
      </c>
      <c r="I39" s="254">
        <f t="shared" si="5"/>
        <v>0</v>
      </c>
    </row>
    <row r="40" spans="1:12" ht="15" x14ac:dyDescent="0.25">
      <c r="A40" s="89">
        <f>VLOOKUP($H$4,verzamelblad!$A$5:$EK$54,24,0)</f>
        <v>0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">
        <v>47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 t="s">
        <v>47</v>
      </c>
      <c r="I41" s="254" t="str">
        <f t="shared" si="5"/>
        <v/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>
        <f>VLOOKUP($H$4,verzamelblad!$A$5:$EK$54,76,0)</f>
        <v>0</v>
      </c>
      <c r="B47" s="93"/>
      <c r="C47" s="93"/>
      <c r="D47" s="73"/>
      <c r="E47" s="160">
        <v>0</v>
      </c>
      <c r="F47" s="239"/>
      <c r="G47" s="250">
        <f t="shared" ref="G47:G56" si="6">IF(E47="","",SUM(E47*F47))</f>
        <v>0</v>
      </c>
      <c r="H47" s="263">
        <f>VLOOKUP($H$4,verzamelblad!$A$5:$EK$54,77,0)</f>
        <v>0</v>
      </c>
      <c r="I47" s="253">
        <f t="shared" ref="I47:I56" si="7">IF(H47="op afroep","",SUM(G47*H47))</f>
        <v>0</v>
      </c>
    </row>
    <row r="48" spans="1:12" ht="15" x14ac:dyDescent="0.25">
      <c r="A48" s="89">
        <f>VLOOKUP($H$4,verzamelblad!$A$5:$EK$54,78,0)</f>
        <v>0</v>
      </c>
      <c r="B48" s="90"/>
      <c r="C48" s="90"/>
      <c r="D48" s="74"/>
      <c r="E48" s="161">
        <v>0</v>
      </c>
      <c r="F48" s="241"/>
      <c r="G48" s="251">
        <f t="shared" si="6"/>
        <v>0</v>
      </c>
      <c r="H48" s="264">
        <f>VLOOKUP($H$4,verzamelblad!$A$5:$EK$54,79,0)</f>
        <v>0</v>
      </c>
      <c r="I48" s="254">
        <f t="shared" si="7"/>
        <v>0</v>
      </c>
    </row>
    <row r="49" spans="1:12" ht="15" x14ac:dyDescent="0.25">
      <c r="A49" s="89">
        <f>VLOOKUP($H$4,verzamelblad!$A$5:$EK$54,80,0)</f>
        <v>0</v>
      </c>
      <c r="B49" s="90"/>
      <c r="C49" s="90"/>
      <c r="D49" s="74"/>
      <c r="E49" s="161">
        <v>0</v>
      </c>
      <c r="F49" s="241"/>
      <c r="G49" s="251">
        <f t="shared" si="6"/>
        <v>0</v>
      </c>
      <c r="H49" s="264">
        <f>VLOOKUP($H$4,verzamelblad!$A$5:$EK$54,81,0)</f>
        <v>0</v>
      </c>
      <c r="I49" s="254">
        <f t="shared" si="7"/>
        <v>0</v>
      </c>
    </row>
    <row r="50" spans="1:12" ht="15" x14ac:dyDescent="0.25">
      <c r="A50" s="89">
        <f>VLOOKUP($H$4,verzamelblad!$A$5:$EK$54,82,0)</f>
        <v>0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>
        <f>VLOOKUP($H$4,verzamelblad!$A$5:$EK$54,83,0)</f>
        <v>0</v>
      </c>
      <c r="I50" s="254">
        <f t="shared" si="7"/>
        <v>0</v>
      </c>
    </row>
    <row r="51" spans="1:12" ht="15" x14ac:dyDescent="0.25">
      <c r="A51" s="89">
        <f>VLOOKUP($H$4,verzamelblad!$A$5:$EK$54,84,0)</f>
        <v>0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>
        <f>VLOOKUP($H$4,verzamelblad!$A$5:$EK$54,86,0)</f>
        <v>0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thickTop="1" x14ac:dyDescent="0.25">
      <c r="E58" s="4"/>
      <c r="F58" s="4"/>
      <c r="G58" s="4"/>
      <c r="H58" s="4"/>
      <c r="I58" s="4"/>
    </row>
    <row r="59" spans="1:12" ht="15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288</v>
      </c>
      <c r="B78" s="94"/>
      <c r="C78" s="94"/>
      <c r="D78" s="94"/>
      <c r="E78" s="94"/>
      <c r="F78" s="94"/>
      <c r="G78" s="94"/>
      <c r="H78" s="94"/>
      <c r="I78" s="259"/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>VLOOKUP($H$4,verzamelblad!$A$5:$EK$54,100,0)</f>
        <v>0</v>
      </c>
      <c r="F81" s="109">
        <f>VLOOKUP($H$4,verzamelblad!$A$5:$EK$54,101,0)</f>
        <v>0</v>
      </c>
      <c r="G81" s="108"/>
      <c r="H81" s="108"/>
      <c r="I81" s="261">
        <f>SUM(E81*F81)</f>
        <v>0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B</v>
      </c>
      <c r="D86">
        <f t="shared" ca="1" si="10"/>
        <v>0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C</v>
      </c>
      <c r="D87">
        <f t="shared" ca="1" si="10"/>
        <v>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D</v>
      </c>
      <c r="D88">
        <f t="shared" ca="1" si="10"/>
        <v>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E</v>
      </c>
      <c r="D89">
        <f t="shared" ca="1" si="10"/>
        <v>0</v>
      </c>
      <c r="E89" t="str">
        <f>IF(L23="","",SUM(D89/L23)*uurtariefopbouw!$F$35)</f>
        <v/>
      </c>
    </row>
    <row r="90" spans="1:9" ht="15.75" hidden="1" thickTop="1" x14ac:dyDescent="0.25">
      <c r="A90" t="str">
        <f t="shared" ca="1" si="9"/>
        <v>F</v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ca="1" si="9"/>
        <v>G</v>
      </c>
      <c r="D91" t="e">
        <f t="shared" ca="1" si="10"/>
        <v>#N/A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 t="e">
        <f ca="1">SUM(D85:D99)</f>
        <v>#N/A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P/VRZ+O3WmFWu8cEERsXwpJdDOyvSJLrARe0QYx/s4tIN412QM1BSgPdoF5mdTe5fGg403KS27whPnb47dTb5g==" saltValue="i5jjfPkaI6AlqiI7WWsAr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4">
    <tabColor rgb="FF9F9289"/>
  </sheetPr>
  <dimension ref="A1:M553"/>
  <sheetViews>
    <sheetView topLeftCell="A486" zoomScaleNormal="100" workbookViewId="0">
      <selection activeCell="L520" sqref="L520"/>
    </sheetView>
  </sheetViews>
  <sheetFormatPr defaultRowHeight="15" x14ac:dyDescent="0.25"/>
  <cols>
    <col min="1" max="1" width="6" style="6" customWidth="1"/>
    <col min="2" max="2" width="3.42578125" style="6" customWidth="1"/>
    <col min="3" max="3" width="20.85546875" style="4" customWidth="1"/>
    <col min="4" max="4" width="3" style="4" customWidth="1"/>
    <col min="5" max="5" width="3.7109375" style="4" customWidth="1"/>
    <col min="6" max="6" width="9.42578125" customWidth="1"/>
    <col min="7" max="7" width="10.5703125" customWidth="1"/>
    <col min="8" max="10" width="8.7109375" customWidth="1"/>
    <col min="11" max="11" width="10.7109375" style="8" customWidth="1"/>
    <col min="12" max="12" width="5.7109375" style="6" customWidth="1"/>
    <col min="13" max="13" width="10.7109375" customWidth="1"/>
  </cols>
  <sheetData>
    <row r="1" spans="1:13" x14ac:dyDescent="0.25">
      <c r="A1" s="45">
        <v>30</v>
      </c>
      <c r="B1" s="43" t="s">
        <v>61</v>
      </c>
      <c r="C1" s="44"/>
      <c r="D1" s="57">
        <f>VLOOKUP(A1,verzamelblad!A5:E54,3)</f>
        <v>0</v>
      </c>
      <c r="E1" s="58"/>
      <c r="F1" s="37"/>
      <c r="G1" s="37"/>
      <c r="H1" s="37"/>
      <c r="I1" s="37"/>
      <c r="J1" s="37"/>
      <c r="K1" s="59"/>
    </row>
    <row r="2" spans="1:13" x14ac:dyDescent="0.25">
      <c r="B2" s="43" t="s">
        <v>94</v>
      </c>
      <c r="C2" s="33"/>
      <c r="D2" s="57">
        <f>VLOOKUP(A1,verzamelblad!A5:E54,4)</f>
        <v>0</v>
      </c>
      <c r="E2" s="58"/>
      <c r="F2" s="37"/>
      <c r="G2" s="37"/>
      <c r="H2" s="37"/>
      <c r="I2" s="37">
        <f>VLOOKUP(A1,verzamelblad!A5:E54,5)</f>
        <v>0</v>
      </c>
      <c r="J2" s="37"/>
      <c r="K2" s="59"/>
    </row>
    <row r="3" spans="1:13" x14ac:dyDescent="0.25">
      <c r="A3" s="7" t="s">
        <v>291</v>
      </c>
      <c r="B3" s="7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9" t="s">
        <v>59</v>
      </c>
      <c r="L3" s="7" t="s">
        <v>104</v>
      </c>
      <c r="M3" s="4" t="s">
        <v>105</v>
      </c>
    </row>
    <row r="4" spans="1:13" x14ac:dyDescent="0.25">
      <c r="K4" s="8">
        <f>SUM(F4:J4)</f>
        <v>0</v>
      </c>
      <c r="L4" s="6">
        <f t="shared" ref="L4:L67" si="0">IF(E4="",0,IF(E4="H",0,VLOOKUP(E4,$F$539:$G$553,2)))</f>
        <v>0</v>
      </c>
      <c r="M4">
        <f>SUM(K4*L4)</f>
        <v>0</v>
      </c>
    </row>
    <row r="5" spans="1:13" x14ac:dyDescent="0.25">
      <c r="K5" s="8">
        <f t="shared" ref="K5:K68" si="1">SUM(F5:J5)</f>
        <v>0</v>
      </c>
      <c r="L5" s="6">
        <f t="shared" si="0"/>
        <v>0</v>
      </c>
      <c r="M5">
        <f t="shared" ref="M5:M68" si="2">SUM(K5*L5)</f>
        <v>0</v>
      </c>
    </row>
    <row r="6" spans="1:13" x14ac:dyDescent="0.25">
      <c r="K6" s="8">
        <f t="shared" si="1"/>
        <v>0</v>
      </c>
      <c r="L6" s="6">
        <f t="shared" si="0"/>
        <v>0</v>
      </c>
      <c r="M6">
        <f t="shared" si="2"/>
        <v>0</v>
      </c>
    </row>
    <row r="7" spans="1:13" x14ac:dyDescent="0.25">
      <c r="K7" s="8">
        <f t="shared" si="1"/>
        <v>0</v>
      </c>
      <c r="L7" s="6">
        <f t="shared" si="0"/>
        <v>0</v>
      </c>
      <c r="M7">
        <f t="shared" si="2"/>
        <v>0</v>
      </c>
    </row>
    <row r="8" spans="1:13" x14ac:dyDescent="0.25">
      <c r="K8" s="8">
        <f t="shared" si="1"/>
        <v>0</v>
      </c>
      <c r="L8" s="6">
        <f t="shared" si="0"/>
        <v>0</v>
      </c>
      <c r="M8">
        <f t="shared" si="2"/>
        <v>0</v>
      </c>
    </row>
    <row r="9" spans="1:13" x14ac:dyDescent="0.25">
      <c r="K9" s="8">
        <f t="shared" si="1"/>
        <v>0</v>
      </c>
      <c r="L9" s="6">
        <f t="shared" si="0"/>
        <v>0</v>
      </c>
      <c r="M9">
        <f t="shared" si="2"/>
        <v>0</v>
      </c>
    </row>
    <row r="10" spans="1:13" x14ac:dyDescent="0.25">
      <c r="K10" s="8">
        <f t="shared" si="1"/>
        <v>0</v>
      </c>
      <c r="L10" s="6">
        <f t="shared" si="0"/>
        <v>0</v>
      </c>
      <c r="M10">
        <f t="shared" si="2"/>
        <v>0</v>
      </c>
    </row>
    <row r="11" spans="1:13" x14ac:dyDescent="0.25">
      <c r="K11" s="8">
        <f t="shared" si="1"/>
        <v>0</v>
      </c>
      <c r="L11" s="6">
        <f t="shared" si="0"/>
        <v>0</v>
      </c>
      <c r="M11">
        <f t="shared" si="2"/>
        <v>0</v>
      </c>
    </row>
    <row r="12" spans="1:13" x14ac:dyDescent="0.25">
      <c r="K12" s="8">
        <f t="shared" si="1"/>
        <v>0</v>
      </c>
      <c r="L12" s="6">
        <f t="shared" si="0"/>
        <v>0</v>
      </c>
      <c r="M12">
        <f t="shared" si="2"/>
        <v>0</v>
      </c>
    </row>
    <row r="13" spans="1:13" x14ac:dyDescent="0.25">
      <c r="K13" s="8">
        <f t="shared" si="1"/>
        <v>0</v>
      </c>
      <c r="L13" s="6">
        <f t="shared" si="0"/>
        <v>0</v>
      </c>
      <c r="M13">
        <f t="shared" si="2"/>
        <v>0</v>
      </c>
    </row>
    <row r="14" spans="1:13" x14ac:dyDescent="0.25">
      <c r="K14" s="8">
        <f t="shared" si="1"/>
        <v>0</v>
      </c>
      <c r="L14" s="6">
        <f t="shared" si="0"/>
        <v>0</v>
      </c>
      <c r="M14">
        <f t="shared" si="2"/>
        <v>0</v>
      </c>
    </row>
    <row r="15" spans="1:13" x14ac:dyDescent="0.25">
      <c r="K15" s="8">
        <f t="shared" si="1"/>
        <v>0</v>
      </c>
      <c r="L15" s="6">
        <f t="shared" si="0"/>
        <v>0</v>
      </c>
      <c r="M15">
        <f t="shared" si="2"/>
        <v>0</v>
      </c>
    </row>
    <row r="16" spans="1:13" x14ac:dyDescent="0.25">
      <c r="K16" s="8">
        <f t="shared" si="1"/>
        <v>0</v>
      </c>
      <c r="L16" s="6">
        <f t="shared" si="0"/>
        <v>0</v>
      </c>
      <c r="M16">
        <f t="shared" si="2"/>
        <v>0</v>
      </c>
    </row>
    <row r="17" spans="11:13" x14ac:dyDescent="0.25">
      <c r="K17" s="8">
        <f t="shared" si="1"/>
        <v>0</v>
      </c>
      <c r="L17" s="6">
        <f t="shared" si="0"/>
        <v>0</v>
      </c>
      <c r="M17">
        <f t="shared" si="2"/>
        <v>0</v>
      </c>
    </row>
    <row r="18" spans="11:13" x14ac:dyDescent="0.25">
      <c r="K18" s="8">
        <f t="shared" si="1"/>
        <v>0</v>
      </c>
      <c r="L18" s="6">
        <f t="shared" si="0"/>
        <v>0</v>
      </c>
      <c r="M18">
        <f t="shared" si="2"/>
        <v>0</v>
      </c>
    </row>
    <row r="19" spans="11:13" x14ac:dyDescent="0.25">
      <c r="K19" s="8">
        <f t="shared" si="1"/>
        <v>0</v>
      </c>
      <c r="L19" s="6">
        <f t="shared" si="0"/>
        <v>0</v>
      </c>
      <c r="M19">
        <f t="shared" si="2"/>
        <v>0</v>
      </c>
    </row>
    <row r="20" spans="11:13" x14ac:dyDescent="0.25">
      <c r="K20" s="8">
        <f t="shared" si="1"/>
        <v>0</v>
      </c>
      <c r="L20" s="6">
        <f t="shared" si="0"/>
        <v>0</v>
      </c>
      <c r="M20">
        <f t="shared" si="2"/>
        <v>0</v>
      </c>
    </row>
    <row r="21" spans="11:13" x14ac:dyDescent="0.25">
      <c r="K21" s="8">
        <f t="shared" si="1"/>
        <v>0</v>
      </c>
      <c r="L21" s="6">
        <f t="shared" si="0"/>
        <v>0</v>
      </c>
      <c r="M21">
        <f t="shared" si="2"/>
        <v>0</v>
      </c>
    </row>
    <row r="22" spans="11:13" x14ac:dyDescent="0.25">
      <c r="K22" s="8">
        <f t="shared" si="1"/>
        <v>0</v>
      </c>
      <c r="L22" s="6">
        <f t="shared" si="0"/>
        <v>0</v>
      </c>
      <c r="M22">
        <f t="shared" si="2"/>
        <v>0</v>
      </c>
    </row>
    <row r="23" spans="11:13" x14ac:dyDescent="0.25">
      <c r="K23" s="8">
        <f t="shared" si="1"/>
        <v>0</v>
      </c>
      <c r="L23" s="6">
        <f t="shared" si="0"/>
        <v>0</v>
      </c>
      <c r="M23">
        <f t="shared" si="2"/>
        <v>0</v>
      </c>
    </row>
    <row r="24" spans="11:13" x14ac:dyDescent="0.25">
      <c r="K24" s="8">
        <f t="shared" si="1"/>
        <v>0</v>
      </c>
      <c r="L24" s="6">
        <f t="shared" si="0"/>
        <v>0</v>
      </c>
      <c r="M24">
        <f t="shared" si="2"/>
        <v>0</v>
      </c>
    </row>
    <row r="25" spans="11:13" x14ac:dyDescent="0.25">
      <c r="K25" s="8">
        <f t="shared" si="1"/>
        <v>0</v>
      </c>
      <c r="L25" s="6">
        <f t="shared" si="0"/>
        <v>0</v>
      </c>
      <c r="M25">
        <f t="shared" si="2"/>
        <v>0</v>
      </c>
    </row>
    <row r="26" spans="11:13" x14ac:dyDescent="0.25">
      <c r="K26" s="8">
        <f t="shared" si="1"/>
        <v>0</v>
      </c>
      <c r="L26" s="6">
        <f t="shared" si="0"/>
        <v>0</v>
      </c>
      <c r="M26">
        <f t="shared" si="2"/>
        <v>0</v>
      </c>
    </row>
    <row r="27" spans="11:13" x14ac:dyDescent="0.25">
      <c r="K27" s="8">
        <f t="shared" si="1"/>
        <v>0</v>
      </c>
      <c r="L27" s="6">
        <f t="shared" si="0"/>
        <v>0</v>
      </c>
      <c r="M27">
        <f t="shared" si="2"/>
        <v>0</v>
      </c>
    </row>
    <row r="28" spans="11:13" x14ac:dyDescent="0.25">
      <c r="K28" s="8">
        <f t="shared" si="1"/>
        <v>0</v>
      </c>
      <c r="L28" s="6">
        <f t="shared" si="0"/>
        <v>0</v>
      </c>
      <c r="M28">
        <f t="shared" si="2"/>
        <v>0</v>
      </c>
    </row>
    <row r="29" spans="11:13" x14ac:dyDescent="0.25">
      <c r="K29" s="8">
        <f t="shared" si="1"/>
        <v>0</v>
      </c>
      <c r="L29" s="6">
        <f t="shared" si="0"/>
        <v>0</v>
      </c>
      <c r="M29">
        <f t="shared" si="2"/>
        <v>0</v>
      </c>
    </row>
    <row r="30" spans="11:13" x14ac:dyDescent="0.25">
      <c r="K30" s="8">
        <f t="shared" si="1"/>
        <v>0</v>
      </c>
      <c r="L30" s="6">
        <f t="shared" si="0"/>
        <v>0</v>
      </c>
      <c r="M30">
        <f t="shared" si="2"/>
        <v>0</v>
      </c>
    </row>
    <row r="31" spans="11:13" x14ac:dyDescent="0.25">
      <c r="K31" s="8">
        <f t="shared" si="1"/>
        <v>0</v>
      </c>
      <c r="L31" s="6">
        <f t="shared" si="0"/>
        <v>0</v>
      </c>
      <c r="M31">
        <f t="shared" si="2"/>
        <v>0</v>
      </c>
    </row>
    <row r="32" spans="11:13" x14ac:dyDescent="0.25">
      <c r="K32" s="8">
        <f t="shared" si="1"/>
        <v>0</v>
      </c>
      <c r="L32" s="6">
        <f t="shared" si="0"/>
        <v>0</v>
      </c>
      <c r="M32">
        <f t="shared" si="2"/>
        <v>0</v>
      </c>
    </row>
    <row r="33" spans="11:13" x14ac:dyDescent="0.25">
      <c r="K33" s="8">
        <f t="shared" si="1"/>
        <v>0</v>
      </c>
      <c r="L33" s="6">
        <f t="shared" si="0"/>
        <v>0</v>
      </c>
      <c r="M33">
        <f t="shared" si="2"/>
        <v>0</v>
      </c>
    </row>
    <row r="34" spans="11:13" x14ac:dyDescent="0.25">
      <c r="K34" s="8">
        <f t="shared" si="1"/>
        <v>0</v>
      </c>
      <c r="L34" s="6">
        <f t="shared" si="0"/>
        <v>0</v>
      </c>
      <c r="M34">
        <f t="shared" si="2"/>
        <v>0</v>
      </c>
    </row>
    <row r="35" spans="11:13" x14ac:dyDescent="0.25">
      <c r="K35" s="8">
        <f t="shared" si="1"/>
        <v>0</v>
      </c>
      <c r="L35" s="6">
        <f t="shared" si="0"/>
        <v>0</v>
      </c>
      <c r="M35">
        <f t="shared" si="2"/>
        <v>0</v>
      </c>
    </row>
    <row r="36" spans="11:13" x14ac:dyDescent="0.25">
      <c r="K36" s="8">
        <f t="shared" si="1"/>
        <v>0</v>
      </c>
      <c r="L36" s="6">
        <f t="shared" si="0"/>
        <v>0</v>
      </c>
      <c r="M36">
        <f t="shared" si="2"/>
        <v>0</v>
      </c>
    </row>
    <row r="37" spans="11:13" x14ac:dyDescent="0.25">
      <c r="K37" s="8">
        <f t="shared" si="1"/>
        <v>0</v>
      </c>
      <c r="L37" s="6">
        <f t="shared" si="0"/>
        <v>0</v>
      </c>
      <c r="M37">
        <f t="shared" si="2"/>
        <v>0</v>
      </c>
    </row>
    <row r="38" spans="11:13" x14ac:dyDescent="0.25">
      <c r="K38" s="8">
        <f t="shared" si="1"/>
        <v>0</v>
      </c>
      <c r="L38" s="6">
        <f t="shared" si="0"/>
        <v>0</v>
      </c>
      <c r="M38">
        <f t="shared" si="2"/>
        <v>0</v>
      </c>
    </row>
    <row r="39" spans="11:13" x14ac:dyDescent="0.25">
      <c r="K39" s="8">
        <f t="shared" si="1"/>
        <v>0</v>
      </c>
      <c r="L39" s="6">
        <f t="shared" si="0"/>
        <v>0</v>
      </c>
      <c r="M39">
        <f t="shared" si="2"/>
        <v>0</v>
      </c>
    </row>
    <row r="40" spans="11:13" x14ac:dyDescent="0.25">
      <c r="K40" s="8">
        <f t="shared" si="1"/>
        <v>0</v>
      </c>
      <c r="L40" s="6">
        <f t="shared" si="0"/>
        <v>0</v>
      </c>
      <c r="M40">
        <f t="shared" si="2"/>
        <v>0</v>
      </c>
    </row>
    <row r="41" spans="11:13" x14ac:dyDescent="0.25">
      <c r="K41" s="8">
        <f t="shared" si="1"/>
        <v>0</v>
      </c>
      <c r="L41" s="6">
        <f t="shared" si="0"/>
        <v>0</v>
      </c>
      <c r="M41">
        <f t="shared" si="2"/>
        <v>0</v>
      </c>
    </row>
    <row r="42" spans="11:13" x14ac:dyDescent="0.25">
      <c r="K42" s="8">
        <f t="shared" si="1"/>
        <v>0</v>
      </c>
      <c r="L42" s="6">
        <f t="shared" si="0"/>
        <v>0</v>
      </c>
      <c r="M42">
        <f t="shared" si="2"/>
        <v>0</v>
      </c>
    </row>
    <row r="43" spans="11:13" x14ac:dyDescent="0.25">
      <c r="K43" s="8">
        <f t="shared" si="1"/>
        <v>0</v>
      </c>
      <c r="L43" s="6">
        <f t="shared" si="0"/>
        <v>0</v>
      </c>
      <c r="M43">
        <f t="shared" si="2"/>
        <v>0</v>
      </c>
    </row>
    <row r="44" spans="11:13" x14ac:dyDescent="0.25">
      <c r="K44" s="8">
        <f t="shared" si="1"/>
        <v>0</v>
      </c>
      <c r="L44" s="6">
        <f t="shared" si="0"/>
        <v>0</v>
      </c>
      <c r="M44">
        <f t="shared" si="2"/>
        <v>0</v>
      </c>
    </row>
    <row r="45" spans="11:13" x14ac:dyDescent="0.25">
      <c r="K45" s="8">
        <f t="shared" si="1"/>
        <v>0</v>
      </c>
      <c r="L45" s="6">
        <f t="shared" si="0"/>
        <v>0</v>
      </c>
      <c r="M45">
        <f t="shared" si="2"/>
        <v>0</v>
      </c>
    </row>
    <row r="46" spans="11:13" x14ac:dyDescent="0.25">
      <c r="K46" s="8">
        <f t="shared" si="1"/>
        <v>0</v>
      </c>
      <c r="L46" s="6">
        <f t="shared" si="0"/>
        <v>0</v>
      </c>
      <c r="M46">
        <f t="shared" si="2"/>
        <v>0</v>
      </c>
    </row>
    <row r="47" spans="11:13" x14ac:dyDescent="0.25">
      <c r="K47" s="8">
        <f t="shared" si="1"/>
        <v>0</v>
      </c>
      <c r="L47" s="6">
        <f t="shared" si="0"/>
        <v>0</v>
      </c>
      <c r="M47">
        <f t="shared" si="2"/>
        <v>0</v>
      </c>
    </row>
    <row r="48" spans="11:13" x14ac:dyDescent="0.25">
      <c r="K48" s="8">
        <f t="shared" si="1"/>
        <v>0</v>
      </c>
      <c r="L48" s="6">
        <f t="shared" si="0"/>
        <v>0</v>
      </c>
      <c r="M48">
        <f t="shared" si="2"/>
        <v>0</v>
      </c>
    </row>
    <row r="49" spans="11:13" x14ac:dyDescent="0.25">
      <c r="K49" s="8">
        <f t="shared" si="1"/>
        <v>0</v>
      </c>
      <c r="L49" s="6">
        <f t="shared" si="0"/>
        <v>0</v>
      </c>
      <c r="M49">
        <f t="shared" si="2"/>
        <v>0</v>
      </c>
    </row>
    <row r="50" spans="11:13" x14ac:dyDescent="0.25">
      <c r="K50" s="8">
        <f t="shared" si="1"/>
        <v>0</v>
      </c>
      <c r="L50" s="6">
        <f t="shared" si="0"/>
        <v>0</v>
      </c>
      <c r="M50">
        <f t="shared" si="2"/>
        <v>0</v>
      </c>
    </row>
    <row r="51" spans="11:13" x14ac:dyDescent="0.25">
      <c r="K51" s="8">
        <f t="shared" si="1"/>
        <v>0</v>
      </c>
      <c r="L51" s="6">
        <f t="shared" si="0"/>
        <v>0</v>
      </c>
      <c r="M51">
        <f t="shared" si="2"/>
        <v>0</v>
      </c>
    </row>
    <row r="52" spans="11:13" x14ac:dyDescent="0.25">
      <c r="K52" s="8">
        <f t="shared" si="1"/>
        <v>0</v>
      </c>
      <c r="L52" s="6">
        <f t="shared" si="0"/>
        <v>0</v>
      </c>
      <c r="M52">
        <f t="shared" si="2"/>
        <v>0</v>
      </c>
    </row>
    <row r="53" spans="11:13" x14ac:dyDescent="0.25">
      <c r="K53" s="8">
        <f t="shared" si="1"/>
        <v>0</v>
      </c>
      <c r="L53" s="6">
        <f t="shared" si="0"/>
        <v>0</v>
      </c>
      <c r="M53">
        <f t="shared" si="2"/>
        <v>0</v>
      </c>
    </row>
    <row r="54" spans="11:13" x14ac:dyDescent="0.25">
      <c r="K54" s="8">
        <f t="shared" si="1"/>
        <v>0</v>
      </c>
      <c r="L54" s="6">
        <f t="shared" si="0"/>
        <v>0</v>
      </c>
      <c r="M54">
        <f t="shared" si="2"/>
        <v>0</v>
      </c>
    </row>
    <row r="55" spans="11:13" x14ac:dyDescent="0.25">
      <c r="K55" s="8">
        <f t="shared" si="1"/>
        <v>0</v>
      </c>
      <c r="L55" s="6">
        <f t="shared" si="0"/>
        <v>0</v>
      </c>
      <c r="M55">
        <f t="shared" si="2"/>
        <v>0</v>
      </c>
    </row>
    <row r="56" spans="11:13" x14ac:dyDescent="0.25">
      <c r="K56" s="8">
        <f t="shared" si="1"/>
        <v>0</v>
      </c>
      <c r="L56" s="6">
        <f t="shared" si="0"/>
        <v>0</v>
      </c>
      <c r="M56">
        <f t="shared" si="2"/>
        <v>0</v>
      </c>
    </row>
    <row r="57" spans="11:13" x14ac:dyDescent="0.25">
      <c r="K57" s="8">
        <f t="shared" si="1"/>
        <v>0</v>
      </c>
      <c r="L57" s="6">
        <f t="shared" si="0"/>
        <v>0</v>
      </c>
      <c r="M57">
        <f t="shared" si="2"/>
        <v>0</v>
      </c>
    </row>
    <row r="58" spans="11:13" x14ac:dyDescent="0.25">
      <c r="K58" s="8">
        <f t="shared" si="1"/>
        <v>0</v>
      </c>
      <c r="L58" s="6">
        <f t="shared" si="0"/>
        <v>0</v>
      </c>
      <c r="M58">
        <f t="shared" si="2"/>
        <v>0</v>
      </c>
    </row>
    <row r="59" spans="11:13" x14ac:dyDescent="0.25">
      <c r="K59" s="8">
        <f t="shared" si="1"/>
        <v>0</v>
      </c>
      <c r="L59" s="6">
        <f t="shared" si="0"/>
        <v>0</v>
      </c>
      <c r="M59">
        <f t="shared" si="2"/>
        <v>0</v>
      </c>
    </row>
    <row r="60" spans="11:13" x14ac:dyDescent="0.25">
      <c r="K60" s="8">
        <f t="shared" si="1"/>
        <v>0</v>
      </c>
      <c r="L60" s="6">
        <f t="shared" si="0"/>
        <v>0</v>
      </c>
      <c r="M60">
        <f t="shared" si="2"/>
        <v>0</v>
      </c>
    </row>
    <row r="61" spans="11:13" x14ac:dyDescent="0.25">
      <c r="K61" s="8">
        <f t="shared" si="1"/>
        <v>0</v>
      </c>
      <c r="L61" s="6">
        <f t="shared" si="0"/>
        <v>0</v>
      </c>
      <c r="M61">
        <f t="shared" si="2"/>
        <v>0</v>
      </c>
    </row>
    <row r="62" spans="11:13" x14ac:dyDescent="0.25">
      <c r="K62" s="8">
        <f t="shared" si="1"/>
        <v>0</v>
      </c>
      <c r="L62" s="6">
        <f t="shared" si="0"/>
        <v>0</v>
      </c>
      <c r="M62">
        <f t="shared" si="2"/>
        <v>0</v>
      </c>
    </row>
    <row r="63" spans="11:13" x14ac:dyDescent="0.25">
      <c r="K63" s="8">
        <f t="shared" si="1"/>
        <v>0</v>
      </c>
      <c r="L63" s="6">
        <f t="shared" si="0"/>
        <v>0</v>
      </c>
      <c r="M63">
        <f t="shared" si="2"/>
        <v>0</v>
      </c>
    </row>
    <row r="64" spans="11:13" x14ac:dyDescent="0.25">
      <c r="K64" s="8">
        <f t="shared" si="1"/>
        <v>0</v>
      </c>
      <c r="L64" s="6">
        <f t="shared" si="0"/>
        <v>0</v>
      </c>
      <c r="M64">
        <f t="shared" si="2"/>
        <v>0</v>
      </c>
    </row>
    <row r="65" spans="11:13" x14ac:dyDescent="0.25">
      <c r="K65" s="8">
        <f t="shared" si="1"/>
        <v>0</v>
      </c>
      <c r="L65" s="6">
        <f t="shared" si="0"/>
        <v>0</v>
      </c>
      <c r="M65">
        <f t="shared" si="2"/>
        <v>0</v>
      </c>
    </row>
    <row r="66" spans="11:13" x14ac:dyDescent="0.25">
      <c r="K66" s="8">
        <f t="shared" si="1"/>
        <v>0</v>
      </c>
      <c r="L66" s="6">
        <f t="shared" si="0"/>
        <v>0</v>
      </c>
      <c r="M66">
        <f t="shared" si="2"/>
        <v>0</v>
      </c>
    </row>
    <row r="67" spans="11:13" x14ac:dyDescent="0.25">
      <c r="K67" s="8">
        <f t="shared" si="1"/>
        <v>0</v>
      </c>
      <c r="L67" s="6">
        <f t="shared" si="0"/>
        <v>0</v>
      </c>
      <c r="M67">
        <f t="shared" si="2"/>
        <v>0</v>
      </c>
    </row>
    <row r="68" spans="11:13" x14ac:dyDescent="0.25">
      <c r="K68" s="8">
        <f t="shared" si="1"/>
        <v>0</v>
      </c>
      <c r="L68" s="6">
        <f t="shared" ref="L68:L131" si="3">IF(E68="",0,IF(E68="H",0,VLOOKUP(E68,$F$539:$G$553,2)))</f>
        <v>0</v>
      </c>
      <c r="M68">
        <f t="shared" si="2"/>
        <v>0</v>
      </c>
    </row>
    <row r="69" spans="11:13" x14ac:dyDescent="0.25">
      <c r="K69" s="8">
        <f t="shared" ref="K69:K132" si="4">SUM(F69:J69)</f>
        <v>0</v>
      </c>
      <c r="L69" s="6">
        <f t="shared" si="3"/>
        <v>0</v>
      </c>
      <c r="M69">
        <f t="shared" ref="M69:M132" si="5">SUM(K69*L69)</f>
        <v>0</v>
      </c>
    </row>
    <row r="70" spans="11:13" x14ac:dyDescent="0.25">
      <c r="K70" s="8">
        <f t="shared" si="4"/>
        <v>0</v>
      </c>
      <c r="L70" s="6">
        <f t="shared" si="3"/>
        <v>0</v>
      </c>
      <c r="M70">
        <f t="shared" si="5"/>
        <v>0</v>
      </c>
    </row>
    <row r="71" spans="11:13" x14ac:dyDescent="0.25">
      <c r="K71" s="8">
        <f t="shared" si="4"/>
        <v>0</v>
      </c>
      <c r="L71" s="6">
        <f t="shared" si="3"/>
        <v>0</v>
      </c>
      <c r="M71">
        <f t="shared" si="5"/>
        <v>0</v>
      </c>
    </row>
    <row r="72" spans="11:13" x14ac:dyDescent="0.25">
      <c r="K72" s="8">
        <f t="shared" si="4"/>
        <v>0</v>
      </c>
      <c r="L72" s="6">
        <f t="shared" si="3"/>
        <v>0</v>
      </c>
      <c r="M72">
        <f t="shared" si="5"/>
        <v>0</v>
      </c>
    </row>
    <row r="73" spans="11:13" x14ac:dyDescent="0.25">
      <c r="K73" s="8">
        <f t="shared" si="4"/>
        <v>0</v>
      </c>
      <c r="L73" s="6">
        <f t="shared" si="3"/>
        <v>0</v>
      </c>
      <c r="M73">
        <f t="shared" si="5"/>
        <v>0</v>
      </c>
    </row>
    <row r="74" spans="11:13" x14ac:dyDescent="0.25">
      <c r="K74" s="8">
        <f t="shared" si="4"/>
        <v>0</v>
      </c>
      <c r="L74" s="6">
        <f t="shared" si="3"/>
        <v>0</v>
      </c>
      <c r="M74">
        <f t="shared" si="5"/>
        <v>0</v>
      </c>
    </row>
    <row r="75" spans="11:13" x14ac:dyDescent="0.25">
      <c r="K75" s="8">
        <f t="shared" si="4"/>
        <v>0</v>
      </c>
      <c r="L75" s="6">
        <f t="shared" si="3"/>
        <v>0</v>
      </c>
      <c r="M75">
        <f t="shared" si="5"/>
        <v>0</v>
      </c>
    </row>
    <row r="76" spans="11:13" x14ac:dyDescent="0.25">
      <c r="K76" s="8">
        <f t="shared" si="4"/>
        <v>0</v>
      </c>
      <c r="L76" s="6">
        <f t="shared" si="3"/>
        <v>0</v>
      </c>
      <c r="M76">
        <f t="shared" si="5"/>
        <v>0</v>
      </c>
    </row>
    <row r="77" spans="11:13" x14ac:dyDescent="0.25">
      <c r="K77" s="8">
        <f t="shared" si="4"/>
        <v>0</v>
      </c>
      <c r="L77" s="6">
        <f t="shared" si="3"/>
        <v>0</v>
      </c>
      <c r="M77">
        <f t="shared" si="5"/>
        <v>0</v>
      </c>
    </row>
    <row r="78" spans="11:13" x14ac:dyDescent="0.25">
      <c r="K78" s="8">
        <f t="shared" si="4"/>
        <v>0</v>
      </c>
      <c r="L78" s="6">
        <f t="shared" si="3"/>
        <v>0</v>
      </c>
      <c r="M78">
        <f t="shared" si="5"/>
        <v>0</v>
      </c>
    </row>
    <row r="79" spans="11:13" x14ac:dyDescent="0.25">
      <c r="K79" s="8">
        <f t="shared" si="4"/>
        <v>0</v>
      </c>
      <c r="L79" s="6">
        <f t="shared" si="3"/>
        <v>0</v>
      </c>
      <c r="M79">
        <f t="shared" si="5"/>
        <v>0</v>
      </c>
    </row>
    <row r="80" spans="11:13" x14ac:dyDescent="0.25">
      <c r="K80" s="8">
        <f t="shared" si="4"/>
        <v>0</v>
      </c>
      <c r="L80" s="6">
        <f t="shared" si="3"/>
        <v>0</v>
      </c>
      <c r="M80">
        <f t="shared" si="5"/>
        <v>0</v>
      </c>
    </row>
    <row r="81" spans="11:13" x14ac:dyDescent="0.25">
      <c r="K81" s="8">
        <f t="shared" si="4"/>
        <v>0</v>
      </c>
      <c r="L81" s="6">
        <f t="shared" si="3"/>
        <v>0</v>
      </c>
      <c r="M81">
        <f t="shared" si="5"/>
        <v>0</v>
      </c>
    </row>
    <row r="82" spans="11:13" x14ac:dyDescent="0.25">
      <c r="K82" s="8">
        <f t="shared" si="4"/>
        <v>0</v>
      </c>
      <c r="L82" s="6">
        <f t="shared" si="3"/>
        <v>0</v>
      </c>
      <c r="M82">
        <f t="shared" si="5"/>
        <v>0</v>
      </c>
    </row>
    <row r="83" spans="11:13" x14ac:dyDescent="0.25">
      <c r="K83" s="8">
        <f t="shared" si="4"/>
        <v>0</v>
      </c>
      <c r="L83" s="6">
        <f t="shared" si="3"/>
        <v>0</v>
      </c>
      <c r="M83">
        <f t="shared" si="5"/>
        <v>0</v>
      </c>
    </row>
    <row r="84" spans="11:13" x14ac:dyDescent="0.25">
      <c r="K84" s="8">
        <f t="shared" si="4"/>
        <v>0</v>
      </c>
      <c r="L84" s="6">
        <f t="shared" si="3"/>
        <v>0</v>
      </c>
      <c r="M84">
        <f t="shared" si="5"/>
        <v>0</v>
      </c>
    </row>
    <row r="85" spans="11:13" x14ac:dyDescent="0.25">
      <c r="K85" s="8">
        <f t="shared" si="4"/>
        <v>0</v>
      </c>
      <c r="L85" s="6">
        <f t="shared" si="3"/>
        <v>0</v>
      </c>
      <c r="M85">
        <f t="shared" si="5"/>
        <v>0</v>
      </c>
    </row>
    <row r="86" spans="11:13" x14ac:dyDescent="0.25">
      <c r="K86" s="8">
        <f t="shared" si="4"/>
        <v>0</v>
      </c>
      <c r="L86" s="6">
        <f t="shared" si="3"/>
        <v>0</v>
      </c>
      <c r="M86">
        <f t="shared" si="5"/>
        <v>0</v>
      </c>
    </row>
    <row r="87" spans="11:13" x14ac:dyDescent="0.25">
      <c r="K87" s="8">
        <f t="shared" si="4"/>
        <v>0</v>
      </c>
      <c r="L87" s="6">
        <f t="shared" si="3"/>
        <v>0</v>
      </c>
      <c r="M87">
        <f t="shared" si="5"/>
        <v>0</v>
      </c>
    </row>
    <row r="88" spans="11:13" x14ac:dyDescent="0.25">
      <c r="K88" s="8">
        <f t="shared" si="4"/>
        <v>0</v>
      </c>
      <c r="L88" s="6">
        <f t="shared" si="3"/>
        <v>0</v>
      </c>
      <c r="M88">
        <f t="shared" si="5"/>
        <v>0</v>
      </c>
    </row>
    <row r="89" spans="11:13" x14ac:dyDescent="0.25">
      <c r="K89" s="8">
        <f t="shared" si="4"/>
        <v>0</v>
      </c>
      <c r="L89" s="6">
        <f t="shared" si="3"/>
        <v>0</v>
      </c>
      <c r="M89">
        <f t="shared" si="5"/>
        <v>0</v>
      </c>
    </row>
    <row r="90" spans="11:13" x14ac:dyDescent="0.25">
      <c r="K90" s="8">
        <f t="shared" si="4"/>
        <v>0</v>
      </c>
      <c r="L90" s="6">
        <f t="shared" si="3"/>
        <v>0</v>
      </c>
      <c r="M90">
        <f t="shared" si="5"/>
        <v>0</v>
      </c>
    </row>
    <row r="91" spans="11:13" x14ac:dyDescent="0.25">
      <c r="K91" s="8">
        <f t="shared" si="4"/>
        <v>0</v>
      </c>
      <c r="L91" s="6">
        <f t="shared" si="3"/>
        <v>0</v>
      </c>
      <c r="M91">
        <f t="shared" si="5"/>
        <v>0</v>
      </c>
    </row>
    <row r="92" spans="11:13" x14ac:dyDescent="0.25">
      <c r="K92" s="8">
        <f t="shared" si="4"/>
        <v>0</v>
      </c>
      <c r="L92" s="6">
        <f t="shared" si="3"/>
        <v>0</v>
      </c>
      <c r="M92">
        <f t="shared" si="5"/>
        <v>0</v>
      </c>
    </row>
    <row r="93" spans="11:13" x14ac:dyDescent="0.25">
      <c r="K93" s="8">
        <f t="shared" si="4"/>
        <v>0</v>
      </c>
      <c r="L93" s="6">
        <f t="shared" si="3"/>
        <v>0</v>
      </c>
      <c r="M93">
        <f t="shared" si="5"/>
        <v>0</v>
      </c>
    </row>
    <row r="94" spans="11:13" x14ac:dyDescent="0.25">
      <c r="K94" s="8">
        <f t="shared" si="4"/>
        <v>0</v>
      </c>
      <c r="L94" s="6">
        <f t="shared" si="3"/>
        <v>0</v>
      </c>
      <c r="M94">
        <f t="shared" si="5"/>
        <v>0</v>
      </c>
    </row>
    <row r="95" spans="11:13" x14ac:dyDescent="0.25">
      <c r="K95" s="8">
        <f t="shared" si="4"/>
        <v>0</v>
      </c>
      <c r="L95" s="6">
        <f t="shared" si="3"/>
        <v>0</v>
      </c>
      <c r="M95">
        <f t="shared" si="5"/>
        <v>0</v>
      </c>
    </row>
    <row r="96" spans="11:13" x14ac:dyDescent="0.25">
      <c r="K96" s="8">
        <f t="shared" si="4"/>
        <v>0</v>
      </c>
      <c r="L96" s="6">
        <f t="shared" si="3"/>
        <v>0</v>
      </c>
      <c r="M96">
        <f t="shared" si="5"/>
        <v>0</v>
      </c>
    </row>
    <row r="97" spans="11:13" x14ac:dyDescent="0.25">
      <c r="K97" s="8">
        <f t="shared" si="4"/>
        <v>0</v>
      </c>
      <c r="L97" s="6">
        <f t="shared" si="3"/>
        <v>0</v>
      </c>
      <c r="M97">
        <f t="shared" si="5"/>
        <v>0</v>
      </c>
    </row>
    <row r="98" spans="11:13" x14ac:dyDescent="0.25">
      <c r="K98" s="8">
        <f t="shared" si="4"/>
        <v>0</v>
      </c>
      <c r="L98" s="6">
        <f t="shared" si="3"/>
        <v>0</v>
      </c>
      <c r="M98">
        <f t="shared" si="5"/>
        <v>0</v>
      </c>
    </row>
    <row r="99" spans="11:13" x14ac:dyDescent="0.25">
      <c r="K99" s="8">
        <f t="shared" si="4"/>
        <v>0</v>
      </c>
      <c r="L99" s="6">
        <f t="shared" si="3"/>
        <v>0</v>
      </c>
      <c r="M99">
        <f t="shared" si="5"/>
        <v>0</v>
      </c>
    </row>
    <row r="100" spans="11:13" x14ac:dyDescent="0.25">
      <c r="K100" s="8">
        <f t="shared" si="4"/>
        <v>0</v>
      </c>
      <c r="L100" s="6">
        <f t="shared" si="3"/>
        <v>0</v>
      </c>
      <c r="M100">
        <f t="shared" si="5"/>
        <v>0</v>
      </c>
    </row>
    <row r="101" spans="11:13" x14ac:dyDescent="0.25">
      <c r="K101" s="8">
        <f t="shared" si="4"/>
        <v>0</v>
      </c>
      <c r="L101" s="6">
        <f t="shared" si="3"/>
        <v>0</v>
      </c>
      <c r="M101">
        <f t="shared" si="5"/>
        <v>0</v>
      </c>
    </row>
    <row r="102" spans="11:13" x14ac:dyDescent="0.25">
      <c r="K102" s="8">
        <f t="shared" si="4"/>
        <v>0</v>
      </c>
      <c r="L102" s="6">
        <f t="shared" si="3"/>
        <v>0</v>
      </c>
      <c r="M102">
        <f t="shared" si="5"/>
        <v>0</v>
      </c>
    </row>
    <row r="103" spans="11:13" x14ac:dyDescent="0.25">
      <c r="K103" s="8">
        <f t="shared" si="4"/>
        <v>0</v>
      </c>
      <c r="L103" s="6">
        <f t="shared" si="3"/>
        <v>0</v>
      </c>
      <c r="M103">
        <f t="shared" si="5"/>
        <v>0</v>
      </c>
    </row>
    <row r="104" spans="11:13" x14ac:dyDescent="0.25">
      <c r="K104" s="8">
        <f t="shared" si="4"/>
        <v>0</v>
      </c>
      <c r="L104" s="6">
        <f t="shared" si="3"/>
        <v>0</v>
      </c>
      <c r="M104">
        <f t="shared" si="5"/>
        <v>0</v>
      </c>
    </row>
    <row r="105" spans="11:13" x14ac:dyDescent="0.25">
      <c r="K105" s="8">
        <f t="shared" si="4"/>
        <v>0</v>
      </c>
      <c r="L105" s="6">
        <f t="shared" si="3"/>
        <v>0</v>
      </c>
      <c r="M105">
        <f t="shared" si="5"/>
        <v>0</v>
      </c>
    </row>
    <row r="106" spans="11:13" x14ac:dyDescent="0.25">
      <c r="K106" s="8">
        <f t="shared" si="4"/>
        <v>0</v>
      </c>
      <c r="L106" s="6">
        <f t="shared" si="3"/>
        <v>0</v>
      </c>
      <c r="M106">
        <f t="shared" si="5"/>
        <v>0</v>
      </c>
    </row>
    <row r="107" spans="11:13" x14ac:dyDescent="0.25">
      <c r="K107" s="8">
        <f t="shared" si="4"/>
        <v>0</v>
      </c>
      <c r="L107" s="6">
        <f t="shared" si="3"/>
        <v>0</v>
      </c>
      <c r="M107">
        <f t="shared" si="5"/>
        <v>0</v>
      </c>
    </row>
    <row r="108" spans="11:13" x14ac:dyDescent="0.25">
      <c r="K108" s="8">
        <f t="shared" si="4"/>
        <v>0</v>
      </c>
      <c r="L108" s="6">
        <f t="shared" si="3"/>
        <v>0</v>
      </c>
      <c r="M108">
        <f t="shared" si="5"/>
        <v>0</v>
      </c>
    </row>
    <row r="109" spans="11:13" x14ac:dyDescent="0.25">
      <c r="K109" s="8">
        <f t="shared" si="4"/>
        <v>0</v>
      </c>
      <c r="L109" s="6">
        <f t="shared" si="3"/>
        <v>0</v>
      </c>
      <c r="M109">
        <f t="shared" si="5"/>
        <v>0</v>
      </c>
    </row>
    <row r="110" spans="11:13" x14ac:dyDescent="0.25">
      <c r="K110" s="8">
        <f t="shared" si="4"/>
        <v>0</v>
      </c>
      <c r="L110" s="6">
        <f t="shared" si="3"/>
        <v>0</v>
      </c>
      <c r="M110">
        <f t="shared" si="5"/>
        <v>0</v>
      </c>
    </row>
    <row r="111" spans="11:13" x14ac:dyDescent="0.25">
      <c r="K111" s="8">
        <f t="shared" si="4"/>
        <v>0</v>
      </c>
      <c r="L111" s="6">
        <f t="shared" si="3"/>
        <v>0</v>
      </c>
      <c r="M111">
        <f t="shared" si="5"/>
        <v>0</v>
      </c>
    </row>
    <row r="112" spans="11:13" x14ac:dyDescent="0.25">
      <c r="K112" s="8">
        <f t="shared" si="4"/>
        <v>0</v>
      </c>
      <c r="L112" s="6">
        <f t="shared" si="3"/>
        <v>0</v>
      </c>
      <c r="M112">
        <f t="shared" si="5"/>
        <v>0</v>
      </c>
    </row>
    <row r="113" spans="11:13" x14ac:dyDescent="0.25">
      <c r="K113" s="8">
        <f t="shared" si="4"/>
        <v>0</v>
      </c>
      <c r="L113" s="6">
        <f t="shared" si="3"/>
        <v>0</v>
      </c>
      <c r="M113">
        <f t="shared" si="5"/>
        <v>0</v>
      </c>
    </row>
    <row r="114" spans="11:13" x14ac:dyDescent="0.25">
      <c r="K114" s="8">
        <f t="shared" si="4"/>
        <v>0</v>
      </c>
      <c r="L114" s="6">
        <f t="shared" si="3"/>
        <v>0</v>
      </c>
      <c r="M114">
        <f t="shared" si="5"/>
        <v>0</v>
      </c>
    </row>
    <row r="115" spans="11:13" x14ac:dyDescent="0.25">
      <c r="K115" s="8">
        <f t="shared" si="4"/>
        <v>0</v>
      </c>
      <c r="L115" s="6">
        <f t="shared" si="3"/>
        <v>0</v>
      </c>
      <c r="M115">
        <f t="shared" si="5"/>
        <v>0</v>
      </c>
    </row>
    <row r="116" spans="11:13" x14ac:dyDescent="0.25">
      <c r="K116" s="8">
        <f t="shared" si="4"/>
        <v>0</v>
      </c>
      <c r="L116" s="6">
        <f t="shared" si="3"/>
        <v>0</v>
      </c>
      <c r="M116">
        <f t="shared" si="5"/>
        <v>0</v>
      </c>
    </row>
    <row r="117" spans="11:13" x14ac:dyDescent="0.25">
      <c r="K117" s="8">
        <f t="shared" si="4"/>
        <v>0</v>
      </c>
      <c r="L117" s="6">
        <f t="shared" si="3"/>
        <v>0</v>
      </c>
      <c r="M117">
        <f t="shared" si="5"/>
        <v>0</v>
      </c>
    </row>
    <row r="118" spans="11:13" x14ac:dyDescent="0.25">
      <c r="K118" s="8">
        <f t="shared" si="4"/>
        <v>0</v>
      </c>
      <c r="L118" s="6">
        <f t="shared" si="3"/>
        <v>0</v>
      </c>
      <c r="M118">
        <f t="shared" si="5"/>
        <v>0</v>
      </c>
    </row>
    <row r="119" spans="11:13" x14ac:dyDescent="0.25">
      <c r="K119" s="8">
        <f t="shared" si="4"/>
        <v>0</v>
      </c>
      <c r="L119" s="6">
        <f t="shared" si="3"/>
        <v>0</v>
      </c>
      <c r="M119">
        <f t="shared" si="5"/>
        <v>0</v>
      </c>
    </row>
    <row r="120" spans="11:13" x14ac:dyDescent="0.25">
      <c r="K120" s="8">
        <f t="shared" si="4"/>
        <v>0</v>
      </c>
      <c r="L120" s="6">
        <f t="shared" si="3"/>
        <v>0</v>
      </c>
      <c r="M120">
        <f t="shared" si="5"/>
        <v>0</v>
      </c>
    </row>
    <row r="121" spans="11:13" x14ac:dyDescent="0.25">
      <c r="K121" s="8">
        <f t="shared" si="4"/>
        <v>0</v>
      </c>
      <c r="L121" s="6">
        <f t="shared" si="3"/>
        <v>0</v>
      </c>
      <c r="M121">
        <f t="shared" si="5"/>
        <v>0</v>
      </c>
    </row>
    <row r="122" spans="11:13" x14ac:dyDescent="0.25">
      <c r="K122" s="8">
        <f t="shared" si="4"/>
        <v>0</v>
      </c>
      <c r="L122" s="6">
        <f t="shared" si="3"/>
        <v>0</v>
      </c>
      <c r="M122">
        <f t="shared" si="5"/>
        <v>0</v>
      </c>
    </row>
    <row r="123" spans="11:13" x14ac:dyDescent="0.25">
      <c r="K123" s="8">
        <f t="shared" si="4"/>
        <v>0</v>
      </c>
      <c r="L123" s="6">
        <f t="shared" si="3"/>
        <v>0</v>
      </c>
      <c r="M123">
        <f t="shared" si="5"/>
        <v>0</v>
      </c>
    </row>
    <row r="124" spans="11:13" x14ac:dyDescent="0.25">
      <c r="K124" s="8">
        <f t="shared" si="4"/>
        <v>0</v>
      </c>
      <c r="L124" s="6">
        <f t="shared" si="3"/>
        <v>0</v>
      </c>
      <c r="M124">
        <f t="shared" si="5"/>
        <v>0</v>
      </c>
    </row>
    <row r="125" spans="11:13" x14ac:dyDescent="0.25">
      <c r="K125" s="8">
        <f t="shared" si="4"/>
        <v>0</v>
      </c>
      <c r="L125" s="6">
        <f t="shared" si="3"/>
        <v>0</v>
      </c>
      <c r="M125">
        <f t="shared" si="5"/>
        <v>0</v>
      </c>
    </row>
    <row r="126" spans="11:13" x14ac:dyDescent="0.25">
      <c r="K126" s="8">
        <f t="shared" si="4"/>
        <v>0</v>
      </c>
      <c r="L126" s="6">
        <f t="shared" si="3"/>
        <v>0</v>
      </c>
      <c r="M126">
        <f t="shared" si="5"/>
        <v>0</v>
      </c>
    </row>
    <row r="127" spans="11:13" x14ac:dyDescent="0.25">
      <c r="K127" s="8">
        <f t="shared" si="4"/>
        <v>0</v>
      </c>
      <c r="L127" s="6">
        <f t="shared" si="3"/>
        <v>0</v>
      </c>
      <c r="M127">
        <f t="shared" si="5"/>
        <v>0</v>
      </c>
    </row>
    <row r="128" spans="11:13" x14ac:dyDescent="0.25">
      <c r="K128" s="8">
        <f t="shared" si="4"/>
        <v>0</v>
      </c>
      <c r="L128" s="6">
        <f t="shared" si="3"/>
        <v>0</v>
      </c>
      <c r="M128">
        <f t="shared" si="5"/>
        <v>0</v>
      </c>
    </row>
    <row r="129" spans="11:13" x14ac:dyDescent="0.25">
      <c r="K129" s="8">
        <f t="shared" si="4"/>
        <v>0</v>
      </c>
      <c r="L129" s="6">
        <f t="shared" si="3"/>
        <v>0</v>
      </c>
      <c r="M129">
        <f t="shared" si="5"/>
        <v>0</v>
      </c>
    </row>
    <row r="130" spans="11:13" x14ac:dyDescent="0.25">
      <c r="K130" s="8">
        <f t="shared" si="4"/>
        <v>0</v>
      </c>
      <c r="L130" s="6">
        <f t="shared" si="3"/>
        <v>0</v>
      </c>
      <c r="M130">
        <f t="shared" si="5"/>
        <v>0</v>
      </c>
    </row>
    <row r="131" spans="11:13" x14ac:dyDescent="0.25">
      <c r="K131" s="8">
        <f t="shared" si="4"/>
        <v>0</v>
      </c>
      <c r="L131" s="6">
        <f t="shared" si="3"/>
        <v>0</v>
      </c>
      <c r="M131">
        <f t="shared" si="5"/>
        <v>0</v>
      </c>
    </row>
    <row r="132" spans="11:13" x14ac:dyDescent="0.25">
      <c r="K132" s="8">
        <f t="shared" si="4"/>
        <v>0</v>
      </c>
      <c r="L132" s="6">
        <f t="shared" ref="L132:L195" si="6">IF(E132="",0,IF(E132="H",0,VLOOKUP(E132,$F$539:$G$553,2)))</f>
        <v>0</v>
      </c>
      <c r="M132">
        <f t="shared" si="5"/>
        <v>0</v>
      </c>
    </row>
    <row r="133" spans="11:13" x14ac:dyDescent="0.25">
      <c r="K133" s="8">
        <f t="shared" ref="K133:K196" si="7">SUM(F133:J133)</f>
        <v>0</v>
      </c>
      <c r="L133" s="6">
        <f t="shared" si="6"/>
        <v>0</v>
      </c>
      <c r="M133">
        <f t="shared" ref="M133:M196" si="8">SUM(K133*L133)</f>
        <v>0</v>
      </c>
    </row>
    <row r="134" spans="11:13" x14ac:dyDescent="0.25">
      <c r="K134" s="8">
        <f t="shared" si="7"/>
        <v>0</v>
      </c>
      <c r="L134" s="6">
        <f t="shared" si="6"/>
        <v>0</v>
      </c>
      <c r="M134">
        <f t="shared" si="8"/>
        <v>0</v>
      </c>
    </row>
    <row r="135" spans="11:13" x14ac:dyDescent="0.25">
      <c r="K135" s="8">
        <f t="shared" si="7"/>
        <v>0</v>
      </c>
      <c r="L135" s="6">
        <f t="shared" si="6"/>
        <v>0</v>
      </c>
      <c r="M135">
        <f t="shared" si="8"/>
        <v>0</v>
      </c>
    </row>
    <row r="136" spans="11:13" x14ac:dyDescent="0.25">
      <c r="K136" s="8">
        <f t="shared" si="7"/>
        <v>0</v>
      </c>
      <c r="L136" s="6">
        <f t="shared" si="6"/>
        <v>0</v>
      </c>
      <c r="M136">
        <f t="shared" si="8"/>
        <v>0</v>
      </c>
    </row>
    <row r="137" spans="11:13" x14ac:dyDescent="0.25">
      <c r="K137" s="8">
        <f t="shared" si="7"/>
        <v>0</v>
      </c>
      <c r="L137" s="6">
        <f t="shared" si="6"/>
        <v>0</v>
      </c>
      <c r="M137">
        <f t="shared" si="8"/>
        <v>0</v>
      </c>
    </row>
    <row r="138" spans="11:13" x14ac:dyDescent="0.25">
      <c r="K138" s="8">
        <f t="shared" si="7"/>
        <v>0</v>
      </c>
      <c r="L138" s="6">
        <f t="shared" si="6"/>
        <v>0</v>
      </c>
      <c r="M138">
        <f t="shared" si="8"/>
        <v>0</v>
      </c>
    </row>
    <row r="139" spans="11:13" x14ac:dyDescent="0.25">
      <c r="K139" s="8">
        <f t="shared" si="7"/>
        <v>0</v>
      </c>
      <c r="L139" s="6">
        <f t="shared" si="6"/>
        <v>0</v>
      </c>
      <c r="M139">
        <f t="shared" si="8"/>
        <v>0</v>
      </c>
    </row>
    <row r="140" spans="11:13" x14ac:dyDescent="0.25">
      <c r="K140" s="8">
        <f t="shared" si="7"/>
        <v>0</v>
      </c>
      <c r="L140" s="6">
        <f t="shared" si="6"/>
        <v>0</v>
      </c>
      <c r="M140">
        <f t="shared" si="8"/>
        <v>0</v>
      </c>
    </row>
    <row r="141" spans="11:13" x14ac:dyDescent="0.25">
      <c r="K141" s="8">
        <f t="shared" si="7"/>
        <v>0</v>
      </c>
      <c r="L141" s="6">
        <f t="shared" si="6"/>
        <v>0</v>
      </c>
      <c r="M141">
        <f t="shared" si="8"/>
        <v>0</v>
      </c>
    </row>
    <row r="142" spans="11:13" x14ac:dyDescent="0.25">
      <c r="K142" s="8">
        <f t="shared" si="7"/>
        <v>0</v>
      </c>
      <c r="L142" s="6">
        <f t="shared" si="6"/>
        <v>0</v>
      </c>
      <c r="M142">
        <f t="shared" si="8"/>
        <v>0</v>
      </c>
    </row>
    <row r="143" spans="11:13" x14ac:dyDescent="0.25">
      <c r="K143" s="8">
        <f t="shared" si="7"/>
        <v>0</v>
      </c>
      <c r="L143" s="6">
        <f t="shared" si="6"/>
        <v>0</v>
      </c>
      <c r="M143">
        <f t="shared" si="8"/>
        <v>0</v>
      </c>
    </row>
    <row r="144" spans="11:13" x14ac:dyDescent="0.25">
      <c r="K144" s="8">
        <f t="shared" si="7"/>
        <v>0</v>
      </c>
      <c r="L144" s="6">
        <f t="shared" si="6"/>
        <v>0</v>
      </c>
      <c r="M144">
        <f t="shared" si="8"/>
        <v>0</v>
      </c>
    </row>
    <row r="145" spans="11:13" x14ac:dyDescent="0.25">
      <c r="K145" s="8">
        <f t="shared" si="7"/>
        <v>0</v>
      </c>
      <c r="L145" s="6">
        <f t="shared" si="6"/>
        <v>0</v>
      </c>
      <c r="M145">
        <f t="shared" si="8"/>
        <v>0</v>
      </c>
    </row>
    <row r="146" spans="11:13" x14ac:dyDescent="0.25">
      <c r="K146" s="8">
        <f t="shared" si="7"/>
        <v>0</v>
      </c>
      <c r="L146" s="6">
        <f t="shared" si="6"/>
        <v>0</v>
      </c>
      <c r="M146">
        <f t="shared" si="8"/>
        <v>0</v>
      </c>
    </row>
    <row r="147" spans="11:13" x14ac:dyDescent="0.25">
      <c r="K147" s="8">
        <f t="shared" si="7"/>
        <v>0</v>
      </c>
      <c r="L147" s="6">
        <f t="shared" si="6"/>
        <v>0</v>
      </c>
      <c r="M147">
        <f t="shared" si="8"/>
        <v>0</v>
      </c>
    </row>
    <row r="148" spans="11:13" x14ac:dyDescent="0.25">
      <c r="K148" s="8">
        <f t="shared" si="7"/>
        <v>0</v>
      </c>
      <c r="L148" s="6">
        <f t="shared" si="6"/>
        <v>0</v>
      </c>
      <c r="M148">
        <f t="shared" si="8"/>
        <v>0</v>
      </c>
    </row>
    <row r="149" spans="11:13" x14ac:dyDescent="0.25">
      <c r="K149" s="8">
        <f t="shared" si="7"/>
        <v>0</v>
      </c>
      <c r="L149" s="6">
        <f t="shared" si="6"/>
        <v>0</v>
      </c>
      <c r="M149">
        <f t="shared" si="8"/>
        <v>0</v>
      </c>
    </row>
    <row r="150" spans="11:13" x14ac:dyDescent="0.25">
      <c r="K150" s="8">
        <f t="shared" si="7"/>
        <v>0</v>
      </c>
      <c r="L150" s="6">
        <f t="shared" si="6"/>
        <v>0</v>
      </c>
      <c r="M150">
        <f t="shared" si="8"/>
        <v>0</v>
      </c>
    </row>
    <row r="151" spans="11:13" x14ac:dyDescent="0.25">
      <c r="K151" s="8">
        <f t="shared" si="7"/>
        <v>0</v>
      </c>
      <c r="L151" s="6">
        <f t="shared" si="6"/>
        <v>0</v>
      </c>
      <c r="M151">
        <f t="shared" si="8"/>
        <v>0</v>
      </c>
    </row>
    <row r="152" spans="11:13" x14ac:dyDescent="0.25">
      <c r="K152" s="8">
        <f t="shared" si="7"/>
        <v>0</v>
      </c>
      <c r="L152" s="6">
        <f t="shared" si="6"/>
        <v>0</v>
      </c>
      <c r="M152">
        <f t="shared" si="8"/>
        <v>0</v>
      </c>
    </row>
    <row r="153" spans="11:13" x14ac:dyDescent="0.25">
      <c r="K153" s="8">
        <f t="shared" si="7"/>
        <v>0</v>
      </c>
      <c r="L153" s="6">
        <f t="shared" si="6"/>
        <v>0</v>
      </c>
      <c r="M153">
        <f t="shared" si="8"/>
        <v>0</v>
      </c>
    </row>
    <row r="154" spans="11:13" x14ac:dyDescent="0.25">
      <c r="K154" s="8">
        <f t="shared" si="7"/>
        <v>0</v>
      </c>
      <c r="L154" s="6">
        <f t="shared" si="6"/>
        <v>0</v>
      </c>
      <c r="M154">
        <f t="shared" si="8"/>
        <v>0</v>
      </c>
    </row>
    <row r="155" spans="11:13" x14ac:dyDescent="0.25">
      <c r="K155" s="8">
        <f t="shared" si="7"/>
        <v>0</v>
      </c>
      <c r="L155" s="6">
        <f t="shared" si="6"/>
        <v>0</v>
      </c>
      <c r="M155">
        <f t="shared" si="8"/>
        <v>0</v>
      </c>
    </row>
    <row r="156" spans="11:13" x14ac:dyDescent="0.25">
      <c r="K156" s="8">
        <f t="shared" si="7"/>
        <v>0</v>
      </c>
      <c r="L156" s="6">
        <f t="shared" si="6"/>
        <v>0</v>
      </c>
      <c r="M156">
        <f t="shared" si="8"/>
        <v>0</v>
      </c>
    </row>
    <row r="157" spans="11:13" x14ac:dyDescent="0.25">
      <c r="K157" s="8">
        <f t="shared" si="7"/>
        <v>0</v>
      </c>
      <c r="L157" s="6">
        <f t="shared" si="6"/>
        <v>0</v>
      </c>
      <c r="M157">
        <f t="shared" si="8"/>
        <v>0</v>
      </c>
    </row>
    <row r="158" spans="11:13" x14ac:dyDescent="0.25">
      <c r="K158" s="8">
        <f t="shared" si="7"/>
        <v>0</v>
      </c>
      <c r="L158" s="6">
        <f t="shared" si="6"/>
        <v>0</v>
      </c>
      <c r="M158">
        <f t="shared" si="8"/>
        <v>0</v>
      </c>
    </row>
    <row r="159" spans="11:13" x14ac:dyDescent="0.25">
      <c r="K159" s="8">
        <f t="shared" si="7"/>
        <v>0</v>
      </c>
      <c r="L159" s="6">
        <f t="shared" si="6"/>
        <v>0</v>
      </c>
      <c r="M159">
        <f t="shared" si="8"/>
        <v>0</v>
      </c>
    </row>
    <row r="160" spans="11:13" x14ac:dyDescent="0.25">
      <c r="K160" s="8">
        <f t="shared" si="7"/>
        <v>0</v>
      </c>
      <c r="L160" s="6">
        <f t="shared" si="6"/>
        <v>0</v>
      </c>
      <c r="M160">
        <f t="shared" si="8"/>
        <v>0</v>
      </c>
    </row>
    <row r="161" spans="11:13" x14ac:dyDescent="0.25">
      <c r="K161" s="8">
        <f t="shared" si="7"/>
        <v>0</v>
      </c>
      <c r="L161" s="6">
        <f t="shared" si="6"/>
        <v>0</v>
      </c>
      <c r="M161">
        <f t="shared" si="8"/>
        <v>0</v>
      </c>
    </row>
    <row r="162" spans="11:13" x14ac:dyDescent="0.25">
      <c r="K162" s="8">
        <f t="shared" si="7"/>
        <v>0</v>
      </c>
      <c r="L162" s="6">
        <f t="shared" si="6"/>
        <v>0</v>
      </c>
      <c r="M162">
        <f t="shared" si="8"/>
        <v>0</v>
      </c>
    </row>
    <row r="163" spans="11:13" x14ac:dyDescent="0.25">
      <c r="K163" s="8">
        <f t="shared" si="7"/>
        <v>0</v>
      </c>
      <c r="L163" s="6">
        <f t="shared" si="6"/>
        <v>0</v>
      </c>
      <c r="M163">
        <f t="shared" si="8"/>
        <v>0</v>
      </c>
    </row>
    <row r="164" spans="11:13" x14ac:dyDescent="0.25">
      <c r="K164" s="8">
        <f t="shared" si="7"/>
        <v>0</v>
      </c>
      <c r="L164" s="6">
        <f t="shared" si="6"/>
        <v>0</v>
      </c>
      <c r="M164">
        <f t="shared" si="8"/>
        <v>0</v>
      </c>
    </row>
    <row r="165" spans="11:13" x14ac:dyDescent="0.25">
      <c r="K165" s="8">
        <f t="shared" si="7"/>
        <v>0</v>
      </c>
      <c r="L165" s="6">
        <f t="shared" si="6"/>
        <v>0</v>
      </c>
      <c r="M165">
        <f t="shared" si="8"/>
        <v>0</v>
      </c>
    </row>
    <row r="166" spans="11:13" x14ac:dyDescent="0.25">
      <c r="K166" s="8">
        <f t="shared" si="7"/>
        <v>0</v>
      </c>
      <c r="L166" s="6">
        <f t="shared" si="6"/>
        <v>0</v>
      </c>
      <c r="M166">
        <f t="shared" si="8"/>
        <v>0</v>
      </c>
    </row>
    <row r="167" spans="11:13" x14ac:dyDescent="0.25">
      <c r="K167" s="8">
        <f t="shared" si="7"/>
        <v>0</v>
      </c>
      <c r="L167" s="6">
        <f t="shared" si="6"/>
        <v>0</v>
      </c>
      <c r="M167">
        <f t="shared" si="8"/>
        <v>0</v>
      </c>
    </row>
    <row r="168" spans="11:13" x14ac:dyDescent="0.25">
      <c r="K168" s="8">
        <f t="shared" si="7"/>
        <v>0</v>
      </c>
      <c r="L168" s="6">
        <f t="shared" si="6"/>
        <v>0</v>
      </c>
      <c r="M168">
        <f t="shared" si="8"/>
        <v>0</v>
      </c>
    </row>
    <row r="169" spans="11:13" x14ac:dyDescent="0.25">
      <c r="K169" s="8">
        <f t="shared" si="7"/>
        <v>0</v>
      </c>
      <c r="L169" s="6">
        <f t="shared" si="6"/>
        <v>0</v>
      </c>
      <c r="M169">
        <f t="shared" si="8"/>
        <v>0</v>
      </c>
    </row>
    <row r="170" spans="11:13" x14ac:dyDescent="0.25">
      <c r="K170" s="8">
        <f t="shared" si="7"/>
        <v>0</v>
      </c>
      <c r="L170" s="6">
        <f t="shared" si="6"/>
        <v>0</v>
      </c>
      <c r="M170">
        <f t="shared" si="8"/>
        <v>0</v>
      </c>
    </row>
    <row r="171" spans="11:13" x14ac:dyDescent="0.25">
      <c r="K171" s="8">
        <f t="shared" si="7"/>
        <v>0</v>
      </c>
      <c r="L171" s="6">
        <f t="shared" si="6"/>
        <v>0</v>
      </c>
      <c r="M171">
        <f t="shared" si="8"/>
        <v>0</v>
      </c>
    </row>
    <row r="172" spans="11:13" x14ac:dyDescent="0.25">
      <c r="K172" s="8">
        <f t="shared" si="7"/>
        <v>0</v>
      </c>
      <c r="L172" s="6">
        <f t="shared" si="6"/>
        <v>0</v>
      </c>
      <c r="M172">
        <f t="shared" si="8"/>
        <v>0</v>
      </c>
    </row>
    <row r="173" spans="11:13" x14ac:dyDescent="0.25">
      <c r="K173" s="8">
        <f t="shared" si="7"/>
        <v>0</v>
      </c>
      <c r="L173" s="6">
        <f t="shared" si="6"/>
        <v>0</v>
      </c>
      <c r="M173">
        <f t="shared" si="8"/>
        <v>0</v>
      </c>
    </row>
    <row r="174" spans="11:13" x14ac:dyDescent="0.25">
      <c r="K174" s="8">
        <f t="shared" si="7"/>
        <v>0</v>
      </c>
      <c r="L174" s="6">
        <f t="shared" si="6"/>
        <v>0</v>
      </c>
      <c r="M174">
        <f t="shared" si="8"/>
        <v>0</v>
      </c>
    </row>
    <row r="175" spans="11:13" x14ac:dyDescent="0.25">
      <c r="K175" s="8">
        <f t="shared" si="7"/>
        <v>0</v>
      </c>
      <c r="L175" s="6">
        <f t="shared" si="6"/>
        <v>0</v>
      </c>
      <c r="M175">
        <f t="shared" si="8"/>
        <v>0</v>
      </c>
    </row>
    <row r="176" spans="11:13" x14ac:dyDescent="0.25">
      <c r="K176" s="8">
        <f t="shared" si="7"/>
        <v>0</v>
      </c>
      <c r="L176" s="6">
        <f t="shared" si="6"/>
        <v>0</v>
      </c>
      <c r="M176">
        <f t="shared" si="8"/>
        <v>0</v>
      </c>
    </row>
    <row r="177" spans="11:13" x14ac:dyDescent="0.25">
      <c r="K177" s="8">
        <f t="shared" si="7"/>
        <v>0</v>
      </c>
      <c r="L177" s="6">
        <f t="shared" si="6"/>
        <v>0</v>
      </c>
      <c r="M177">
        <f t="shared" si="8"/>
        <v>0</v>
      </c>
    </row>
    <row r="178" spans="11:13" x14ac:dyDescent="0.25">
      <c r="K178" s="8">
        <f t="shared" si="7"/>
        <v>0</v>
      </c>
      <c r="L178" s="6">
        <f t="shared" si="6"/>
        <v>0</v>
      </c>
      <c r="M178">
        <f t="shared" si="8"/>
        <v>0</v>
      </c>
    </row>
    <row r="179" spans="11:13" x14ac:dyDescent="0.25">
      <c r="K179" s="8">
        <f t="shared" si="7"/>
        <v>0</v>
      </c>
      <c r="L179" s="6">
        <f t="shared" si="6"/>
        <v>0</v>
      </c>
      <c r="M179">
        <f t="shared" si="8"/>
        <v>0</v>
      </c>
    </row>
    <row r="180" spans="11:13" x14ac:dyDescent="0.25">
      <c r="K180" s="8">
        <f t="shared" si="7"/>
        <v>0</v>
      </c>
      <c r="L180" s="6">
        <f t="shared" si="6"/>
        <v>0</v>
      </c>
      <c r="M180">
        <f t="shared" si="8"/>
        <v>0</v>
      </c>
    </row>
    <row r="181" spans="11:13" x14ac:dyDescent="0.25">
      <c r="K181" s="8">
        <f t="shared" si="7"/>
        <v>0</v>
      </c>
      <c r="L181" s="6">
        <f t="shared" si="6"/>
        <v>0</v>
      </c>
      <c r="M181">
        <f t="shared" si="8"/>
        <v>0</v>
      </c>
    </row>
    <row r="182" spans="11:13" x14ac:dyDescent="0.25">
      <c r="K182" s="8">
        <f t="shared" si="7"/>
        <v>0</v>
      </c>
      <c r="L182" s="6">
        <f t="shared" si="6"/>
        <v>0</v>
      </c>
      <c r="M182">
        <f t="shared" si="8"/>
        <v>0</v>
      </c>
    </row>
    <row r="183" spans="11:13" x14ac:dyDescent="0.25">
      <c r="K183" s="8">
        <f t="shared" si="7"/>
        <v>0</v>
      </c>
      <c r="L183" s="6">
        <f t="shared" si="6"/>
        <v>0</v>
      </c>
      <c r="M183">
        <f t="shared" si="8"/>
        <v>0</v>
      </c>
    </row>
    <row r="184" spans="11:13" x14ac:dyDescent="0.25">
      <c r="K184" s="8">
        <f t="shared" si="7"/>
        <v>0</v>
      </c>
      <c r="L184" s="6">
        <f t="shared" si="6"/>
        <v>0</v>
      </c>
      <c r="M184">
        <f t="shared" si="8"/>
        <v>0</v>
      </c>
    </row>
    <row r="185" spans="11:13" x14ac:dyDescent="0.25">
      <c r="K185" s="8">
        <f t="shared" si="7"/>
        <v>0</v>
      </c>
      <c r="L185" s="6">
        <f t="shared" si="6"/>
        <v>0</v>
      </c>
      <c r="M185">
        <f t="shared" si="8"/>
        <v>0</v>
      </c>
    </row>
    <row r="186" spans="11:13" x14ac:dyDescent="0.25">
      <c r="K186" s="8">
        <f t="shared" si="7"/>
        <v>0</v>
      </c>
      <c r="L186" s="6">
        <f t="shared" si="6"/>
        <v>0</v>
      </c>
      <c r="M186">
        <f t="shared" si="8"/>
        <v>0</v>
      </c>
    </row>
    <row r="187" spans="11:13" x14ac:dyDescent="0.25">
      <c r="K187" s="8">
        <f t="shared" si="7"/>
        <v>0</v>
      </c>
      <c r="L187" s="6">
        <f t="shared" si="6"/>
        <v>0</v>
      </c>
      <c r="M187">
        <f t="shared" si="8"/>
        <v>0</v>
      </c>
    </row>
    <row r="188" spans="11:13" x14ac:dyDescent="0.25">
      <c r="K188" s="8">
        <f t="shared" si="7"/>
        <v>0</v>
      </c>
      <c r="L188" s="6">
        <f t="shared" si="6"/>
        <v>0</v>
      </c>
      <c r="M188">
        <f t="shared" si="8"/>
        <v>0</v>
      </c>
    </row>
    <row r="189" spans="11:13" x14ac:dyDescent="0.25">
      <c r="K189" s="8">
        <f t="shared" si="7"/>
        <v>0</v>
      </c>
      <c r="L189" s="6">
        <f t="shared" si="6"/>
        <v>0</v>
      </c>
      <c r="M189">
        <f t="shared" si="8"/>
        <v>0</v>
      </c>
    </row>
    <row r="190" spans="11:13" x14ac:dyDescent="0.25">
      <c r="K190" s="8">
        <f t="shared" si="7"/>
        <v>0</v>
      </c>
      <c r="L190" s="6">
        <f t="shared" si="6"/>
        <v>0</v>
      </c>
      <c r="M190">
        <f t="shared" si="8"/>
        <v>0</v>
      </c>
    </row>
    <row r="191" spans="11:13" x14ac:dyDescent="0.25">
      <c r="K191" s="8">
        <f t="shared" si="7"/>
        <v>0</v>
      </c>
      <c r="L191" s="6">
        <f t="shared" si="6"/>
        <v>0</v>
      </c>
      <c r="M191">
        <f t="shared" si="8"/>
        <v>0</v>
      </c>
    </row>
    <row r="192" spans="11:13" x14ac:dyDescent="0.25">
      <c r="K192" s="8">
        <f t="shared" si="7"/>
        <v>0</v>
      </c>
      <c r="L192" s="6">
        <f t="shared" si="6"/>
        <v>0</v>
      </c>
      <c r="M192">
        <f t="shared" si="8"/>
        <v>0</v>
      </c>
    </row>
    <row r="193" spans="11:13" x14ac:dyDescent="0.25">
      <c r="K193" s="8">
        <f t="shared" si="7"/>
        <v>0</v>
      </c>
      <c r="L193" s="6">
        <f t="shared" si="6"/>
        <v>0</v>
      </c>
      <c r="M193">
        <f t="shared" si="8"/>
        <v>0</v>
      </c>
    </row>
    <row r="194" spans="11:13" x14ac:dyDescent="0.25">
      <c r="K194" s="8">
        <f t="shared" si="7"/>
        <v>0</v>
      </c>
      <c r="L194" s="6">
        <f t="shared" si="6"/>
        <v>0</v>
      </c>
      <c r="M194">
        <f t="shared" si="8"/>
        <v>0</v>
      </c>
    </row>
    <row r="195" spans="11:13" x14ac:dyDescent="0.25">
      <c r="K195" s="8">
        <f t="shared" si="7"/>
        <v>0</v>
      </c>
      <c r="L195" s="6">
        <f t="shared" si="6"/>
        <v>0</v>
      </c>
      <c r="M195">
        <f t="shared" si="8"/>
        <v>0</v>
      </c>
    </row>
    <row r="196" spans="11:13" x14ac:dyDescent="0.25">
      <c r="K196" s="8">
        <f t="shared" si="7"/>
        <v>0</v>
      </c>
      <c r="L196" s="6">
        <f t="shared" ref="L196:L259" si="9">IF(E196="",0,IF(E196="H",0,VLOOKUP(E196,$F$539:$G$553,2)))</f>
        <v>0</v>
      </c>
      <c r="M196">
        <f t="shared" si="8"/>
        <v>0</v>
      </c>
    </row>
    <row r="197" spans="11:13" x14ac:dyDescent="0.25">
      <c r="K197" s="8">
        <f t="shared" ref="K197:K260" si="10">SUM(F197:J197)</f>
        <v>0</v>
      </c>
      <c r="L197" s="6">
        <f t="shared" si="9"/>
        <v>0</v>
      </c>
      <c r="M197">
        <f t="shared" ref="M197:M260" si="11">SUM(K197*L197)</f>
        <v>0</v>
      </c>
    </row>
    <row r="198" spans="11:13" x14ac:dyDescent="0.25">
      <c r="K198" s="8">
        <f t="shared" si="10"/>
        <v>0</v>
      </c>
      <c r="L198" s="6">
        <f t="shared" si="9"/>
        <v>0</v>
      </c>
      <c r="M198">
        <f t="shared" si="11"/>
        <v>0</v>
      </c>
    </row>
    <row r="199" spans="11:13" x14ac:dyDescent="0.25">
      <c r="K199" s="8">
        <f t="shared" si="10"/>
        <v>0</v>
      </c>
      <c r="L199" s="6">
        <f t="shared" si="9"/>
        <v>0</v>
      </c>
      <c r="M199">
        <f t="shared" si="11"/>
        <v>0</v>
      </c>
    </row>
    <row r="200" spans="11:13" x14ac:dyDescent="0.25">
      <c r="K200" s="8">
        <f t="shared" si="10"/>
        <v>0</v>
      </c>
      <c r="L200" s="6">
        <f t="shared" si="9"/>
        <v>0</v>
      </c>
      <c r="M200">
        <f t="shared" si="11"/>
        <v>0</v>
      </c>
    </row>
    <row r="201" spans="11:13" x14ac:dyDescent="0.25">
      <c r="K201" s="8">
        <f t="shared" si="10"/>
        <v>0</v>
      </c>
      <c r="L201" s="6">
        <f t="shared" si="9"/>
        <v>0</v>
      </c>
      <c r="M201">
        <f t="shared" si="11"/>
        <v>0</v>
      </c>
    </row>
    <row r="202" spans="11:13" x14ac:dyDescent="0.25">
      <c r="K202" s="8">
        <f t="shared" si="10"/>
        <v>0</v>
      </c>
      <c r="L202" s="6">
        <f t="shared" si="9"/>
        <v>0</v>
      </c>
      <c r="M202">
        <f t="shared" si="11"/>
        <v>0</v>
      </c>
    </row>
    <row r="203" spans="11:13" x14ac:dyDescent="0.25">
      <c r="K203" s="8">
        <f t="shared" si="10"/>
        <v>0</v>
      </c>
      <c r="L203" s="6">
        <f t="shared" si="9"/>
        <v>0</v>
      </c>
      <c r="M203">
        <f t="shared" si="11"/>
        <v>0</v>
      </c>
    </row>
    <row r="204" spans="11:13" x14ac:dyDescent="0.25">
      <c r="K204" s="8">
        <f t="shared" si="10"/>
        <v>0</v>
      </c>
      <c r="L204" s="6">
        <f t="shared" si="9"/>
        <v>0</v>
      </c>
      <c r="M204">
        <f t="shared" si="11"/>
        <v>0</v>
      </c>
    </row>
    <row r="205" spans="11:13" x14ac:dyDescent="0.25">
      <c r="K205" s="8">
        <f t="shared" si="10"/>
        <v>0</v>
      </c>
      <c r="L205" s="6">
        <f t="shared" si="9"/>
        <v>0</v>
      </c>
      <c r="M205">
        <f t="shared" si="11"/>
        <v>0</v>
      </c>
    </row>
    <row r="206" spans="11:13" x14ac:dyDescent="0.25">
      <c r="K206" s="8">
        <f t="shared" si="10"/>
        <v>0</v>
      </c>
      <c r="L206" s="6">
        <f t="shared" si="9"/>
        <v>0</v>
      </c>
      <c r="M206">
        <f t="shared" si="11"/>
        <v>0</v>
      </c>
    </row>
    <row r="207" spans="11:13" x14ac:dyDescent="0.25">
      <c r="K207" s="8">
        <f t="shared" si="10"/>
        <v>0</v>
      </c>
      <c r="L207" s="6">
        <f t="shared" si="9"/>
        <v>0</v>
      </c>
      <c r="M207">
        <f t="shared" si="11"/>
        <v>0</v>
      </c>
    </row>
    <row r="208" spans="11:13" x14ac:dyDescent="0.25">
      <c r="K208" s="8">
        <f t="shared" si="10"/>
        <v>0</v>
      </c>
      <c r="L208" s="6">
        <f t="shared" si="9"/>
        <v>0</v>
      </c>
      <c r="M208">
        <f t="shared" si="11"/>
        <v>0</v>
      </c>
    </row>
    <row r="209" spans="11:13" x14ac:dyDescent="0.25">
      <c r="K209" s="8">
        <f t="shared" si="10"/>
        <v>0</v>
      </c>
      <c r="L209" s="6">
        <f t="shared" si="9"/>
        <v>0</v>
      </c>
      <c r="M209">
        <f t="shared" si="11"/>
        <v>0</v>
      </c>
    </row>
    <row r="210" spans="11:13" x14ac:dyDescent="0.25">
      <c r="K210" s="8">
        <f t="shared" si="10"/>
        <v>0</v>
      </c>
      <c r="L210" s="6">
        <f t="shared" si="9"/>
        <v>0</v>
      </c>
      <c r="M210">
        <f t="shared" si="11"/>
        <v>0</v>
      </c>
    </row>
    <row r="211" spans="11:13" x14ac:dyDescent="0.25">
      <c r="K211" s="8">
        <f t="shared" si="10"/>
        <v>0</v>
      </c>
      <c r="L211" s="6">
        <f t="shared" si="9"/>
        <v>0</v>
      </c>
      <c r="M211">
        <f t="shared" si="11"/>
        <v>0</v>
      </c>
    </row>
    <row r="212" spans="11:13" x14ac:dyDescent="0.25">
      <c r="K212" s="8">
        <f t="shared" si="10"/>
        <v>0</v>
      </c>
      <c r="L212" s="6">
        <f t="shared" si="9"/>
        <v>0</v>
      </c>
      <c r="M212">
        <f t="shared" si="11"/>
        <v>0</v>
      </c>
    </row>
    <row r="213" spans="11:13" x14ac:dyDescent="0.25">
      <c r="K213" s="8">
        <f t="shared" si="10"/>
        <v>0</v>
      </c>
      <c r="L213" s="6">
        <f t="shared" si="9"/>
        <v>0</v>
      </c>
      <c r="M213">
        <f t="shared" si="11"/>
        <v>0</v>
      </c>
    </row>
    <row r="214" spans="11:13" x14ac:dyDescent="0.25">
      <c r="K214" s="8">
        <f t="shared" si="10"/>
        <v>0</v>
      </c>
      <c r="L214" s="6">
        <f t="shared" si="9"/>
        <v>0</v>
      </c>
      <c r="M214">
        <f t="shared" si="11"/>
        <v>0</v>
      </c>
    </row>
    <row r="215" spans="11:13" x14ac:dyDescent="0.25">
      <c r="K215" s="8">
        <f t="shared" si="10"/>
        <v>0</v>
      </c>
      <c r="L215" s="6">
        <f t="shared" si="9"/>
        <v>0</v>
      </c>
      <c r="M215">
        <f t="shared" si="11"/>
        <v>0</v>
      </c>
    </row>
    <row r="216" spans="11:13" x14ac:dyDescent="0.25">
      <c r="K216" s="8">
        <f t="shared" si="10"/>
        <v>0</v>
      </c>
      <c r="L216" s="6">
        <f t="shared" si="9"/>
        <v>0</v>
      </c>
      <c r="M216">
        <f t="shared" si="11"/>
        <v>0</v>
      </c>
    </row>
    <row r="217" spans="11:13" x14ac:dyDescent="0.25">
      <c r="K217" s="8">
        <f t="shared" si="10"/>
        <v>0</v>
      </c>
      <c r="L217" s="6">
        <f t="shared" si="9"/>
        <v>0</v>
      </c>
      <c r="M217">
        <f t="shared" si="11"/>
        <v>0</v>
      </c>
    </row>
    <row r="218" spans="11:13" x14ac:dyDescent="0.25">
      <c r="K218" s="8">
        <f t="shared" si="10"/>
        <v>0</v>
      </c>
      <c r="L218" s="6">
        <f t="shared" si="9"/>
        <v>0</v>
      </c>
      <c r="M218">
        <f t="shared" si="11"/>
        <v>0</v>
      </c>
    </row>
    <row r="219" spans="11:13" x14ac:dyDescent="0.25">
      <c r="K219" s="8">
        <f t="shared" si="10"/>
        <v>0</v>
      </c>
      <c r="L219" s="6">
        <f t="shared" si="9"/>
        <v>0</v>
      </c>
      <c r="M219">
        <f t="shared" si="11"/>
        <v>0</v>
      </c>
    </row>
    <row r="220" spans="11:13" x14ac:dyDescent="0.25">
      <c r="K220" s="8">
        <f t="shared" si="10"/>
        <v>0</v>
      </c>
      <c r="L220" s="6">
        <f t="shared" si="9"/>
        <v>0</v>
      </c>
      <c r="M220">
        <f t="shared" si="11"/>
        <v>0</v>
      </c>
    </row>
    <row r="221" spans="11:13" x14ac:dyDescent="0.25">
      <c r="K221" s="8">
        <f t="shared" si="10"/>
        <v>0</v>
      </c>
      <c r="L221" s="6">
        <f t="shared" si="9"/>
        <v>0</v>
      </c>
      <c r="M221">
        <f t="shared" si="11"/>
        <v>0</v>
      </c>
    </row>
    <row r="222" spans="11:13" x14ac:dyDescent="0.25">
      <c r="K222" s="8">
        <f t="shared" si="10"/>
        <v>0</v>
      </c>
      <c r="L222" s="6">
        <f t="shared" si="9"/>
        <v>0</v>
      </c>
      <c r="M222">
        <f t="shared" si="11"/>
        <v>0</v>
      </c>
    </row>
    <row r="223" spans="11:13" x14ac:dyDescent="0.25">
      <c r="K223" s="8">
        <f t="shared" si="10"/>
        <v>0</v>
      </c>
      <c r="L223" s="6">
        <f t="shared" si="9"/>
        <v>0</v>
      </c>
      <c r="M223">
        <f t="shared" si="11"/>
        <v>0</v>
      </c>
    </row>
    <row r="224" spans="11:13" x14ac:dyDescent="0.25">
      <c r="K224" s="8">
        <f t="shared" si="10"/>
        <v>0</v>
      </c>
      <c r="L224" s="6">
        <f t="shared" si="9"/>
        <v>0</v>
      </c>
      <c r="M224">
        <f t="shared" si="11"/>
        <v>0</v>
      </c>
    </row>
    <row r="225" spans="11:13" x14ac:dyDescent="0.25">
      <c r="K225" s="8">
        <f t="shared" si="10"/>
        <v>0</v>
      </c>
      <c r="L225" s="6">
        <f t="shared" si="9"/>
        <v>0</v>
      </c>
      <c r="M225">
        <f t="shared" si="11"/>
        <v>0</v>
      </c>
    </row>
    <row r="226" spans="11:13" x14ac:dyDescent="0.25">
      <c r="K226" s="8">
        <f t="shared" si="10"/>
        <v>0</v>
      </c>
      <c r="L226" s="6">
        <f t="shared" si="9"/>
        <v>0</v>
      </c>
      <c r="M226">
        <f t="shared" si="11"/>
        <v>0</v>
      </c>
    </row>
    <row r="227" spans="11:13" x14ac:dyDescent="0.25">
      <c r="K227" s="8">
        <f t="shared" si="10"/>
        <v>0</v>
      </c>
      <c r="L227" s="6">
        <f t="shared" si="9"/>
        <v>0</v>
      </c>
      <c r="M227">
        <f t="shared" si="11"/>
        <v>0</v>
      </c>
    </row>
    <row r="228" spans="11:13" x14ac:dyDescent="0.25">
      <c r="K228" s="8">
        <f t="shared" si="10"/>
        <v>0</v>
      </c>
      <c r="L228" s="6">
        <f t="shared" si="9"/>
        <v>0</v>
      </c>
      <c r="M228">
        <f t="shared" si="11"/>
        <v>0</v>
      </c>
    </row>
    <row r="229" spans="11:13" x14ac:dyDescent="0.25">
      <c r="K229" s="8">
        <f t="shared" si="10"/>
        <v>0</v>
      </c>
      <c r="L229" s="6">
        <f t="shared" si="9"/>
        <v>0</v>
      </c>
      <c r="M229">
        <f t="shared" si="11"/>
        <v>0</v>
      </c>
    </row>
    <row r="230" spans="11:13" x14ac:dyDescent="0.25">
      <c r="K230" s="8">
        <f t="shared" si="10"/>
        <v>0</v>
      </c>
      <c r="L230" s="6">
        <f t="shared" si="9"/>
        <v>0</v>
      </c>
      <c r="M230">
        <f t="shared" si="11"/>
        <v>0</v>
      </c>
    </row>
    <row r="231" spans="11:13" x14ac:dyDescent="0.25">
      <c r="K231" s="8">
        <f t="shared" si="10"/>
        <v>0</v>
      </c>
      <c r="L231" s="6">
        <f t="shared" si="9"/>
        <v>0</v>
      </c>
      <c r="M231">
        <f t="shared" si="11"/>
        <v>0</v>
      </c>
    </row>
    <row r="232" spans="11:13" x14ac:dyDescent="0.25">
      <c r="K232" s="8">
        <f t="shared" si="10"/>
        <v>0</v>
      </c>
      <c r="L232" s="6">
        <f t="shared" si="9"/>
        <v>0</v>
      </c>
      <c r="M232">
        <f t="shared" si="11"/>
        <v>0</v>
      </c>
    </row>
    <row r="233" spans="11:13" x14ac:dyDescent="0.25">
      <c r="K233" s="8">
        <f t="shared" si="10"/>
        <v>0</v>
      </c>
      <c r="L233" s="6">
        <f t="shared" si="9"/>
        <v>0</v>
      </c>
      <c r="M233">
        <f t="shared" si="11"/>
        <v>0</v>
      </c>
    </row>
    <row r="234" spans="11:13" x14ac:dyDescent="0.25">
      <c r="K234" s="8">
        <f t="shared" si="10"/>
        <v>0</v>
      </c>
      <c r="L234" s="6">
        <f t="shared" si="9"/>
        <v>0</v>
      </c>
      <c r="M234">
        <f t="shared" si="11"/>
        <v>0</v>
      </c>
    </row>
    <row r="235" spans="11:13" x14ac:dyDescent="0.25">
      <c r="K235" s="8">
        <f t="shared" si="10"/>
        <v>0</v>
      </c>
      <c r="L235" s="6">
        <f t="shared" si="9"/>
        <v>0</v>
      </c>
      <c r="M235">
        <f t="shared" si="11"/>
        <v>0</v>
      </c>
    </row>
    <row r="236" spans="11:13" x14ac:dyDescent="0.25">
      <c r="K236" s="8">
        <f t="shared" si="10"/>
        <v>0</v>
      </c>
      <c r="L236" s="6">
        <f t="shared" si="9"/>
        <v>0</v>
      </c>
      <c r="M236">
        <f t="shared" si="11"/>
        <v>0</v>
      </c>
    </row>
    <row r="237" spans="11:13" x14ac:dyDescent="0.25">
      <c r="K237" s="8">
        <f t="shared" si="10"/>
        <v>0</v>
      </c>
      <c r="L237" s="6">
        <f t="shared" si="9"/>
        <v>0</v>
      </c>
      <c r="M237">
        <f t="shared" si="11"/>
        <v>0</v>
      </c>
    </row>
    <row r="238" spans="11:13" x14ac:dyDescent="0.25">
      <c r="K238" s="8">
        <f t="shared" si="10"/>
        <v>0</v>
      </c>
      <c r="L238" s="6">
        <f t="shared" si="9"/>
        <v>0</v>
      </c>
      <c r="M238">
        <f t="shared" si="11"/>
        <v>0</v>
      </c>
    </row>
    <row r="239" spans="11:13" x14ac:dyDescent="0.25">
      <c r="K239" s="8">
        <f t="shared" si="10"/>
        <v>0</v>
      </c>
      <c r="L239" s="6">
        <f t="shared" si="9"/>
        <v>0</v>
      </c>
      <c r="M239">
        <f t="shared" si="11"/>
        <v>0</v>
      </c>
    </row>
    <row r="240" spans="11:13" x14ac:dyDescent="0.25">
      <c r="K240" s="8">
        <f t="shared" si="10"/>
        <v>0</v>
      </c>
      <c r="L240" s="6">
        <f t="shared" si="9"/>
        <v>0</v>
      </c>
      <c r="M240">
        <f t="shared" si="11"/>
        <v>0</v>
      </c>
    </row>
    <row r="241" spans="11:13" x14ac:dyDescent="0.25">
      <c r="K241" s="8">
        <f t="shared" si="10"/>
        <v>0</v>
      </c>
      <c r="L241" s="6">
        <f t="shared" si="9"/>
        <v>0</v>
      </c>
      <c r="M241">
        <f t="shared" si="11"/>
        <v>0</v>
      </c>
    </row>
    <row r="242" spans="11:13" x14ac:dyDescent="0.25">
      <c r="K242" s="8">
        <f t="shared" si="10"/>
        <v>0</v>
      </c>
      <c r="L242" s="6">
        <f t="shared" si="9"/>
        <v>0</v>
      </c>
      <c r="M242">
        <f t="shared" si="11"/>
        <v>0</v>
      </c>
    </row>
    <row r="243" spans="11:13" x14ac:dyDescent="0.25">
      <c r="K243" s="8">
        <f t="shared" si="10"/>
        <v>0</v>
      </c>
      <c r="L243" s="6">
        <f t="shared" si="9"/>
        <v>0</v>
      </c>
      <c r="M243">
        <f t="shared" si="11"/>
        <v>0</v>
      </c>
    </row>
    <row r="244" spans="11:13" x14ac:dyDescent="0.25">
      <c r="K244" s="8">
        <f t="shared" si="10"/>
        <v>0</v>
      </c>
      <c r="L244" s="6">
        <f t="shared" si="9"/>
        <v>0</v>
      </c>
      <c r="M244">
        <f t="shared" si="11"/>
        <v>0</v>
      </c>
    </row>
    <row r="245" spans="11:13" x14ac:dyDescent="0.25">
      <c r="K245" s="8">
        <f t="shared" si="10"/>
        <v>0</v>
      </c>
      <c r="L245" s="6">
        <f t="shared" si="9"/>
        <v>0</v>
      </c>
      <c r="M245">
        <f t="shared" si="11"/>
        <v>0</v>
      </c>
    </row>
    <row r="246" spans="11:13" x14ac:dyDescent="0.25">
      <c r="K246" s="8">
        <f t="shared" si="10"/>
        <v>0</v>
      </c>
      <c r="L246" s="6">
        <f t="shared" si="9"/>
        <v>0</v>
      </c>
      <c r="M246">
        <f t="shared" si="11"/>
        <v>0</v>
      </c>
    </row>
    <row r="247" spans="11:13" x14ac:dyDescent="0.25">
      <c r="K247" s="8">
        <f t="shared" si="10"/>
        <v>0</v>
      </c>
      <c r="L247" s="6">
        <f t="shared" si="9"/>
        <v>0</v>
      </c>
      <c r="M247">
        <f t="shared" si="11"/>
        <v>0</v>
      </c>
    </row>
    <row r="248" spans="11:13" x14ac:dyDescent="0.25">
      <c r="K248" s="8">
        <f t="shared" si="10"/>
        <v>0</v>
      </c>
      <c r="L248" s="6">
        <f t="shared" si="9"/>
        <v>0</v>
      </c>
      <c r="M248">
        <f t="shared" si="11"/>
        <v>0</v>
      </c>
    </row>
    <row r="249" spans="11:13" x14ac:dyDescent="0.25">
      <c r="K249" s="8">
        <f t="shared" si="10"/>
        <v>0</v>
      </c>
      <c r="L249" s="6">
        <f t="shared" si="9"/>
        <v>0</v>
      </c>
      <c r="M249">
        <f t="shared" si="11"/>
        <v>0</v>
      </c>
    </row>
    <row r="250" spans="11:13" x14ac:dyDescent="0.25">
      <c r="K250" s="8">
        <f t="shared" si="10"/>
        <v>0</v>
      </c>
      <c r="L250" s="6">
        <f t="shared" si="9"/>
        <v>0</v>
      </c>
      <c r="M250">
        <f t="shared" si="11"/>
        <v>0</v>
      </c>
    </row>
    <row r="251" spans="11:13" x14ac:dyDescent="0.25">
      <c r="K251" s="8">
        <f t="shared" si="10"/>
        <v>0</v>
      </c>
      <c r="L251" s="6">
        <f t="shared" si="9"/>
        <v>0</v>
      </c>
      <c r="M251">
        <f t="shared" si="11"/>
        <v>0</v>
      </c>
    </row>
    <row r="252" spans="11:13" x14ac:dyDescent="0.25">
      <c r="K252" s="8">
        <f t="shared" si="10"/>
        <v>0</v>
      </c>
      <c r="L252" s="6">
        <f t="shared" si="9"/>
        <v>0</v>
      </c>
      <c r="M252">
        <f t="shared" si="11"/>
        <v>0</v>
      </c>
    </row>
    <row r="253" spans="11:13" x14ac:dyDescent="0.25">
      <c r="K253" s="8">
        <f t="shared" si="10"/>
        <v>0</v>
      </c>
      <c r="L253" s="6">
        <f t="shared" si="9"/>
        <v>0</v>
      </c>
      <c r="M253">
        <f t="shared" si="11"/>
        <v>0</v>
      </c>
    </row>
    <row r="254" spans="11:13" x14ac:dyDescent="0.25">
      <c r="K254" s="8">
        <f t="shared" si="10"/>
        <v>0</v>
      </c>
      <c r="L254" s="6">
        <f t="shared" si="9"/>
        <v>0</v>
      </c>
      <c r="M254">
        <f t="shared" si="11"/>
        <v>0</v>
      </c>
    </row>
    <row r="255" spans="11:13" x14ac:dyDescent="0.25">
      <c r="K255" s="8">
        <f t="shared" si="10"/>
        <v>0</v>
      </c>
      <c r="L255" s="6">
        <f t="shared" si="9"/>
        <v>0</v>
      </c>
      <c r="M255">
        <f t="shared" si="11"/>
        <v>0</v>
      </c>
    </row>
    <row r="256" spans="11:13" x14ac:dyDescent="0.25">
      <c r="K256" s="8">
        <f t="shared" si="10"/>
        <v>0</v>
      </c>
      <c r="L256" s="6">
        <f t="shared" si="9"/>
        <v>0</v>
      </c>
      <c r="M256">
        <f t="shared" si="11"/>
        <v>0</v>
      </c>
    </row>
    <row r="257" spans="11:13" x14ac:dyDescent="0.25">
      <c r="K257" s="8">
        <f t="shared" si="10"/>
        <v>0</v>
      </c>
      <c r="L257" s="6">
        <f t="shared" si="9"/>
        <v>0</v>
      </c>
      <c r="M257">
        <f t="shared" si="11"/>
        <v>0</v>
      </c>
    </row>
    <row r="258" spans="11:13" x14ac:dyDescent="0.25">
      <c r="K258" s="8">
        <f t="shared" si="10"/>
        <v>0</v>
      </c>
      <c r="L258" s="6">
        <f t="shared" si="9"/>
        <v>0</v>
      </c>
      <c r="M258">
        <f t="shared" si="11"/>
        <v>0</v>
      </c>
    </row>
    <row r="259" spans="11:13" x14ac:dyDescent="0.25">
      <c r="K259" s="8">
        <f t="shared" si="10"/>
        <v>0</v>
      </c>
      <c r="L259" s="6">
        <f t="shared" si="9"/>
        <v>0</v>
      </c>
      <c r="M259">
        <f t="shared" si="11"/>
        <v>0</v>
      </c>
    </row>
    <row r="260" spans="11:13" x14ac:dyDescent="0.25">
      <c r="K260" s="8">
        <f t="shared" si="10"/>
        <v>0</v>
      </c>
      <c r="L260" s="6">
        <f t="shared" ref="L260:L323" si="12">IF(E260="",0,IF(E260="H",0,VLOOKUP(E260,$F$539:$G$553,2)))</f>
        <v>0</v>
      </c>
      <c r="M260">
        <f t="shared" si="11"/>
        <v>0</v>
      </c>
    </row>
    <row r="261" spans="11:13" x14ac:dyDescent="0.25">
      <c r="K261" s="8">
        <f t="shared" ref="K261:K324" si="13">SUM(F261:J261)</f>
        <v>0</v>
      </c>
      <c r="L261" s="6">
        <f t="shared" si="12"/>
        <v>0</v>
      </c>
      <c r="M261">
        <f t="shared" ref="M261:M324" si="14">SUM(K261*L261)</f>
        <v>0</v>
      </c>
    </row>
    <row r="262" spans="11:13" x14ac:dyDescent="0.25">
      <c r="K262" s="8">
        <f t="shared" si="13"/>
        <v>0</v>
      </c>
      <c r="L262" s="6">
        <f t="shared" si="12"/>
        <v>0</v>
      </c>
      <c r="M262">
        <f t="shared" si="14"/>
        <v>0</v>
      </c>
    </row>
    <row r="263" spans="11:13" x14ac:dyDescent="0.25">
      <c r="K263" s="8">
        <f t="shared" si="13"/>
        <v>0</v>
      </c>
      <c r="L263" s="6">
        <f t="shared" si="12"/>
        <v>0</v>
      </c>
      <c r="M263">
        <f t="shared" si="14"/>
        <v>0</v>
      </c>
    </row>
    <row r="264" spans="11:13" x14ac:dyDescent="0.25">
      <c r="K264" s="8">
        <f t="shared" si="13"/>
        <v>0</v>
      </c>
      <c r="L264" s="6">
        <f t="shared" si="12"/>
        <v>0</v>
      </c>
      <c r="M264">
        <f t="shared" si="14"/>
        <v>0</v>
      </c>
    </row>
    <row r="265" spans="11:13" x14ac:dyDescent="0.25">
      <c r="K265" s="8">
        <f t="shared" si="13"/>
        <v>0</v>
      </c>
      <c r="L265" s="6">
        <f t="shared" si="12"/>
        <v>0</v>
      </c>
      <c r="M265">
        <f t="shared" si="14"/>
        <v>0</v>
      </c>
    </row>
    <row r="266" spans="11:13" x14ac:dyDescent="0.25">
      <c r="K266" s="8">
        <f t="shared" si="13"/>
        <v>0</v>
      </c>
      <c r="L266" s="6">
        <f t="shared" si="12"/>
        <v>0</v>
      </c>
      <c r="M266">
        <f t="shared" si="14"/>
        <v>0</v>
      </c>
    </row>
    <row r="267" spans="11:13" x14ac:dyDescent="0.25">
      <c r="K267" s="8">
        <f t="shared" si="13"/>
        <v>0</v>
      </c>
      <c r="L267" s="6">
        <f t="shared" si="12"/>
        <v>0</v>
      </c>
      <c r="M267">
        <f t="shared" si="14"/>
        <v>0</v>
      </c>
    </row>
    <row r="268" spans="11:13" x14ac:dyDescent="0.25">
      <c r="K268" s="8">
        <f t="shared" si="13"/>
        <v>0</v>
      </c>
      <c r="L268" s="6">
        <f t="shared" si="12"/>
        <v>0</v>
      </c>
      <c r="M268">
        <f t="shared" si="14"/>
        <v>0</v>
      </c>
    </row>
    <row r="269" spans="11:13" x14ac:dyDescent="0.25">
      <c r="K269" s="8">
        <f t="shared" si="13"/>
        <v>0</v>
      </c>
      <c r="L269" s="6">
        <f t="shared" si="12"/>
        <v>0</v>
      </c>
      <c r="M269">
        <f t="shared" si="14"/>
        <v>0</v>
      </c>
    </row>
    <row r="270" spans="11:13" x14ac:dyDescent="0.25">
      <c r="K270" s="8">
        <f t="shared" si="13"/>
        <v>0</v>
      </c>
      <c r="L270" s="6">
        <f t="shared" si="12"/>
        <v>0</v>
      </c>
      <c r="M270">
        <f t="shared" si="14"/>
        <v>0</v>
      </c>
    </row>
    <row r="271" spans="11:13" x14ac:dyDescent="0.25">
      <c r="K271" s="8">
        <f t="shared" si="13"/>
        <v>0</v>
      </c>
      <c r="L271" s="6">
        <f t="shared" si="12"/>
        <v>0</v>
      </c>
      <c r="M271">
        <f t="shared" si="14"/>
        <v>0</v>
      </c>
    </row>
    <row r="272" spans="11:13" x14ac:dyDescent="0.25">
      <c r="K272" s="8">
        <f t="shared" si="13"/>
        <v>0</v>
      </c>
      <c r="L272" s="6">
        <f t="shared" si="12"/>
        <v>0</v>
      </c>
      <c r="M272">
        <f t="shared" si="14"/>
        <v>0</v>
      </c>
    </row>
    <row r="273" spans="11:13" x14ac:dyDescent="0.25">
      <c r="K273" s="8">
        <f t="shared" si="13"/>
        <v>0</v>
      </c>
      <c r="L273" s="6">
        <f t="shared" si="12"/>
        <v>0</v>
      </c>
      <c r="M273">
        <f t="shared" si="14"/>
        <v>0</v>
      </c>
    </row>
    <row r="274" spans="11:13" x14ac:dyDescent="0.25">
      <c r="K274" s="8">
        <f t="shared" si="13"/>
        <v>0</v>
      </c>
      <c r="L274" s="6">
        <f t="shared" si="12"/>
        <v>0</v>
      </c>
      <c r="M274">
        <f t="shared" si="14"/>
        <v>0</v>
      </c>
    </row>
    <row r="275" spans="11:13" x14ac:dyDescent="0.25">
      <c r="K275" s="8">
        <f t="shared" si="13"/>
        <v>0</v>
      </c>
      <c r="L275" s="6">
        <f t="shared" si="12"/>
        <v>0</v>
      </c>
      <c r="M275">
        <f t="shared" si="14"/>
        <v>0</v>
      </c>
    </row>
    <row r="276" spans="11:13" x14ac:dyDescent="0.25">
      <c r="K276" s="8">
        <f t="shared" si="13"/>
        <v>0</v>
      </c>
      <c r="L276" s="6">
        <f t="shared" si="12"/>
        <v>0</v>
      </c>
      <c r="M276">
        <f t="shared" si="14"/>
        <v>0</v>
      </c>
    </row>
    <row r="277" spans="11:13" x14ac:dyDescent="0.25">
      <c r="K277" s="8">
        <f t="shared" si="13"/>
        <v>0</v>
      </c>
      <c r="L277" s="6">
        <f t="shared" si="12"/>
        <v>0</v>
      </c>
      <c r="M277">
        <f t="shared" si="14"/>
        <v>0</v>
      </c>
    </row>
    <row r="278" spans="11:13" x14ac:dyDescent="0.25">
      <c r="K278" s="8">
        <f t="shared" si="13"/>
        <v>0</v>
      </c>
      <c r="L278" s="6">
        <f t="shared" si="12"/>
        <v>0</v>
      </c>
      <c r="M278">
        <f t="shared" si="14"/>
        <v>0</v>
      </c>
    </row>
    <row r="279" spans="11:13" x14ac:dyDescent="0.25">
      <c r="K279" s="8">
        <f t="shared" si="13"/>
        <v>0</v>
      </c>
      <c r="L279" s="6">
        <f t="shared" si="12"/>
        <v>0</v>
      </c>
      <c r="M279">
        <f t="shared" si="14"/>
        <v>0</v>
      </c>
    </row>
    <row r="280" spans="11:13" x14ac:dyDescent="0.25">
      <c r="K280" s="8">
        <f t="shared" si="13"/>
        <v>0</v>
      </c>
      <c r="L280" s="6">
        <f t="shared" si="12"/>
        <v>0</v>
      </c>
      <c r="M280">
        <f t="shared" si="14"/>
        <v>0</v>
      </c>
    </row>
    <row r="281" spans="11:13" x14ac:dyDescent="0.25">
      <c r="K281" s="8">
        <f t="shared" si="13"/>
        <v>0</v>
      </c>
      <c r="L281" s="6">
        <f t="shared" si="12"/>
        <v>0</v>
      </c>
      <c r="M281">
        <f t="shared" si="14"/>
        <v>0</v>
      </c>
    </row>
    <row r="282" spans="11:13" x14ac:dyDescent="0.25">
      <c r="K282" s="8">
        <f t="shared" si="13"/>
        <v>0</v>
      </c>
      <c r="L282" s="6">
        <f t="shared" si="12"/>
        <v>0</v>
      </c>
      <c r="M282">
        <f t="shared" si="14"/>
        <v>0</v>
      </c>
    </row>
    <row r="283" spans="11:13" x14ac:dyDescent="0.25">
      <c r="K283" s="8">
        <f t="shared" si="13"/>
        <v>0</v>
      </c>
      <c r="L283" s="6">
        <f t="shared" si="12"/>
        <v>0</v>
      </c>
      <c r="M283">
        <f t="shared" si="14"/>
        <v>0</v>
      </c>
    </row>
    <row r="284" spans="11:13" x14ac:dyDescent="0.25">
      <c r="K284" s="8">
        <f t="shared" si="13"/>
        <v>0</v>
      </c>
      <c r="L284" s="6">
        <f t="shared" si="12"/>
        <v>0</v>
      </c>
      <c r="M284">
        <f t="shared" si="14"/>
        <v>0</v>
      </c>
    </row>
    <row r="285" spans="11:13" x14ac:dyDescent="0.25">
      <c r="K285" s="8">
        <f t="shared" si="13"/>
        <v>0</v>
      </c>
      <c r="L285" s="6">
        <f t="shared" si="12"/>
        <v>0</v>
      </c>
      <c r="M285">
        <f t="shared" si="14"/>
        <v>0</v>
      </c>
    </row>
    <row r="286" spans="11:13" x14ac:dyDescent="0.25">
      <c r="K286" s="8">
        <f t="shared" si="13"/>
        <v>0</v>
      </c>
      <c r="L286" s="6">
        <f t="shared" si="12"/>
        <v>0</v>
      </c>
      <c r="M286">
        <f t="shared" si="14"/>
        <v>0</v>
      </c>
    </row>
    <row r="287" spans="11:13" x14ac:dyDescent="0.25">
      <c r="K287" s="8">
        <f t="shared" si="13"/>
        <v>0</v>
      </c>
      <c r="L287" s="6">
        <f t="shared" si="12"/>
        <v>0</v>
      </c>
      <c r="M287">
        <f t="shared" si="14"/>
        <v>0</v>
      </c>
    </row>
    <row r="288" spans="11:13" x14ac:dyDescent="0.25">
      <c r="K288" s="8">
        <f t="shared" si="13"/>
        <v>0</v>
      </c>
      <c r="L288" s="6">
        <f t="shared" si="12"/>
        <v>0</v>
      </c>
      <c r="M288">
        <f t="shared" si="14"/>
        <v>0</v>
      </c>
    </row>
    <row r="289" spans="11:13" x14ac:dyDescent="0.25">
      <c r="K289" s="8">
        <f t="shared" si="13"/>
        <v>0</v>
      </c>
      <c r="L289" s="6">
        <f t="shared" si="12"/>
        <v>0</v>
      </c>
      <c r="M289">
        <f t="shared" si="14"/>
        <v>0</v>
      </c>
    </row>
    <row r="290" spans="11:13" x14ac:dyDescent="0.25">
      <c r="K290" s="8">
        <f t="shared" si="13"/>
        <v>0</v>
      </c>
      <c r="L290" s="6">
        <f t="shared" si="12"/>
        <v>0</v>
      </c>
      <c r="M290">
        <f t="shared" si="14"/>
        <v>0</v>
      </c>
    </row>
    <row r="291" spans="11:13" x14ac:dyDescent="0.25">
      <c r="K291" s="8">
        <f t="shared" si="13"/>
        <v>0</v>
      </c>
      <c r="L291" s="6">
        <f t="shared" si="12"/>
        <v>0</v>
      </c>
      <c r="M291">
        <f t="shared" si="14"/>
        <v>0</v>
      </c>
    </row>
    <row r="292" spans="11:13" x14ac:dyDescent="0.25">
      <c r="K292" s="8">
        <f t="shared" si="13"/>
        <v>0</v>
      </c>
      <c r="L292" s="6">
        <f t="shared" si="12"/>
        <v>0</v>
      </c>
      <c r="M292">
        <f t="shared" si="14"/>
        <v>0</v>
      </c>
    </row>
    <row r="293" spans="11:13" x14ac:dyDescent="0.25">
      <c r="K293" s="8">
        <f t="shared" si="13"/>
        <v>0</v>
      </c>
      <c r="L293" s="6">
        <f t="shared" si="12"/>
        <v>0</v>
      </c>
      <c r="M293">
        <f t="shared" si="14"/>
        <v>0</v>
      </c>
    </row>
    <row r="294" spans="11:13" x14ac:dyDescent="0.25">
      <c r="K294" s="8">
        <f t="shared" si="13"/>
        <v>0</v>
      </c>
      <c r="L294" s="6">
        <f t="shared" si="12"/>
        <v>0</v>
      </c>
      <c r="M294">
        <f t="shared" si="14"/>
        <v>0</v>
      </c>
    </row>
    <row r="295" spans="11:13" x14ac:dyDescent="0.25">
      <c r="K295" s="8">
        <f t="shared" si="13"/>
        <v>0</v>
      </c>
      <c r="L295" s="6">
        <f t="shared" si="12"/>
        <v>0</v>
      </c>
      <c r="M295">
        <f t="shared" si="14"/>
        <v>0</v>
      </c>
    </row>
    <row r="296" spans="11:13" x14ac:dyDescent="0.25">
      <c r="K296" s="8">
        <f t="shared" si="13"/>
        <v>0</v>
      </c>
      <c r="L296" s="6">
        <f t="shared" si="12"/>
        <v>0</v>
      </c>
      <c r="M296">
        <f t="shared" si="14"/>
        <v>0</v>
      </c>
    </row>
    <row r="297" spans="11:13" x14ac:dyDescent="0.25">
      <c r="K297" s="8">
        <f t="shared" si="13"/>
        <v>0</v>
      </c>
      <c r="L297" s="6">
        <f t="shared" si="12"/>
        <v>0</v>
      </c>
      <c r="M297">
        <f t="shared" si="14"/>
        <v>0</v>
      </c>
    </row>
    <row r="298" spans="11:13" x14ac:dyDescent="0.25">
      <c r="K298" s="8">
        <f t="shared" si="13"/>
        <v>0</v>
      </c>
      <c r="L298" s="6">
        <f t="shared" si="12"/>
        <v>0</v>
      </c>
      <c r="M298">
        <f t="shared" si="14"/>
        <v>0</v>
      </c>
    </row>
    <row r="299" spans="11:13" x14ac:dyDescent="0.25">
      <c r="K299" s="8">
        <f t="shared" si="13"/>
        <v>0</v>
      </c>
      <c r="L299" s="6">
        <f t="shared" si="12"/>
        <v>0</v>
      </c>
      <c r="M299">
        <f t="shared" si="14"/>
        <v>0</v>
      </c>
    </row>
    <row r="300" spans="11:13" x14ac:dyDescent="0.25">
      <c r="K300" s="8">
        <f t="shared" si="13"/>
        <v>0</v>
      </c>
      <c r="L300" s="6">
        <f t="shared" si="12"/>
        <v>0</v>
      </c>
      <c r="M300">
        <f t="shared" si="14"/>
        <v>0</v>
      </c>
    </row>
    <row r="301" spans="11:13" x14ac:dyDescent="0.25">
      <c r="K301" s="8">
        <f t="shared" si="13"/>
        <v>0</v>
      </c>
      <c r="L301" s="6">
        <f t="shared" si="12"/>
        <v>0</v>
      </c>
      <c r="M301">
        <f t="shared" si="14"/>
        <v>0</v>
      </c>
    </row>
    <row r="302" spans="11:13" x14ac:dyDescent="0.25">
      <c r="K302" s="8">
        <f t="shared" si="13"/>
        <v>0</v>
      </c>
      <c r="L302" s="6">
        <f t="shared" si="12"/>
        <v>0</v>
      </c>
      <c r="M302">
        <f t="shared" si="14"/>
        <v>0</v>
      </c>
    </row>
    <row r="303" spans="11:13" x14ac:dyDescent="0.25">
      <c r="K303" s="8">
        <f t="shared" si="13"/>
        <v>0</v>
      </c>
      <c r="L303" s="6">
        <f t="shared" si="12"/>
        <v>0</v>
      </c>
      <c r="M303">
        <f t="shared" si="14"/>
        <v>0</v>
      </c>
    </row>
    <row r="304" spans="11:13" x14ac:dyDescent="0.25">
      <c r="K304" s="8">
        <f t="shared" si="13"/>
        <v>0</v>
      </c>
      <c r="L304" s="6">
        <f t="shared" si="12"/>
        <v>0</v>
      </c>
      <c r="M304">
        <f t="shared" si="14"/>
        <v>0</v>
      </c>
    </row>
    <row r="305" spans="11:13" x14ac:dyDescent="0.25">
      <c r="K305" s="8">
        <f t="shared" si="13"/>
        <v>0</v>
      </c>
      <c r="L305" s="6">
        <f t="shared" si="12"/>
        <v>0</v>
      </c>
      <c r="M305">
        <f t="shared" si="14"/>
        <v>0</v>
      </c>
    </row>
    <row r="306" spans="11:13" x14ac:dyDescent="0.25">
      <c r="K306" s="8">
        <f t="shared" si="13"/>
        <v>0</v>
      </c>
      <c r="L306" s="6">
        <f t="shared" si="12"/>
        <v>0</v>
      </c>
      <c r="M306">
        <f t="shared" si="14"/>
        <v>0</v>
      </c>
    </row>
    <row r="307" spans="11:13" x14ac:dyDescent="0.25">
      <c r="K307" s="8">
        <f t="shared" si="13"/>
        <v>0</v>
      </c>
      <c r="L307" s="6">
        <f t="shared" si="12"/>
        <v>0</v>
      </c>
      <c r="M307">
        <f t="shared" si="14"/>
        <v>0</v>
      </c>
    </row>
    <row r="308" spans="11:13" x14ac:dyDescent="0.25">
      <c r="K308" s="8">
        <f t="shared" si="13"/>
        <v>0</v>
      </c>
      <c r="L308" s="6">
        <f t="shared" si="12"/>
        <v>0</v>
      </c>
      <c r="M308">
        <f t="shared" si="14"/>
        <v>0</v>
      </c>
    </row>
    <row r="309" spans="11:13" x14ac:dyDescent="0.25">
      <c r="K309" s="8">
        <f t="shared" si="13"/>
        <v>0</v>
      </c>
      <c r="L309" s="6">
        <f t="shared" si="12"/>
        <v>0</v>
      </c>
      <c r="M309">
        <f t="shared" si="14"/>
        <v>0</v>
      </c>
    </row>
    <row r="310" spans="11:13" x14ac:dyDescent="0.25">
      <c r="K310" s="8">
        <f t="shared" si="13"/>
        <v>0</v>
      </c>
      <c r="L310" s="6">
        <f t="shared" si="12"/>
        <v>0</v>
      </c>
      <c r="M310">
        <f t="shared" si="14"/>
        <v>0</v>
      </c>
    </row>
    <row r="311" spans="11:13" x14ac:dyDescent="0.25">
      <c r="K311" s="8">
        <f t="shared" si="13"/>
        <v>0</v>
      </c>
      <c r="L311" s="6">
        <f t="shared" si="12"/>
        <v>0</v>
      </c>
      <c r="M311">
        <f t="shared" si="14"/>
        <v>0</v>
      </c>
    </row>
    <row r="312" spans="11:13" x14ac:dyDescent="0.25">
      <c r="K312" s="8">
        <f t="shared" si="13"/>
        <v>0</v>
      </c>
      <c r="L312" s="6">
        <f t="shared" si="12"/>
        <v>0</v>
      </c>
      <c r="M312">
        <f t="shared" si="14"/>
        <v>0</v>
      </c>
    </row>
    <row r="313" spans="11:13" x14ac:dyDescent="0.25">
      <c r="K313" s="8">
        <f t="shared" si="13"/>
        <v>0</v>
      </c>
      <c r="L313" s="6">
        <f t="shared" si="12"/>
        <v>0</v>
      </c>
      <c r="M313">
        <f t="shared" si="14"/>
        <v>0</v>
      </c>
    </row>
    <row r="314" spans="11:13" x14ac:dyDescent="0.25">
      <c r="K314" s="8">
        <f t="shared" si="13"/>
        <v>0</v>
      </c>
      <c r="L314" s="6">
        <f t="shared" si="12"/>
        <v>0</v>
      </c>
      <c r="M314">
        <f t="shared" si="14"/>
        <v>0</v>
      </c>
    </row>
    <row r="315" spans="11:13" x14ac:dyDescent="0.25">
      <c r="K315" s="8">
        <f t="shared" si="13"/>
        <v>0</v>
      </c>
      <c r="L315" s="6">
        <f t="shared" si="12"/>
        <v>0</v>
      </c>
      <c r="M315">
        <f t="shared" si="14"/>
        <v>0</v>
      </c>
    </row>
    <row r="316" spans="11:13" x14ac:dyDescent="0.25">
      <c r="K316" s="8">
        <f t="shared" si="13"/>
        <v>0</v>
      </c>
      <c r="L316" s="6">
        <f t="shared" si="12"/>
        <v>0</v>
      </c>
      <c r="M316">
        <f t="shared" si="14"/>
        <v>0</v>
      </c>
    </row>
    <row r="317" spans="11:13" x14ac:dyDescent="0.25">
      <c r="K317" s="8">
        <f t="shared" si="13"/>
        <v>0</v>
      </c>
      <c r="L317" s="6">
        <f t="shared" si="12"/>
        <v>0</v>
      </c>
      <c r="M317">
        <f t="shared" si="14"/>
        <v>0</v>
      </c>
    </row>
    <row r="318" spans="11:13" x14ac:dyDescent="0.25">
      <c r="K318" s="8">
        <f t="shared" si="13"/>
        <v>0</v>
      </c>
      <c r="L318" s="6">
        <f t="shared" si="12"/>
        <v>0</v>
      </c>
      <c r="M318">
        <f t="shared" si="14"/>
        <v>0</v>
      </c>
    </row>
    <row r="319" spans="11:13" x14ac:dyDescent="0.25">
      <c r="K319" s="8">
        <f t="shared" si="13"/>
        <v>0</v>
      </c>
      <c r="L319" s="6">
        <f t="shared" si="12"/>
        <v>0</v>
      </c>
      <c r="M319">
        <f t="shared" si="14"/>
        <v>0</v>
      </c>
    </row>
    <row r="320" spans="11:13" x14ac:dyDescent="0.25">
      <c r="K320" s="8">
        <f t="shared" si="13"/>
        <v>0</v>
      </c>
      <c r="L320" s="6">
        <f t="shared" si="12"/>
        <v>0</v>
      </c>
      <c r="M320">
        <f t="shared" si="14"/>
        <v>0</v>
      </c>
    </row>
    <row r="321" spans="11:13" x14ac:dyDescent="0.25">
      <c r="K321" s="8">
        <f t="shared" si="13"/>
        <v>0</v>
      </c>
      <c r="L321" s="6">
        <f t="shared" si="12"/>
        <v>0</v>
      </c>
      <c r="M321">
        <f t="shared" si="14"/>
        <v>0</v>
      </c>
    </row>
    <row r="322" spans="11:13" x14ac:dyDescent="0.25">
      <c r="K322" s="8">
        <f t="shared" si="13"/>
        <v>0</v>
      </c>
      <c r="L322" s="6">
        <f t="shared" si="12"/>
        <v>0</v>
      </c>
      <c r="M322">
        <f t="shared" si="14"/>
        <v>0</v>
      </c>
    </row>
    <row r="323" spans="11:13" x14ac:dyDescent="0.25">
      <c r="K323" s="8">
        <f t="shared" si="13"/>
        <v>0</v>
      </c>
      <c r="L323" s="6">
        <f t="shared" si="12"/>
        <v>0</v>
      </c>
      <c r="M323">
        <f t="shared" si="14"/>
        <v>0</v>
      </c>
    </row>
    <row r="324" spans="11:13" x14ac:dyDescent="0.25">
      <c r="K324" s="8">
        <f t="shared" si="13"/>
        <v>0</v>
      </c>
      <c r="L324" s="6">
        <f t="shared" ref="L324:L387" si="15">IF(E324="",0,IF(E324="H",0,VLOOKUP(E324,$F$539:$G$553,2)))</f>
        <v>0</v>
      </c>
      <c r="M324">
        <f t="shared" si="14"/>
        <v>0</v>
      </c>
    </row>
    <row r="325" spans="11:13" x14ac:dyDescent="0.25">
      <c r="K325" s="8">
        <f t="shared" ref="K325:K388" si="16">SUM(F325:J325)</f>
        <v>0</v>
      </c>
      <c r="L325" s="6">
        <f t="shared" si="15"/>
        <v>0</v>
      </c>
      <c r="M325">
        <f t="shared" ref="M325:M388" si="17">SUM(K325*L325)</f>
        <v>0</v>
      </c>
    </row>
    <row r="326" spans="11:13" x14ac:dyDescent="0.25">
      <c r="K326" s="8">
        <f t="shared" si="16"/>
        <v>0</v>
      </c>
      <c r="L326" s="6">
        <f t="shared" si="15"/>
        <v>0</v>
      </c>
      <c r="M326">
        <f t="shared" si="17"/>
        <v>0</v>
      </c>
    </row>
    <row r="327" spans="11:13" x14ac:dyDescent="0.25">
      <c r="K327" s="8">
        <f t="shared" si="16"/>
        <v>0</v>
      </c>
      <c r="L327" s="6">
        <f t="shared" si="15"/>
        <v>0</v>
      </c>
      <c r="M327">
        <f t="shared" si="17"/>
        <v>0</v>
      </c>
    </row>
    <row r="328" spans="11:13" x14ac:dyDescent="0.25">
      <c r="K328" s="8">
        <f t="shared" si="16"/>
        <v>0</v>
      </c>
      <c r="L328" s="6">
        <f t="shared" si="15"/>
        <v>0</v>
      </c>
      <c r="M328">
        <f t="shared" si="17"/>
        <v>0</v>
      </c>
    </row>
    <row r="329" spans="11:13" x14ac:dyDescent="0.25">
      <c r="K329" s="8">
        <f t="shared" si="16"/>
        <v>0</v>
      </c>
      <c r="L329" s="6">
        <f t="shared" si="15"/>
        <v>0</v>
      </c>
      <c r="M329">
        <f t="shared" si="17"/>
        <v>0</v>
      </c>
    </row>
    <row r="330" spans="11:13" x14ac:dyDescent="0.25">
      <c r="K330" s="8">
        <f t="shared" si="16"/>
        <v>0</v>
      </c>
      <c r="L330" s="6">
        <f t="shared" si="15"/>
        <v>0</v>
      </c>
      <c r="M330">
        <f t="shared" si="17"/>
        <v>0</v>
      </c>
    </row>
    <row r="331" spans="11:13" x14ac:dyDescent="0.25">
      <c r="K331" s="8">
        <f t="shared" si="16"/>
        <v>0</v>
      </c>
      <c r="L331" s="6">
        <f t="shared" si="15"/>
        <v>0</v>
      </c>
      <c r="M331">
        <f t="shared" si="17"/>
        <v>0</v>
      </c>
    </row>
    <row r="332" spans="11:13" x14ac:dyDescent="0.25">
      <c r="K332" s="8">
        <f t="shared" si="16"/>
        <v>0</v>
      </c>
      <c r="L332" s="6">
        <f t="shared" si="15"/>
        <v>0</v>
      </c>
      <c r="M332">
        <f t="shared" si="17"/>
        <v>0</v>
      </c>
    </row>
    <row r="333" spans="11:13" x14ac:dyDescent="0.25">
      <c r="K333" s="8">
        <f t="shared" si="16"/>
        <v>0</v>
      </c>
      <c r="L333" s="6">
        <f t="shared" si="15"/>
        <v>0</v>
      </c>
      <c r="M333">
        <f t="shared" si="17"/>
        <v>0</v>
      </c>
    </row>
    <row r="334" spans="11:13" x14ac:dyDescent="0.25">
      <c r="K334" s="8">
        <f t="shared" si="16"/>
        <v>0</v>
      </c>
      <c r="L334" s="6">
        <f t="shared" si="15"/>
        <v>0</v>
      </c>
      <c r="M334">
        <f t="shared" si="17"/>
        <v>0</v>
      </c>
    </row>
    <row r="335" spans="11:13" x14ac:dyDescent="0.25">
      <c r="K335" s="8">
        <f t="shared" si="16"/>
        <v>0</v>
      </c>
      <c r="L335" s="6">
        <f t="shared" si="15"/>
        <v>0</v>
      </c>
      <c r="M335">
        <f t="shared" si="17"/>
        <v>0</v>
      </c>
    </row>
    <row r="336" spans="11:13" x14ac:dyDescent="0.25">
      <c r="K336" s="8">
        <f t="shared" si="16"/>
        <v>0</v>
      </c>
      <c r="L336" s="6">
        <f t="shared" si="15"/>
        <v>0</v>
      </c>
      <c r="M336">
        <f t="shared" si="17"/>
        <v>0</v>
      </c>
    </row>
    <row r="337" spans="11:13" x14ac:dyDescent="0.25">
      <c r="K337" s="8">
        <f t="shared" si="16"/>
        <v>0</v>
      </c>
      <c r="L337" s="6">
        <f t="shared" si="15"/>
        <v>0</v>
      </c>
      <c r="M337">
        <f t="shared" si="17"/>
        <v>0</v>
      </c>
    </row>
    <row r="338" spans="11:13" x14ac:dyDescent="0.25">
      <c r="K338" s="8">
        <f t="shared" si="16"/>
        <v>0</v>
      </c>
      <c r="L338" s="6">
        <f t="shared" si="15"/>
        <v>0</v>
      </c>
      <c r="M338">
        <f t="shared" si="17"/>
        <v>0</v>
      </c>
    </row>
    <row r="339" spans="11:13" x14ac:dyDescent="0.25">
      <c r="K339" s="8">
        <f t="shared" si="16"/>
        <v>0</v>
      </c>
      <c r="L339" s="6">
        <f t="shared" si="15"/>
        <v>0</v>
      </c>
      <c r="M339">
        <f t="shared" si="17"/>
        <v>0</v>
      </c>
    </row>
    <row r="340" spans="11:13" x14ac:dyDescent="0.25">
      <c r="K340" s="8">
        <f t="shared" si="16"/>
        <v>0</v>
      </c>
      <c r="L340" s="6">
        <f t="shared" si="15"/>
        <v>0</v>
      </c>
      <c r="M340">
        <f t="shared" si="17"/>
        <v>0</v>
      </c>
    </row>
    <row r="341" spans="11:13" x14ac:dyDescent="0.25">
      <c r="K341" s="8">
        <f t="shared" si="16"/>
        <v>0</v>
      </c>
      <c r="L341" s="6">
        <f t="shared" si="15"/>
        <v>0</v>
      </c>
      <c r="M341">
        <f t="shared" si="17"/>
        <v>0</v>
      </c>
    </row>
    <row r="342" spans="11:13" x14ac:dyDescent="0.25">
      <c r="K342" s="8">
        <f t="shared" si="16"/>
        <v>0</v>
      </c>
      <c r="L342" s="6">
        <f t="shared" si="15"/>
        <v>0</v>
      </c>
      <c r="M342">
        <f t="shared" si="17"/>
        <v>0</v>
      </c>
    </row>
    <row r="343" spans="11:13" x14ac:dyDescent="0.25">
      <c r="K343" s="8">
        <f t="shared" si="16"/>
        <v>0</v>
      </c>
      <c r="L343" s="6">
        <f t="shared" si="15"/>
        <v>0</v>
      </c>
      <c r="M343">
        <f t="shared" si="17"/>
        <v>0</v>
      </c>
    </row>
    <row r="344" spans="11:13" x14ac:dyDescent="0.25">
      <c r="K344" s="8">
        <f t="shared" si="16"/>
        <v>0</v>
      </c>
      <c r="L344" s="6">
        <f t="shared" si="15"/>
        <v>0</v>
      </c>
      <c r="M344">
        <f t="shared" si="17"/>
        <v>0</v>
      </c>
    </row>
    <row r="345" spans="11:13" x14ac:dyDescent="0.25">
      <c r="K345" s="8">
        <f t="shared" si="16"/>
        <v>0</v>
      </c>
      <c r="L345" s="6">
        <f t="shared" si="15"/>
        <v>0</v>
      </c>
      <c r="M345">
        <f t="shared" si="17"/>
        <v>0</v>
      </c>
    </row>
    <row r="346" spans="11:13" x14ac:dyDescent="0.25">
      <c r="K346" s="8">
        <f t="shared" si="16"/>
        <v>0</v>
      </c>
      <c r="L346" s="6">
        <f t="shared" si="15"/>
        <v>0</v>
      </c>
      <c r="M346">
        <f t="shared" si="17"/>
        <v>0</v>
      </c>
    </row>
    <row r="347" spans="11:13" x14ac:dyDescent="0.25">
      <c r="K347" s="8">
        <f t="shared" si="16"/>
        <v>0</v>
      </c>
      <c r="L347" s="6">
        <f t="shared" si="15"/>
        <v>0</v>
      </c>
      <c r="M347">
        <f t="shared" si="17"/>
        <v>0</v>
      </c>
    </row>
    <row r="348" spans="11:13" x14ac:dyDescent="0.25">
      <c r="K348" s="8">
        <f t="shared" si="16"/>
        <v>0</v>
      </c>
      <c r="L348" s="6">
        <f t="shared" si="15"/>
        <v>0</v>
      </c>
      <c r="M348">
        <f t="shared" si="17"/>
        <v>0</v>
      </c>
    </row>
    <row r="349" spans="11:13" x14ac:dyDescent="0.25">
      <c r="K349" s="8">
        <f t="shared" si="16"/>
        <v>0</v>
      </c>
      <c r="L349" s="6">
        <f t="shared" si="15"/>
        <v>0</v>
      </c>
      <c r="M349">
        <f t="shared" si="17"/>
        <v>0</v>
      </c>
    </row>
    <row r="350" spans="11:13" x14ac:dyDescent="0.25">
      <c r="K350" s="8">
        <f t="shared" si="16"/>
        <v>0</v>
      </c>
      <c r="L350" s="6">
        <f t="shared" si="15"/>
        <v>0</v>
      </c>
      <c r="M350">
        <f t="shared" si="17"/>
        <v>0</v>
      </c>
    </row>
    <row r="351" spans="11:13" x14ac:dyDescent="0.25">
      <c r="K351" s="8">
        <f t="shared" si="16"/>
        <v>0</v>
      </c>
      <c r="L351" s="6">
        <f t="shared" si="15"/>
        <v>0</v>
      </c>
      <c r="M351">
        <f t="shared" si="17"/>
        <v>0</v>
      </c>
    </row>
    <row r="352" spans="11:13" x14ac:dyDescent="0.25">
      <c r="K352" s="8">
        <f t="shared" si="16"/>
        <v>0</v>
      </c>
      <c r="L352" s="6">
        <f t="shared" si="15"/>
        <v>0</v>
      </c>
      <c r="M352">
        <f t="shared" si="17"/>
        <v>0</v>
      </c>
    </row>
    <row r="353" spans="11:13" x14ac:dyDescent="0.25">
      <c r="K353" s="8">
        <f t="shared" si="16"/>
        <v>0</v>
      </c>
      <c r="L353" s="6">
        <f t="shared" si="15"/>
        <v>0</v>
      </c>
      <c r="M353">
        <f t="shared" si="17"/>
        <v>0</v>
      </c>
    </row>
    <row r="354" spans="11:13" x14ac:dyDescent="0.25">
      <c r="K354" s="8">
        <f t="shared" si="16"/>
        <v>0</v>
      </c>
      <c r="L354" s="6">
        <f t="shared" si="15"/>
        <v>0</v>
      </c>
      <c r="M354">
        <f t="shared" si="17"/>
        <v>0</v>
      </c>
    </row>
    <row r="355" spans="11:13" x14ac:dyDescent="0.25">
      <c r="K355" s="8">
        <f t="shared" si="16"/>
        <v>0</v>
      </c>
      <c r="L355" s="6">
        <f t="shared" si="15"/>
        <v>0</v>
      </c>
      <c r="M355">
        <f t="shared" si="17"/>
        <v>0</v>
      </c>
    </row>
    <row r="356" spans="11:13" x14ac:dyDescent="0.25">
      <c r="K356" s="8">
        <f t="shared" si="16"/>
        <v>0</v>
      </c>
      <c r="L356" s="6">
        <f t="shared" si="15"/>
        <v>0</v>
      </c>
      <c r="M356">
        <f t="shared" si="17"/>
        <v>0</v>
      </c>
    </row>
    <row r="357" spans="11:13" x14ac:dyDescent="0.25">
      <c r="K357" s="8">
        <f t="shared" si="16"/>
        <v>0</v>
      </c>
      <c r="L357" s="6">
        <f t="shared" si="15"/>
        <v>0</v>
      </c>
      <c r="M357">
        <f t="shared" si="17"/>
        <v>0</v>
      </c>
    </row>
    <row r="358" spans="11:13" x14ac:dyDescent="0.25">
      <c r="K358" s="8">
        <f t="shared" si="16"/>
        <v>0</v>
      </c>
      <c r="L358" s="6">
        <f t="shared" si="15"/>
        <v>0</v>
      </c>
      <c r="M358">
        <f t="shared" si="17"/>
        <v>0</v>
      </c>
    </row>
    <row r="359" spans="11:13" x14ac:dyDescent="0.25">
      <c r="K359" s="8">
        <f t="shared" si="16"/>
        <v>0</v>
      </c>
      <c r="L359" s="6">
        <f t="shared" si="15"/>
        <v>0</v>
      </c>
      <c r="M359">
        <f t="shared" si="17"/>
        <v>0</v>
      </c>
    </row>
    <row r="360" spans="11:13" x14ac:dyDescent="0.25">
      <c r="K360" s="8">
        <f t="shared" si="16"/>
        <v>0</v>
      </c>
      <c r="L360" s="6">
        <f t="shared" si="15"/>
        <v>0</v>
      </c>
      <c r="M360">
        <f t="shared" si="17"/>
        <v>0</v>
      </c>
    </row>
    <row r="361" spans="11:13" x14ac:dyDescent="0.25">
      <c r="K361" s="8">
        <f t="shared" si="16"/>
        <v>0</v>
      </c>
      <c r="L361" s="6">
        <f t="shared" si="15"/>
        <v>0</v>
      </c>
      <c r="M361">
        <f t="shared" si="17"/>
        <v>0</v>
      </c>
    </row>
    <row r="362" spans="11:13" x14ac:dyDescent="0.25">
      <c r="K362" s="8">
        <f t="shared" si="16"/>
        <v>0</v>
      </c>
      <c r="L362" s="6">
        <f t="shared" si="15"/>
        <v>0</v>
      </c>
      <c r="M362">
        <f t="shared" si="17"/>
        <v>0</v>
      </c>
    </row>
    <row r="363" spans="11:13" x14ac:dyDescent="0.25">
      <c r="K363" s="8">
        <f t="shared" si="16"/>
        <v>0</v>
      </c>
      <c r="L363" s="6">
        <f t="shared" si="15"/>
        <v>0</v>
      </c>
      <c r="M363">
        <f t="shared" si="17"/>
        <v>0</v>
      </c>
    </row>
    <row r="364" spans="11:13" x14ac:dyDescent="0.25">
      <c r="K364" s="8">
        <f t="shared" si="16"/>
        <v>0</v>
      </c>
      <c r="L364" s="6">
        <f t="shared" si="15"/>
        <v>0</v>
      </c>
      <c r="M364">
        <f t="shared" si="17"/>
        <v>0</v>
      </c>
    </row>
    <row r="365" spans="11:13" x14ac:dyDescent="0.25">
      <c r="K365" s="8">
        <f t="shared" si="16"/>
        <v>0</v>
      </c>
      <c r="L365" s="6">
        <f t="shared" si="15"/>
        <v>0</v>
      </c>
      <c r="M365">
        <f t="shared" si="17"/>
        <v>0</v>
      </c>
    </row>
    <row r="366" spans="11:13" x14ac:dyDescent="0.25">
      <c r="K366" s="8">
        <f t="shared" si="16"/>
        <v>0</v>
      </c>
      <c r="L366" s="6">
        <f t="shared" si="15"/>
        <v>0</v>
      </c>
      <c r="M366">
        <f t="shared" si="17"/>
        <v>0</v>
      </c>
    </row>
    <row r="367" spans="11:13" x14ac:dyDescent="0.25">
      <c r="K367" s="8">
        <f t="shared" si="16"/>
        <v>0</v>
      </c>
      <c r="L367" s="6">
        <f t="shared" si="15"/>
        <v>0</v>
      </c>
      <c r="M367">
        <f t="shared" si="17"/>
        <v>0</v>
      </c>
    </row>
    <row r="368" spans="11:13" x14ac:dyDescent="0.25">
      <c r="K368" s="8">
        <f t="shared" si="16"/>
        <v>0</v>
      </c>
      <c r="L368" s="6">
        <f t="shared" si="15"/>
        <v>0</v>
      </c>
      <c r="M368">
        <f t="shared" si="17"/>
        <v>0</v>
      </c>
    </row>
    <row r="369" spans="11:13" x14ac:dyDescent="0.25">
      <c r="K369" s="8">
        <f t="shared" si="16"/>
        <v>0</v>
      </c>
      <c r="L369" s="6">
        <f t="shared" si="15"/>
        <v>0</v>
      </c>
      <c r="M369">
        <f t="shared" si="17"/>
        <v>0</v>
      </c>
    </row>
    <row r="370" spans="11:13" x14ac:dyDescent="0.25">
      <c r="K370" s="8">
        <f t="shared" si="16"/>
        <v>0</v>
      </c>
      <c r="L370" s="6">
        <f t="shared" si="15"/>
        <v>0</v>
      </c>
      <c r="M370">
        <f t="shared" si="17"/>
        <v>0</v>
      </c>
    </row>
    <row r="371" spans="11:13" x14ac:dyDescent="0.25">
      <c r="K371" s="8">
        <f t="shared" si="16"/>
        <v>0</v>
      </c>
      <c r="L371" s="6">
        <f t="shared" si="15"/>
        <v>0</v>
      </c>
      <c r="M371">
        <f t="shared" si="17"/>
        <v>0</v>
      </c>
    </row>
    <row r="372" spans="11:13" x14ac:dyDescent="0.25">
      <c r="K372" s="8">
        <f t="shared" si="16"/>
        <v>0</v>
      </c>
      <c r="L372" s="6">
        <f t="shared" si="15"/>
        <v>0</v>
      </c>
      <c r="M372">
        <f t="shared" si="17"/>
        <v>0</v>
      </c>
    </row>
    <row r="373" spans="11:13" x14ac:dyDescent="0.25">
      <c r="K373" s="8">
        <f t="shared" si="16"/>
        <v>0</v>
      </c>
      <c r="L373" s="6">
        <f t="shared" si="15"/>
        <v>0</v>
      </c>
      <c r="M373">
        <f t="shared" si="17"/>
        <v>0</v>
      </c>
    </row>
    <row r="374" spans="11:13" x14ac:dyDescent="0.25">
      <c r="K374" s="8">
        <f t="shared" si="16"/>
        <v>0</v>
      </c>
      <c r="L374" s="6">
        <f t="shared" si="15"/>
        <v>0</v>
      </c>
      <c r="M374">
        <f t="shared" si="17"/>
        <v>0</v>
      </c>
    </row>
    <row r="375" spans="11:13" x14ac:dyDescent="0.25">
      <c r="K375" s="8">
        <f t="shared" si="16"/>
        <v>0</v>
      </c>
      <c r="L375" s="6">
        <f t="shared" si="15"/>
        <v>0</v>
      </c>
      <c r="M375">
        <f t="shared" si="17"/>
        <v>0</v>
      </c>
    </row>
    <row r="376" spans="11:13" x14ac:dyDescent="0.25">
      <c r="K376" s="8">
        <f t="shared" si="16"/>
        <v>0</v>
      </c>
      <c r="L376" s="6">
        <f t="shared" si="15"/>
        <v>0</v>
      </c>
      <c r="M376">
        <f t="shared" si="17"/>
        <v>0</v>
      </c>
    </row>
    <row r="377" spans="11:13" x14ac:dyDescent="0.25">
      <c r="K377" s="8">
        <f t="shared" si="16"/>
        <v>0</v>
      </c>
      <c r="L377" s="6">
        <f t="shared" si="15"/>
        <v>0</v>
      </c>
      <c r="M377">
        <f t="shared" si="17"/>
        <v>0</v>
      </c>
    </row>
    <row r="378" spans="11:13" x14ac:dyDescent="0.25">
      <c r="K378" s="8">
        <f t="shared" si="16"/>
        <v>0</v>
      </c>
      <c r="L378" s="6">
        <f t="shared" si="15"/>
        <v>0</v>
      </c>
      <c r="M378">
        <f t="shared" si="17"/>
        <v>0</v>
      </c>
    </row>
    <row r="379" spans="11:13" x14ac:dyDescent="0.25">
      <c r="K379" s="8">
        <f t="shared" si="16"/>
        <v>0</v>
      </c>
      <c r="L379" s="6">
        <f t="shared" si="15"/>
        <v>0</v>
      </c>
      <c r="M379">
        <f t="shared" si="17"/>
        <v>0</v>
      </c>
    </row>
    <row r="380" spans="11:13" x14ac:dyDescent="0.25">
      <c r="K380" s="8">
        <f t="shared" si="16"/>
        <v>0</v>
      </c>
      <c r="L380" s="6">
        <f t="shared" si="15"/>
        <v>0</v>
      </c>
      <c r="M380">
        <f t="shared" si="17"/>
        <v>0</v>
      </c>
    </row>
    <row r="381" spans="11:13" x14ac:dyDescent="0.25">
      <c r="K381" s="8">
        <f t="shared" si="16"/>
        <v>0</v>
      </c>
      <c r="L381" s="6">
        <f t="shared" si="15"/>
        <v>0</v>
      </c>
      <c r="M381">
        <f t="shared" si="17"/>
        <v>0</v>
      </c>
    </row>
    <row r="382" spans="11:13" x14ac:dyDescent="0.25">
      <c r="K382" s="8">
        <f t="shared" si="16"/>
        <v>0</v>
      </c>
      <c r="L382" s="6">
        <f t="shared" si="15"/>
        <v>0</v>
      </c>
      <c r="M382">
        <f t="shared" si="17"/>
        <v>0</v>
      </c>
    </row>
    <row r="383" spans="11:13" x14ac:dyDescent="0.25">
      <c r="K383" s="8">
        <f t="shared" si="16"/>
        <v>0</v>
      </c>
      <c r="L383" s="6">
        <f t="shared" si="15"/>
        <v>0</v>
      </c>
      <c r="M383">
        <f t="shared" si="17"/>
        <v>0</v>
      </c>
    </row>
    <row r="384" spans="11:13" x14ac:dyDescent="0.25">
      <c r="K384" s="8">
        <f t="shared" si="16"/>
        <v>0</v>
      </c>
      <c r="L384" s="6">
        <f t="shared" si="15"/>
        <v>0</v>
      </c>
      <c r="M384">
        <f t="shared" si="17"/>
        <v>0</v>
      </c>
    </row>
    <row r="385" spans="11:13" x14ac:dyDescent="0.25">
      <c r="K385" s="8">
        <f t="shared" si="16"/>
        <v>0</v>
      </c>
      <c r="L385" s="6">
        <f t="shared" si="15"/>
        <v>0</v>
      </c>
      <c r="M385">
        <f t="shared" si="17"/>
        <v>0</v>
      </c>
    </row>
    <row r="386" spans="11:13" x14ac:dyDescent="0.25">
      <c r="K386" s="8">
        <f t="shared" si="16"/>
        <v>0</v>
      </c>
      <c r="L386" s="6">
        <f t="shared" si="15"/>
        <v>0</v>
      </c>
      <c r="M386">
        <f t="shared" si="17"/>
        <v>0</v>
      </c>
    </row>
    <row r="387" spans="11:13" x14ac:dyDescent="0.25">
      <c r="K387" s="8">
        <f t="shared" si="16"/>
        <v>0</v>
      </c>
      <c r="L387" s="6">
        <f t="shared" si="15"/>
        <v>0</v>
      </c>
      <c r="M387">
        <f t="shared" si="17"/>
        <v>0</v>
      </c>
    </row>
    <row r="388" spans="11:13" x14ac:dyDescent="0.25">
      <c r="K388" s="8">
        <f t="shared" si="16"/>
        <v>0</v>
      </c>
      <c r="L388" s="6">
        <f t="shared" ref="L388:L451" si="18">IF(E388="",0,IF(E388="H",0,VLOOKUP(E388,$F$539:$G$553,2)))</f>
        <v>0</v>
      </c>
      <c r="M388">
        <f t="shared" si="17"/>
        <v>0</v>
      </c>
    </row>
    <row r="389" spans="11:13" x14ac:dyDescent="0.25">
      <c r="K389" s="8">
        <f t="shared" ref="K389:K452" si="19">SUM(F389:J389)</f>
        <v>0</v>
      </c>
      <c r="L389" s="6">
        <f t="shared" si="18"/>
        <v>0</v>
      </c>
      <c r="M389">
        <f t="shared" ref="M389:M452" si="20">SUM(K389*L389)</f>
        <v>0</v>
      </c>
    </row>
    <row r="390" spans="11:13" x14ac:dyDescent="0.25">
      <c r="K390" s="8">
        <f t="shared" si="19"/>
        <v>0</v>
      </c>
      <c r="L390" s="6">
        <f t="shared" si="18"/>
        <v>0</v>
      </c>
      <c r="M390">
        <f t="shared" si="20"/>
        <v>0</v>
      </c>
    </row>
    <row r="391" spans="11:13" x14ac:dyDescent="0.25">
      <c r="K391" s="8">
        <f t="shared" si="19"/>
        <v>0</v>
      </c>
      <c r="L391" s="6">
        <f t="shared" si="18"/>
        <v>0</v>
      </c>
      <c r="M391">
        <f t="shared" si="20"/>
        <v>0</v>
      </c>
    </row>
    <row r="392" spans="11:13" x14ac:dyDescent="0.25">
      <c r="K392" s="8">
        <f t="shared" si="19"/>
        <v>0</v>
      </c>
      <c r="L392" s="6">
        <f t="shared" si="18"/>
        <v>0</v>
      </c>
      <c r="M392">
        <f t="shared" si="20"/>
        <v>0</v>
      </c>
    </row>
    <row r="393" spans="11:13" x14ac:dyDescent="0.25">
      <c r="K393" s="8">
        <f t="shared" si="19"/>
        <v>0</v>
      </c>
      <c r="L393" s="6">
        <f t="shared" si="18"/>
        <v>0</v>
      </c>
      <c r="M393">
        <f t="shared" si="20"/>
        <v>0</v>
      </c>
    </row>
    <row r="394" spans="11:13" x14ac:dyDescent="0.25">
      <c r="K394" s="8">
        <f t="shared" si="19"/>
        <v>0</v>
      </c>
      <c r="L394" s="6">
        <f t="shared" si="18"/>
        <v>0</v>
      </c>
      <c r="M394">
        <f t="shared" si="20"/>
        <v>0</v>
      </c>
    </row>
    <row r="395" spans="11:13" x14ac:dyDescent="0.25">
      <c r="K395" s="8">
        <f t="shared" si="19"/>
        <v>0</v>
      </c>
      <c r="L395" s="6">
        <f t="shared" si="18"/>
        <v>0</v>
      </c>
      <c r="M395">
        <f t="shared" si="20"/>
        <v>0</v>
      </c>
    </row>
    <row r="396" spans="11:13" x14ac:dyDescent="0.25">
      <c r="K396" s="8">
        <f t="shared" si="19"/>
        <v>0</v>
      </c>
      <c r="L396" s="6">
        <f t="shared" si="18"/>
        <v>0</v>
      </c>
      <c r="M396">
        <f t="shared" si="20"/>
        <v>0</v>
      </c>
    </row>
    <row r="397" spans="11:13" x14ac:dyDescent="0.25">
      <c r="K397" s="8">
        <f t="shared" si="19"/>
        <v>0</v>
      </c>
      <c r="L397" s="6">
        <f t="shared" si="18"/>
        <v>0</v>
      </c>
      <c r="M397">
        <f t="shared" si="20"/>
        <v>0</v>
      </c>
    </row>
    <row r="398" spans="11:13" x14ac:dyDescent="0.25">
      <c r="K398" s="8">
        <f t="shared" si="19"/>
        <v>0</v>
      </c>
      <c r="L398" s="6">
        <f t="shared" si="18"/>
        <v>0</v>
      </c>
      <c r="M398">
        <f t="shared" si="20"/>
        <v>0</v>
      </c>
    </row>
    <row r="399" spans="11:13" x14ac:dyDescent="0.25">
      <c r="K399" s="8">
        <f t="shared" si="19"/>
        <v>0</v>
      </c>
      <c r="L399" s="6">
        <f t="shared" si="18"/>
        <v>0</v>
      </c>
      <c r="M399">
        <f t="shared" si="20"/>
        <v>0</v>
      </c>
    </row>
    <row r="400" spans="11:13" x14ac:dyDescent="0.25">
      <c r="K400" s="8">
        <f t="shared" si="19"/>
        <v>0</v>
      </c>
      <c r="L400" s="6">
        <f t="shared" si="18"/>
        <v>0</v>
      </c>
      <c r="M400">
        <f t="shared" si="20"/>
        <v>0</v>
      </c>
    </row>
    <row r="401" spans="11:13" x14ac:dyDescent="0.25">
      <c r="K401" s="8">
        <f t="shared" si="19"/>
        <v>0</v>
      </c>
      <c r="L401" s="6">
        <f t="shared" si="18"/>
        <v>0</v>
      </c>
      <c r="M401">
        <f t="shared" si="20"/>
        <v>0</v>
      </c>
    </row>
    <row r="402" spans="11:13" x14ac:dyDescent="0.25">
      <c r="K402" s="8">
        <f t="shared" si="19"/>
        <v>0</v>
      </c>
      <c r="L402" s="6">
        <f t="shared" si="18"/>
        <v>0</v>
      </c>
      <c r="M402">
        <f t="shared" si="20"/>
        <v>0</v>
      </c>
    </row>
    <row r="403" spans="11:13" x14ac:dyDescent="0.25">
      <c r="K403" s="8">
        <f t="shared" si="19"/>
        <v>0</v>
      </c>
      <c r="L403" s="6">
        <f t="shared" si="18"/>
        <v>0</v>
      </c>
      <c r="M403">
        <f t="shared" si="20"/>
        <v>0</v>
      </c>
    </row>
    <row r="404" spans="11:13" x14ac:dyDescent="0.25">
      <c r="K404" s="8">
        <f t="shared" si="19"/>
        <v>0</v>
      </c>
      <c r="L404" s="6">
        <f t="shared" si="18"/>
        <v>0</v>
      </c>
      <c r="M404">
        <f t="shared" si="20"/>
        <v>0</v>
      </c>
    </row>
    <row r="405" spans="11:13" x14ac:dyDescent="0.25">
      <c r="K405" s="8">
        <f t="shared" si="19"/>
        <v>0</v>
      </c>
      <c r="L405" s="6">
        <f t="shared" si="18"/>
        <v>0</v>
      </c>
      <c r="M405">
        <f t="shared" si="20"/>
        <v>0</v>
      </c>
    </row>
    <row r="406" spans="11:13" x14ac:dyDescent="0.25">
      <c r="K406" s="8">
        <f t="shared" si="19"/>
        <v>0</v>
      </c>
      <c r="L406" s="6">
        <f t="shared" si="18"/>
        <v>0</v>
      </c>
      <c r="M406">
        <f t="shared" si="20"/>
        <v>0</v>
      </c>
    </row>
    <row r="407" spans="11:13" x14ac:dyDescent="0.25">
      <c r="K407" s="8">
        <f t="shared" si="19"/>
        <v>0</v>
      </c>
      <c r="L407" s="6">
        <f t="shared" si="18"/>
        <v>0</v>
      </c>
      <c r="M407">
        <f t="shared" si="20"/>
        <v>0</v>
      </c>
    </row>
    <row r="408" spans="11:13" x14ac:dyDescent="0.25">
      <c r="K408" s="8">
        <f t="shared" si="19"/>
        <v>0</v>
      </c>
      <c r="L408" s="6">
        <f t="shared" si="18"/>
        <v>0</v>
      </c>
      <c r="M408">
        <f t="shared" si="20"/>
        <v>0</v>
      </c>
    </row>
    <row r="409" spans="11:13" x14ac:dyDescent="0.25">
      <c r="K409" s="8">
        <f t="shared" si="19"/>
        <v>0</v>
      </c>
      <c r="L409" s="6">
        <f t="shared" si="18"/>
        <v>0</v>
      </c>
      <c r="M409">
        <f t="shared" si="20"/>
        <v>0</v>
      </c>
    </row>
    <row r="410" spans="11:13" x14ac:dyDescent="0.25">
      <c r="K410" s="8">
        <f t="shared" si="19"/>
        <v>0</v>
      </c>
      <c r="L410" s="6">
        <f t="shared" si="18"/>
        <v>0</v>
      </c>
      <c r="M410">
        <f t="shared" si="20"/>
        <v>0</v>
      </c>
    </row>
    <row r="411" spans="11:13" x14ac:dyDescent="0.25">
      <c r="K411" s="8">
        <f t="shared" si="19"/>
        <v>0</v>
      </c>
      <c r="L411" s="6">
        <f t="shared" si="18"/>
        <v>0</v>
      </c>
      <c r="M411">
        <f t="shared" si="20"/>
        <v>0</v>
      </c>
    </row>
    <row r="412" spans="11:13" x14ac:dyDescent="0.25">
      <c r="K412" s="8">
        <f t="shared" si="19"/>
        <v>0</v>
      </c>
      <c r="L412" s="6">
        <f t="shared" si="18"/>
        <v>0</v>
      </c>
      <c r="M412">
        <f t="shared" si="20"/>
        <v>0</v>
      </c>
    </row>
    <row r="413" spans="11:13" x14ac:dyDescent="0.25">
      <c r="K413" s="8">
        <f t="shared" si="19"/>
        <v>0</v>
      </c>
      <c r="L413" s="6">
        <f t="shared" si="18"/>
        <v>0</v>
      </c>
      <c r="M413">
        <f t="shared" si="20"/>
        <v>0</v>
      </c>
    </row>
    <row r="414" spans="11:13" x14ac:dyDescent="0.25">
      <c r="K414" s="8">
        <f t="shared" si="19"/>
        <v>0</v>
      </c>
      <c r="L414" s="6">
        <f t="shared" si="18"/>
        <v>0</v>
      </c>
      <c r="M414">
        <f t="shared" si="20"/>
        <v>0</v>
      </c>
    </row>
    <row r="415" spans="11:13" x14ac:dyDescent="0.25">
      <c r="K415" s="8">
        <f t="shared" si="19"/>
        <v>0</v>
      </c>
      <c r="L415" s="6">
        <f t="shared" si="18"/>
        <v>0</v>
      </c>
      <c r="M415">
        <f t="shared" si="20"/>
        <v>0</v>
      </c>
    </row>
    <row r="416" spans="11:13" x14ac:dyDescent="0.25">
      <c r="K416" s="8">
        <f t="shared" si="19"/>
        <v>0</v>
      </c>
      <c r="L416" s="6">
        <f t="shared" si="18"/>
        <v>0</v>
      </c>
      <c r="M416">
        <f t="shared" si="20"/>
        <v>0</v>
      </c>
    </row>
    <row r="417" spans="11:13" x14ac:dyDescent="0.25">
      <c r="K417" s="8">
        <f t="shared" si="19"/>
        <v>0</v>
      </c>
      <c r="L417" s="6">
        <f t="shared" si="18"/>
        <v>0</v>
      </c>
      <c r="M417">
        <f t="shared" si="20"/>
        <v>0</v>
      </c>
    </row>
    <row r="418" spans="11:13" x14ac:dyDescent="0.25">
      <c r="K418" s="8">
        <f t="shared" si="19"/>
        <v>0</v>
      </c>
      <c r="L418" s="6">
        <f t="shared" si="18"/>
        <v>0</v>
      </c>
      <c r="M418">
        <f t="shared" si="20"/>
        <v>0</v>
      </c>
    </row>
    <row r="419" spans="11:13" x14ac:dyDescent="0.25">
      <c r="K419" s="8">
        <f t="shared" si="19"/>
        <v>0</v>
      </c>
      <c r="L419" s="6">
        <f t="shared" si="18"/>
        <v>0</v>
      </c>
      <c r="M419">
        <f t="shared" si="20"/>
        <v>0</v>
      </c>
    </row>
    <row r="420" spans="11:13" x14ac:dyDescent="0.25">
      <c r="K420" s="8">
        <f t="shared" si="19"/>
        <v>0</v>
      </c>
      <c r="L420" s="6">
        <f t="shared" si="18"/>
        <v>0</v>
      </c>
      <c r="M420">
        <f t="shared" si="20"/>
        <v>0</v>
      </c>
    </row>
    <row r="421" spans="11:13" x14ac:dyDescent="0.25">
      <c r="K421" s="8">
        <f t="shared" si="19"/>
        <v>0</v>
      </c>
      <c r="L421" s="6">
        <f t="shared" si="18"/>
        <v>0</v>
      </c>
      <c r="M421">
        <f t="shared" si="20"/>
        <v>0</v>
      </c>
    </row>
    <row r="422" spans="11:13" x14ac:dyDescent="0.25">
      <c r="K422" s="8">
        <f t="shared" si="19"/>
        <v>0</v>
      </c>
      <c r="L422" s="6">
        <f t="shared" si="18"/>
        <v>0</v>
      </c>
      <c r="M422">
        <f t="shared" si="20"/>
        <v>0</v>
      </c>
    </row>
    <row r="423" spans="11:13" x14ac:dyDescent="0.25">
      <c r="K423" s="8">
        <f t="shared" si="19"/>
        <v>0</v>
      </c>
      <c r="L423" s="6">
        <f t="shared" si="18"/>
        <v>0</v>
      </c>
      <c r="M423">
        <f t="shared" si="20"/>
        <v>0</v>
      </c>
    </row>
    <row r="424" spans="11:13" x14ac:dyDescent="0.25">
      <c r="K424" s="8">
        <f t="shared" si="19"/>
        <v>0</v>
      </c>
      <c r="L424" s="6">
        <f t="shared" si="18"/>
        <v>0</v>
      </c>
      <c r="M424">
        <f t="shared" si="20"/>
        <v>0</v>
      </c>
    </row>
    <row r="425" spans="11:13" x14ac:dyDescent="0.25">
      <c r="K425" s="8">
        <f t="shared" si="19"/>
        <v>0</v>
      </c>
      <c r="L425" s="6">
        <f t="shared" si="18"/>
        <v>0</v>
      </c>
      <c r="M425">
        <f t="shared" si="20"/>
        <v>0</v>
      </c>
    </row>
    <row r="426" spans="11:13" x14ac:dyDescent="0.25">
      <c r="K426" s="8">
        <f t="shared" si="19"/>
        <v>0</v>
      </c>
      <c r="L426" s="6">
        <f t="shared" si="18"/>
        <v>0</v>
      </c>
      <c r="M426">
        <f t="shared" si="20"/>
        <v>0</v>
      </c>
    </row>
    <row r="427" spans="11:13" x14ac:dyDescent="0.25">
      <c r="K427" s="8">
        <f t="shared" si="19"/>
        <v>0</v>
      </c>
      <c r="L427" s="6">
        <f t="shared" si="18"/>
        <v>0</v>
      </c>
      <c r="M427">
        <f t="shared" si="20"/>
        <v>0</v>
      </c>
    </row>
    <row r="428" spans="11:13" x14ac:dyDescent="0.25">
      <c r="K428" s="8">
        <f t="shared" si="19"/>
        <v>0</v>
      </c>
      <c r="L428" s="6">
        <f t="shared" si="18"/>
        <v>0</v>
      </c>
      <c r="M428">
        <f t="shared" si="20"/>
        <v>0</v>
      </c>
    </row>
    <row r="429" spans="11:13" x14ac:dyDescent="0.25">
      <c r="K429" s="8">
        <f t="shared" si="19"/>
        <v>0</v>
      </c>
      <c r="L429" s="6">
        <f t="shared" si="18"/>
        <v>0</v>
      </c>
      <c r="M429">
        <f t="shared" si="20"/>
        <v>0</v>
      </c>
    </row>
    <row r="430" spans="11:13" x14ac:dyDescent="0.25">
      <c r="K430" s="8">
        <f t="shared" si="19"/>
        <v>0</v>
      </c>
      <c r="L430" s="6">
        <f t="shared" si="18"/>
        <v>0</v>
      </c>
      <c r="M430">
        <f t="shared" si="20"/>
        <v>0</v>
      </c>
    </row>
    <row r="431" spans="11:13" x14ac:dyDescent="0.25">
      <c r="K431" s="8">
        <f t="shared" si="19"/>
        <v>0</v>
      </c>
      <c r="L431" s="6">
        <f t="shared" si="18"/>
        <v>0</v>
      </c>
      <c r="M431">
        <f t="shared" si="20"/>
        <v>0</v>
      </c>
    </row>
    <row r="432" spans="11:13" x14ac:dyDescent="0.25">
      <c r="K432" s="8">
        <f t="shared" si="19"/>
        <v>0</v>
      </c>
      <c r="L432" s="6">
        <f t="shared" si="18"/>
        <v>0</v>
      </c>
      <c r="M432">
        <f t="shared" si="20"/>
        <v>0</v>
      </c>
    </row>
    <row r="433" spans="11:13" x14ac:dyDescent="0.25">
      <c r="K433" s="8">
        <f t="shared" si="19"/>
        <v>0</v>
      </c>
      <c r="L433" s="6">
        <f t="shared" si="18"/>
        <v>0</v>
      </c>
      <c r="M433">
        <f t="shared" si="20"/>
        <v>0</v>
      </c>
    </row>
    <row r="434" spans="11:13" x14ac:dyDescent="0.25">
      <c r="K434" s="8">
        <f t="shared" si="19"/>
        <v>0</v>
      </c>
      <c r="L434" s="6">
        <f t="shared" si="18"/>
        <v>0</v>
      </c>
      <c r="M434">
        <f t="shared" si="20"/>
        <v>0</v>
      </c>
    </row>
    <row r="435" spans="11:13" x14ac:dyDescent="0.25">
      <c r="K435" s="8">
        <f t="shared" si="19"/>
        <v>0</v>
      </c>
      <c r="L435" s="6">
        <f t="shared" si="18"/>
        <v>0</v>
      </c>
      <c r="M435">
        <f t="shared" si="20"/>
        <v>0</v>
      </c>
    </row>
    <row r="436" spans="11:13" x14ac:dyDescent="0.25">
      <c r="K436" s="8">
        <f t="shared" si="19"/>
        <v>0</v>
      </c>
      <c r="L436" s="6">
        <f t="shared" si="18"/>
        <v>0</v>
      </c>
      <c r="M436">
        <f t="shared" si="20"/>
        <v>0</v>
      </c>
    </row>
    <row r="437" spans="11:13" x14ac:dyDescent="0.25">
      <c r="K437" s="8">
        <f t="shared" si="19"/>
        <v>0</v>
      </c>
      <c r="L437" s="6">
        <f t="shared" si="18"/>
        <v>0</v>
      </c>
      <c r="M437">
        <f t="shared" si="20"/>
        <v>0</v>
      </c>
    </row>
    <row r="438" spans="11:13" x14ac:dyDescent="0.25">
      <c r="K438" s="8">
        <f t="shared" si="19"/>
        <v>0</v>
      </c>
      <c r="L438" s="6">
        <f t="shared" si="18"/>
        <v>0</v>
      </c>
      <c r="M438">
        <f t="shared" si="20"/>
        <v>0</v>
      </c>
    </row>
    <row r="439" spans="11:13" x14ac:dyDescent="0.25">
      <c r="K439" s="8">
        <f t="shared" si="19"/>
        <v>0</v>
      </c>
      <c r="L439" s="6">
        <f t="shared" si="18"/>
        <v>0</v>
      </c>
      <c r="M439">
        <f t="shared" si="20"/>
        <v>0</v>
      </c>
    </row>
    <row r="440" spans="11:13" x14ac:dyDescent="0.25">
      <c r="K440" s="8">
        <f t="shared" si="19"/>
        <v>0</v>
      </c>
      <c r="L440" s="6">
        <f t="shared" si="18"/>
        <v>0</v>
      </c>
      <c r="M440">
        <f t="shared" si="20"/>
        <v>0</v>
      </c>
    </row>
    <row r="441" spans="11:13" x14ac:dyDescent="0.25">
      <c r="K441" s="8">
        <f t="shared" si="19"/>
        <v>0</v>
      </c>
      <c r="L441" s="6">
        <f t="shared" si="18"/>
        <v>0</v>
      </c>
      <c r="M441">
        <f t="shared" si="20"/>
        <v>0</v>
      </c>
    </row>
    <row r="442" spans="11:13" x14ac:dyDescent="0.25">
      <c r="K442" s="8">
        <f t="shared" si="19"/>
        <v>0</v>
      </c>
      <c r="L442" s="6">
        <f t="shared" si="18"/>
        <v>0</v>
      </c>
      <c r="M442">
        <f t="shared" si="20"/>
        <v>0</v>
      </c>
    </row>
    <row r="443" spans="11:13" x14ac:dyDescent="0.25">
      <c r="K443" s="8">
        <f t="shared" si="19"/>
        <v>0</v>
      </c>
      <c r="L443" s="6">
        <f t="shared" si="18"/>
        <v>0</v>
      </c>
      <c r="M443">
        <f t="shared" si="20"/>
        <v>0</v>
      </c>
    </row>
    <row r="444" spans="11:13" x14ac:dyDescent="0.25">
      <c r="K444" s="8">
        <f t="shared" si="19"/>
        <v>0</v>
      </c>
      <c r="L444" s="6">
        <f t="shared" si="18"/>
        <v>0</v>
      </c>
      <c r="M444">
        <f t="shared" si="20"/>
        <v>0</v>
      </c>
    </row>
    <row r="445" spans="11:13" x14ac:dyDescent="0.25">
      <c r="K445" s="8">
        <f t="shared" si="19"/>
        <v>0</v>
      </c>
      <c r="L445" s="6">
        <f t="shared" si="18"/>
        <v>0</v>
      </c>
      <c r="M445">
        <f t="shared" si="20"/>
        <v>0</v>
      </c>
    </row>
    <row r="446" spans="11:13" x14ac:dyDescent="0.25">
      <c r="K446" s="8">
        <f t="shared" si="19"/>
        <v>0</v>
      </c>
      <c r="L446" s="6">
        <f t="shared" si="18"/>
        <v>0</v>
      </c>
      <c r="M446">
        <f t="shared" si="20"/>
        <v>0</v>
      </c>
    </row>
    <row r="447" spans="11:13" x14ac:dyDescent="0.25">
      <c r="K447" s="8">
        <f t="shared" si="19"/>
        <v>0</v>
      </c>
      <c r="L447" s="6">
        <f t="shared" si="18"/>
        <v>0</v>
      </c>
      <c r="M447">
        <f t="shared" si="20"/>
        <v>0</v>
      </c>
    </row>
    <row r="448" spans="11:13" x14ac:dyDescent="0.25">
      <c r="K448" s="8">
        <f t="shared" si="19"/>
        <v>0</v>
      </c>
      <c r="L448" s="6">
        <f t="shared" si="18"/>
        <v>0</v>
      </c>
      <c r="M448">
        <f t="shared" si="20"/>
        <v>0</v>
      </c>
    </row>
    <row r="449" spans="11:13" x14ac:dyDescent="0.25">
      <c r="K449" s="8">
        <f t="shared" si="19"/>
        <v>0</v>
      </c>
      <c r="L449" s="6">
        <f t="shared" si="18"/>
        <v>0</v>
      </c>
      <c r="M449">
        <f t="shared" si="20"/>
        <v>0</v>
      </c>
    </row>
    <row r="450" spans="11:13" x14ac:dyDescent="0.25">
      <c r="K450" s="8">
        <f t="shared" si="19"/>
        <v>0</v>
      </c>
      <c r="L450" s="6">
        <f t="shared" si="18"/>
        <v>0</v>
      </c>
      <c r="M450">
        <f t="shared" si="20"/>
        <v>0</v>
      </c>
    </row>
    <row r="451" spans="11:13" x14ac:dyDescent="0.25">
      <c r="K451" s="8">
        <f t="shared" si="19"/>
        <v>0</v>
      </c>
      <c r="L451" s="6">
        <f t="shared" si="18"/>
        <v>0</v>
      </c>
      <c r="M451">
        <f t="shared" si="20"/>
        <v>0</v>
      </c>
    </row>
    <row r="452" spans="11:13" x14ac:dyDescent="0.25">
      <c r="K452" s="8">
        <f t="shared" si="19"/>
        <v>0</v>
      </c>
      <c r="L452" s="6">
        <f t="shared" ref="L452:L490" si="21">IF(E452="",0,IF(E452="H",0,VLOOKUP(E452,$F$539:$G$553,2)))</f>
        <v>0</v>
      </c>
      <c r="M452">
        <f t="shared" si="20"/>
        <v>0</v>
      </c>
    </row>
    <row r="453" spans="11:13" x14ac:dyDescent="0.25">
      <c r="K453" s="8">
        <f t="shared" ref="K453:K498" si="22">SUM(F453:J453)</f>
        <v>0</v>
      </c>
      <c r="L453" s="6">
        <f t="shared" si="21"/>
        <v>0</v>
      </c>
      <c r="M453">
        <f t="shared" ref="M453:M498" si="23">SUM(K453*L453)</f>
        <v>0</v>
      </c>
    </row>
    <row r="454" spans="11:13" x14ac:dyDescent="0.25">
      <c r="K454" s="8">
        <f t="shared" si="22"/>
        <v>0</v>
      </c>
      <c r="L454" s="6">
        <f t="shared" si="21"/>
        <v>0</v>
      </c>
      <c r="M454">
        <f t="shared" si="23"/>
        <v>0</v>
      </c>
    </row>
    <row r="455" spans="11:13" x14ac:dyDescent="0.25">
      <c r="K455" s="8">
        <f t="shared" si="22"/>
        <v>0</v>
      </c>
      <c r="L455" s="6">
        <f t="shared" si="21"/>
        <v>0</v>
      </c>
      <c r="M455">
        <f t="shared" si="23"/>
        <v>0</v>
      </c>
    </row>
    <row r="456" spans="11:13" x14ac:dyDescent="0.25">
      <c r="K456" s="8">
        <f t="shared" si="22"/>
        <v>0</v>
      </c>
      <c r="L456" s="6">
        <f t="shared" si="21"/>
        <v>0</v>
      </c>
      <c r="M456">
        <f t="shared" si="23"/>
        <v>0</v>
      </c>
    </row>
    <row r="457" spans="11:13" x14ac:dyDescent="0.25">
      <c r="K457" s="8">
        <f t="shared" si="22"/>
        <v>0</v>
      </c>
      <c r="L457" s="6">
        <f t="shared" si="21"/>
        <v>0</v>
      </c>
      <c r="M457">
        <f t="shared" si="23"/>
        <v>0</v>
      </c>
    </row>
    <row r="458" spans="11:13" x14ac:dyDescent="0.25">
      <c r="K458" s="8">
        <f t="shared" si="22"/>
        <v>0</v>
      </c>
      <c r="L458" s="6">
        <f t="shared" si="21"/>
        <v>0</v>
      </c>
      <c r="M458">
        <f t="shared" si="23"/>
        <v>0</v>
      </c>
    </row>
    <row r="459" spans="11:13" x14ac:dyDescent="0.25">
      <c r="K459" s="8">
        <f t="shared" si="22"/>
        <v>0</v>
      </c>
      <c r="L459" s="6">
        <f t="shared" si="21"/>
        <v>0</v>
      </c>
      <c r="M459">
        <f t="shared" si="23"/>
        <v>0</v>
      </c>
    </row>
    <row r="460" spans="11:13" x14ac:dyDescent="0.25">
      <c r="K460" s="8">
        <f t="shared" si="22"/>
        <v>0</v>
      </c>
      <c r="L460" s="6">
        <f t="shared" si="21"/>
        <v>0</v>
      </c>
      <c r="M460">
        <f t="shared" si="23"/>
        <v>0</v>
      </c>
    </row>
    <row r="461" spans="11:13" x14ac:dyDescent="0.25">
      <c r="K461" s="8">
        <f t="shared" si="22"/>
        <v>0</v>
      </c>
      <c r="L461" s="6">
        <f t="shared" si="21"/>
        <v>0</v>
      </c>
      <c r="M461">
        <f t="shared" si="23"/>
        <v>0</v>
      </c>
    </row>
    <row r="462" spans="11:13" x14ac:dyDescent="0.25">
      <c r="K462" s="8">
        <f t="shared" si="22"/>
        <v>0</v>
      </c>
      <c r="L462" s="6">
        <f t="shared" si="21"/>
        <v>0</v>
      </c>
      <c r="M462">
        <f t="shared" si="23"/>
        <v>0</v>
      </c>
    </row>
    <row r="463" spans="11:13" x14ac:dyDescent="0.25">
      <c r="K463" s="8">
        <f t="shared" si="22"/>
        <v>0</v>
      </c>
      <c r="L463" s="6">
        <f t="shared" si="21"/>
        <v>0</v>
      </c>
      <c r="M463">
        <f t="shared" si="23"/>
        <v>0</v>
      </c>
    </row>
    <row r="464" spans="11:13" x14ac:dyDescent="0.25">
      <c r="K464" s="8">
        <f t="shared" si="22"/>
        <v>0</v>
      </c>
      <c r="L464" s="6">
        <f t="shared" si="21"/>
        <v>0</v>
      </c>
      <c r="M464">
        <f t="shared" si="23"/>
        <v>0</v>
      </c>
    </row>
    <row r="465" spans="11:13" x14ac:dyDescent="0.25">
      <c r="K465" s="8">
        <f t="shared" si="22"/>
        <v>0</v>
      </c>
      <c r="L465" s="6">
        <f t="shared" si="21"/>
        <v>0</v>
      </c>
      <c r="M465">
        <f t="shared" si="23"/>
        <v>0</v>
      </c>
    </row>
    <row r="466" spans="11:13" x14ac:dyDescent="0.25">
      <c r="K466" s="8">
        <f t="shared" si="22"/>
        <v>0</v>
      </c>
      <c r="L466" s="6">
        <f t="shared" si="21"/>
        <v>0</v>
      </c>
      <c r="M466">
        <f t="shared" si="23"/>
        <v>0</v>
      </c>
    </row>
    <row r="467" spans="11:13" x14ac:dyDescent="0.25">
      <c r="K467" s="8">
        <f t="shared" si="22"/>
        <v>0</v>
      </c>
      <c r="L467" s="6">
        <f t="shared" si="21"/>
        <v>0</v>
      </c>
      <c r="M467">
        <f t="shared" si="23"/>
        <v>0</v>
      </c>
    </row>
    <row r="468" spans="11:13" x14ac:dyDescent="0.25">
      <c r="K468" s="8">
        <f t="shared" si="22"/>
        <v>0</v>
      </c>
      <c r="L468" s="6">
        <f t="shared" si="21"/>
        <v>0</v>
      </c>
      <c r="M468">
        <f t="shared" si="23"/>
        <v>0</v>
      </c>
    </row>
    <row r="469" spans="11:13" x14ac:dyDescent="0.25">
      <c r="K469" s="8">
        <f t="shared" si="22"/>
        <v>0</v>
      </c>
      <c r="L469" s="6">
        <f t="shared" si="21"/>
        <v>0</v>
      </c>
      <c r="M469">
        <f t="shared" si="23"/>
        <v>0</v>
      </c>
    </row>
    <row r="470" spans="11:13" x14ac:dyDescent="0.25">
      <c r="K470" s="8">
        <f t="shared" si="22"/>
        <v>0</v>
      </c>
      <c r="L470" s="6">
        <f t="shared" si="21"/>
        <v>0</v>
      </c>
      <c r="M470">
        <f t="shared" si="23"/>
        <v>0</v>
      </c>
    </row>
    <row r="471" spans="11:13" x14ac:dyDescent="0.25">
      <c r="K471" s="8">
        <f t="shared" si="22"/>
        <v>0</v>
      </c>
      <c r="L471" s="6">
        <f t="shared" si="21"/>
        <v>0</v>
      </c>
      <c r="M471">
        <f t="shared" si="23"/>
        <v>0</v>
      </c>
    </row>
    <row r="472" spans="11:13" x14ac:dyDescent="0.25">
      <c r="K472" s="8">
        <f t="shared" si="22"/>
        <v>0</v>
      </c>
      <c r="L472" s="6">
        <f t="shared" si="21"/>
        <v>0</v>
      </c>
      <c r="M472">
        <f t="shared" si="23"/>
        <v>0</v>
      </c>
    </row>
    <row r="473" spans="11:13" x14ac:dyDescent="0.25">
      <c r="K473" s="8">
        <f t="shared" si="22"/>
        <v>0</v>
      </c>
      <c r="L473" s="6">
        <f t="shared" si="21"/>
        <v>0</v>
      </c>
      <c r="M473">
        <f t="shared" si="23"/>
        <v>0</v>
      </c>
    </row>
    <row r="474" spans="11:13" x14ac:dyDescent="0.25">
      <c r="K474" s="8">
        <f t="shared" si="22"/>
        <v>0</v>
      </c>
      <c r="L474" s="6">
        <f t="shared" si="21"/>
        <v>0</v>
      </c>
      <c r="M474">
        <f t="shared" si="23"/>
        <v>0</v>
      </c>
    </row>
    <row r="475" spans="11:13" x14ac:dyDescent="0.25">
      <c r="K475" s="8">
        <f t="shared" si="22"/>
        <v>0</v>
      </c>
      <c r="L475" s="6">
        <f t="shared" si="21"/>
        <v>0</v>
      </c>
      <c r="M475">
        <f t="shared" si="23"/>
        <v>0</v>
      </c>
    </row>
    <row r="476" spans="11:13" x14ac:dyDescent="0.25">
      <c r="K476" s="8">
        <f t="shared" si="22"/>
        <v>0</v>
      </c>
      <c r="L476" s="6">
        <f t="shared" si="21"/>
        <v>0</v>
      </c>
      <c r="M476">
        <f t="shared" si="23"/>
        <v>0</v>
      </c>
    </row>
    <row r="477" spans="11:13" x14ac:dyDescent="0.25">
      <c r="K477" s="8">
        <f t="shared" si="22"/>
        <v>0</v>
      </c>
      <c r="L477" s="6">
        <f t="shared" si="21"/>
        <v>0</v>
      </c>
      <c r="M477">
        <f t="shared" si="23"/>
        <v>0</v>
      </c>
    </row>
    <row r="478" spans="11:13" x14ac:dyDescent="0.25">
      <c r="K478" s="8">
        <f t="shared" si="22"/>
        <v>0</v>
      </c>
      <c r="L478" s="6">
        <f t="shared" si="21"/>
        <v>0</v>
      </c>
      <c r="M478">
        <f t="shared" si="23"/>
        <v>0</v>
      </c>
    </row>
    <row r="479" spans="11:13" x14ac:dyDescent="0.25">
      <c r="K479" s="8">
        <f t="shared" si="22"/>
        <v>0</v>
      </c>
      <c r="L479" s="6">
        <f t="shared" si="21"/>
        <v>0</v>
      </c>
      <c r="M479">
        <f t="shared" si="23"/>
        <v>0</v>
      </c>
    </row>
    <row r="480" spans="11:13" x14ac:dyDescent="0.25">
      <c r="K480" s="8">
        <f t="shared" si="22"/>
        <v>0</v>
      </c>
      <c r="L480" s="6">
        <f t="shared" si="21"/>
        <v>0</v>
      </c>
      <c r="M480">
        <f t="shared" si="23"/>
        <v>0</v>
      </c>
    </row>
    <row r="481" spans="11:13" x14ac:dyDescent="0.25">
      <c r="K481" s="8">
        <f t="shared" si="22"/>
        <v>0</v>
      </c>
      <c r="L481" s="6">
        <f t="shared" si="21"/>
        <v>0</v>
      </c>
      <c r="M481">
        <f t="shared" si="23"/>
        <v>0</v>
      </c>
    </row>
    <row r="482" spans="11:13" x14ac:dyDescent="0.25">
      <c r="K482" s="8">
        <f t="shared" si="22"/>
        <v>0</v>
      </c>
      <c r="L482" s="6">
        <f t="shared" si="21"/>
        <v>0</v>
      </c>
      <c r="M482">
        <f t="shared" si="23"/>
        <v>0</v>
      </c>
    </row>
    <row r="483" spans="11:13" x14ac:dyDescent="0.25">
      <c r="K483" s="8">
        <f t="shared" si="22"/>
        <v>0</v>
      </c>
      <c r="L483" s="6">
        <f t="shared" si="21"/>
        <v>0</v>
      </c>
      <c r="M483">
        <f t="shared" si="23"/>
        <v>0</v>
      </c>
    </row>
    <row r="484" spans="11:13" x14ac:dyDescent="0.25">
      <c r="K484" s="8">
        <f t="shared" si="22"/>
        <v>0</v>
      </c>
      <c r="L484" s="6">
        <f t="shared" si="21"/>
        <v>0</v>
      </c>
      <c r="M484">
        <f t="shared" si="23"/>
        <v>0</v>
      </c>
    </row>
    <row r="485" spans="11:13" x14ac:dyDescent="0.25">
      <c r="K485" s="8">
        <f t="shared" si="22"/>
        <v>0</v>
      </c>
      <c r="L485" s="6">
        <f t="shared" si="21"/>
        <v>0</v>
      </c>
      <c r="M485">
        <f t="shared" si="23"/>
        <v>0</v>
      </c>
    </row>
    <row r="486" spans="11:13" x14ac:dyDescent="0.25">
      <c r="K486" s="8">
        <f t="shared" si="22"/>
        <v>0</v>
      </c>
      <c r="L486" s="6">
        <f t="shared" si="21"/>
        <v>0</v>
      </c>
      <c r="M486">
        <f t="shared" si="23"/>
        <v>0</v>
      </c>
    </row>
    <row r="487" spans="11:13" x14ac:dyDescent="0.25">
      <c r="K487" s="8">
        <f t="shared" si="22"/>
        <v>0</v>
      </c>
      <c r="L487" s="6">
        <f t="shared" si="21"/>
        <v>0</v>
      </c>
      <c r="M487">
        <f t="shared" si="23"/>
        <v>0</v>
      </c>
    </row>
    <row r="488" spans="11:13" x14ac:dyDescent="0.25">
      <c r="K488" s="8">
        <f t="shared" si="22"/>
        <v>0</v>
      </c>
      <c r="L488" s="6">
        <f t="shared" si="21"/>
        <v>0</v>
      </c>
      <c r="M488">
        <f t="shared" si="23"/>
        <v>0</v>
      </c>
    </row>
    <row r="489" spans="11:13" x14ac:dyDescent="0.25">
      <c r="K489" s="8">
        <f t="shared" si="22"/>
        <v>0</v>
      </c>
      <c r="L489" s="6">
        <f t="shared" si="21"/>
        <v>0</v>
      </c>
      <c r="M489">
        <f t="shared" si="23"/>
        <v>0</v>
      </c>
    </row>
    <row r="490" spans="11:13" x14ac:dyDescent="0.25">
      <c r="K490" s="8">
        <f t="shared" si="22"/>
        <v>0</v>
      </c>
      <c r="L490" s="6">
        <f t="shared" si="21"/>
        <v>0</v>
      </c>
      <c r="M490">
        <f t="shared" si="23"/>
        <v>0</v>
      </c>
    </row>
    <row r="491" spans="11:13" x14ac:dyDescent="0.25">
      <c r="K491" s="8">
        <f t="shared" ref="K491:K494" si="24">SUM(F491:J491)</f>
        <v>0</v>
      </c>
      <c r="L491" s="6">
        <f t="shared" ref="L491:L494" si="25">IF(E491="",0,IF(E491="H",0,VLOOKUP(E491,$F$539:$G$553,2)))</f>
        <v>0</v>
      </c>
      <c r="M491">
        <f t="shared" ref="M491:M494" si="26">SUM(K491*L491)</f>
        <v>0</v>
      </c>
    </row>
    <row r="492" spans="11:13" x14ac:dyDescent="0.25">
      <c r="K492" s="8">
        <f t="shared" si="24"/>
        <v>0</v>
      </c>
      <c r="L492" s="6">
        <f t="shared" si="25"/>
        <v>0</v>
      </c>
      <c r="M492">
        <f t="shared" si="26"/>
        <v>0</v>
      </c>
    </row>
    <row r="493" spans="11:13" x14ac:dyDescent="0.25">
      <c r="K493" s="8">
        <f t="shared" si="24"/>
        <v>0</v>
      </c>
      <c r="L493" s="6">
        <f t="shared" si="25"/>
        <v>0</v>
      </c>
      <c r="M493">
        <f t="shared" si="26"/>
        <v>0</v>
      </c>
    </row>
    <row r="494" spans="11:13" x14ac:dyDescent="0.25">
      <c r="K494" s="8">
        <f t="shared" si="24"/>
        <v>0</v>
      </c>
      <c r="L494" s="6">
        <f t="shared" si="25"/>
        <v>0</v>
      </c>
      <c r="M494">
        <f t="shared" si="26"/>
        <v>0</v>
      </c>
    </row>
    <row r="495" spans="11:13" x14ac:dyDescent="0.25">
      <c r="K495" s="8">
        <f t="shared" si="22"/>
        <v>0</v>
      </c>
      <c r="L495" s="6">
        <f>IF(E495="",0,IF(E495="H",0,VLOOKUP(E495,$F$539:$G$553,2)))</f>
        <v>0</v>
      </c>
      <c r="M495">
        <f t="shared" si="23"/>
        <v>0</v>
      </c>
    </row>
    <row r="496" spans="11:13" x14ac:dyDescent="0.25">
      <c r="K496" s="8">
        <f t="shared" si="22"/>
        <v>0</v>
      </c>
      <c r="L496" s="6">
        <f>IF(E496="",0,IF(E496="H",0,VLOOKUP(E496,$F$539:$G$553,2)))</f>
        <v>0</v>
      </c>
      <c r="M496">
        <f t="shared" si="23"/>
        <v>0</v>
      </c>
    </row>
    <row r="497" spans="3:13" x14ac:dyDescent="0.25">
      <c r="K497" s="8">
        <f t="shared" si="22"/>
        <v>0</v>
      </c>
      <c r="L497" s="6">
        <f>IF(E497="",0,IF(E497="H",0,VLOOKUP(E497,$F$539:$G$553,2)))</f>
        <v>0</v>
      </c>
      <c r="M497">
        <f t="shared" si="23"/>
        <v>0</v>
      </c>
    </row>
    <row r="498" spans="3:13" x14ac:dyDescent="0.25">
      <c r="K498" s="8">
        <f t="shared" si="22"/>
        <v>0</v>
      </c>
      <c r="L498" s="6">
        <f>IF(E498="",0,IF(E498="H",0,VLOOKUP(E498,$F$539:$G$553,2)))</f>
        <v>0</v>
      </c>
      <c r="M498">
        <f t="shared" si="23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5" si="27">IF(F539="","",F539)</f>
        <v>A</v>
      </c>
      <c r="D500" s="169"/>
      <c r="E500" s="169"/>
      <c r="F500" s="169">
        <f t="shared" ref="F500:F514" si="28">SUMPRODUCT(--($E$4:$E$498=C500),--($D$4:$D$498=""),$F$4:$F$498)</f>
        <v>0</v>
      </c>
      <c r="G500" s="169">
        <f t="shared" ref="G500:G514" si="29">SUMPRODUCT(--($E$4:$E$498=C500),--($D$4:$D$498=""),$G$4:$G$498)</f>
        <v>0</v>
      </c>
      <c r="H500" s="169">
        <f t="shared" ref="H500:H514" si="30">SUMPRODUCT(--($E$4:$E$498=C500),--($D$4:$D$498=""),$H$4:$H$498)</f>
        <v>0</v>
      </c>
      <c r="I500" s="169">
        <f t="shared" ref="I500:I514" si="31">SUMPRODUCT(--($E$4:$E$498=C500),--($D$4:$D$498=""),$I$4:$I$498)</f>
        <v>0</v>
      </c>
      <c r="J500" s="169">
        <f t="shared" ref="J500:J514" si="32">SUMPRODUCT(--($E$4:$E$498=C500),--($D$4:$D$498=""),$J$4:$J$498)</f>
        <v>0</v>
      </c>
      <c r="K500" s="169">
        <f t="shared" ref="K500:K514" si="33">SUM(F500:J500)</f>
        <v>0</v>
      </c>
      <c r="L500" s="169"/>
      <c r="M500" s="169">
        <f t="shared" ref="M500:M507" si="34">SUMPRODUCT(--($E$4:$E$498=C500),--($D$4:$D$498=""),$M$4:$M$498)</f>
        <v>0</v>
      </c>
    </row>
    <row r="501" spans="3:13" x14ac:dyDescent="0.25">
      <c r="C501" s="169" t="str">
        <f t="shared" si="27"/>
        <v>B</v>
      </c>
      <c r="D501" s="169"/>
      <c r="E501" s="169"/>
      <c r="F501" s="169">
        <f t="shared" si="28"/>
        <v>0</v>
      </c>
      <c r="G501" s="169">
        <f t="shared" si="29"/>
        <v>0</v>
      </c>
      <c r="H501" s="169">
        <f t="shared" si="30"/>
        <v>0</v>
      </c>
      <c r="I501" s="169">
        <f t="shared" si="31"/>
        <v>0</v>
      </c>
      <c r="J501" s="169">
        <f t="shared" si="32"/>
        <v>0</v>
      </c>
      <c r="K501" s="169">
        <f t="shared" si="33"/>
        <v>0</v>
      </c>
      <c r="L501" s="169"/>
      <c r="M501" s="169">
        <f t="shared" si="34"/>
        <v>0</v>
      </c>
    </row>
    <row r="502" spans="3:13" x14ac:dyDescent="0.25">
      <c r="C502" s="169" t="str">
        <f t="shared" si="27"/>
        <v>C</v>
      </c>
      <c r="D502" s="169"/>
      <c r="E502" s="169"/>
      <c r="F502" s="169">
        <f t="shared" si="28"/>
        <v>0</v>
      </c>
      <c r="G502" s="169">
        <f t="shared" si="29"/>
        <v>0</v>
      </c>
      <c r="H502" s="169">
        <f t="shared" si="30"/>
        <v>0</v>
      </c>
      <c r="I502" s="169">
        <f t="shared" si="31"/>
        <v>0</v>
      </c>
      <c r="J502" s="169">
        <f t="shared" si="32"/>
        <v>0</v>
      </c>
      <c r="K502" s="169">
        <f t="shared" si="33"/>
        <v>0</v>
      </c>
      <c r="L502" s="169"/>
      <c r="M502" s="169">
        <f t="shared" si="34"/>
        <v>0</v>
      </c>
    </row>
    <row r="503" spans="3:13" x14ac:dyDescent="0.25">
      <c r="C503" s="169" t="str">
        <f t="shared" si="27"/>
        <v>D</v>
      </c>
      <c r="D503" s="169"/>
      <c r="E503" s="169"/>
      <c r="F503" s="169">
        <f t="shared" si="28"/>
        <v>0</v>
      </c>
      <c r="G503" s="169">
        <f t="shared" si="29"/>
        <v>0</v>
      </c>
      <c r="H503" s="169">
        <f t="shared" si="30"/>
        <v>0</v>
      </c>
      <c r="I503" s="169">
        <f t="shared" si="31"/>
        <v>0</v>
      </c>
      <c r="J503" s="169">
        <f t="shared" si="32"/>
        <v>0</v>
      </c>
      <c r="K503" s="169">
        <f t="shared" si="33"/>
        <v>0</v>
      </c>
      <c r="L503" s="169"/>
      <c r="M503" s="169">
        <f t="shared" si="34"/>
        <v>0</v>
      </c>
    </row>
    <row r="504" spans="3:13" x14ac:dyDescent="0.25">
      <c r="C504" s="169" t="str">
        <f t="shared" si="27"/>
        <v>E</v>
      </c>
      <c r="D504" s="169"/>
      <c r="E504" s="169"/>
      <c r="F504" s="169">
        <f t="shared" si="28"/>
        <v>0</v>
      </c>
      <c r="G504" s="169">
        <f t="shared" si="29"/>
        <v>0</v>
      </c>
      <c r="H504" s="169">
        <f t="shared" si="30"/>
        <v>0</v>
      </c>
      <c r="I504" s="169">
        <f t="shared" si="31"/>
        <v>0</v>
      </c>
      <c r="J504" s="169">
        <f t="shared" si="32"/>
        <v>0</v>
      </c>
      <c r="K504" s="169">
        <f t="shared" si="33"/>
        <v>0</v>
      </c>
      <c r="L504" s="169"/>
      <c r="M504" s="169">
        <f t="shared" si="34"/>
        <v>0</v>
      </c>
    </row>
    <row r="505" spans="3:13" x14ac:dyDescent="0.25">
      <c r="C505" s="169" t="str">
        <f t="shared" si="27"/>
        <v>F</v>
      </c>
      <c r="D505" s="169"/>
      <c r="E505" s="169"/>
      <c r="F505" s="169">
        <f t="shared" si="28"/>
        <v>0</v>
      </c>
      <c r="G505" s="169">
        <f t="shared" si="29"/>
        <v>0</v>
      </c>
      <c r="H505" s="169">
        <f t="shared" si="30"/>
        <v>0</v>
      </c>
      <c r="I505" s="169">
        <f t="shared" si="31"/>
        <v>0</v>
      </c>
      <c r="J505" s="169">
        <f t="shared" si="32"/>
        <v>0</v>
      </c>
      <c r="K505" s="169">
        <f t="shared" si="33"/>
        <v>0</v>
      </c>
      <c r="L505" s="169"/>
      <c r="M505" s="169">
        <f t="shared" si="34"/>
        <v>0</v>
      </c>
    </row>
    <row r="506" spans="3:13" x14ac:dyDescent="0.25">
      <c r="C506" s="169" t="s">
        <v>180</v>
      </c>
      <c r="D506" s="169"/>
      <c r="E506" s="169"/>
      <c r="F506" s="169">
        <f t="shared" si="28"/>
        <v>0</v>
      </c>
      <c r="G506" s="169">
        <f t="shared" si="29"/>
        <v>0</v>
      </c>
      <c r="H506" s="169">
        <f t="shared" si="30"/>
        <v>0</v>
      </c>
      <c r="I506" s="169">
        <f t="shared" si="31"/>
        <v>0</v>
      </c>
      <c r="J506" s="169">
        <f t="shared" si="32"/>
        <v>0</v>
      </c>
      <c r="K506" s="169">
        <f t="shared" si="33"/>
        <v>0</v>
      </c>
      <c r="L506" s="169"/>
      <c r="M506" s="169">
        <f t="shared" si="34"/>
        <v>0</v>
      </c>
    </row>
    <row r="507" spans="3:13" x14ac:dyDescent="0.25">
      <c r="C507" s="169" t="s">
        <v>180</v>
      </c>
      <c r="D507" s="169"/>
      <c r="E507" s="169"/>
      <c r="F507" s="169">
        <f t="shared" si="28"/>
        <v>0</v>
      </c>
      <c r="G507" s="169">
        <f t="shared" si="29"/>
        <v>0</v>
      </c>
      <c r="H507" s="169">
        <f t="shared" si="30"/>
        <v>0</v>
      </c>
      <c r="I507" s="169">
        <f t="shared" si="31"/>
        <v>0</v>
      </c>
      <c r="J507" s="169">
        <f t="shared" si="32"/>
        <v>0</v>
      </c>
      <c r="K507" s="169">
        <f t="shared" si="33"/>
        <v>0</v>
      </c>
      <c r="L507" s="169"/>
      <c r="M507" s="169">
        <f t="shared" si="34"/>
        <v>0</v>
      </c>
    </row>
    <row r="508" spans="3:13" x14ac:dyDescent="0.25">
      <c r="C508" s="169" t="s">
        <v>180</v>
      </c>
      <c r="D508" s="169"/>
      <c r="E508" s="169"/>
      <c r="F508" s="169">
        <f t="shared" si="28"/>
        <v>0</v>
      </c>
      <c r="G508" s="169">
        <f t="shared" si="29"/>
        <v>0</v>
      </c>
      <c r="H508" s="169">
        <f t="shared" si="30"/>
        <v>0</v>
      </c>
      <c r="I508" s="169">
        <f t="shared" si="31"/>
        <v>0</v>
      </c>
      <c r="J508" s="169">
        <f t="shared" si="32"/>
        <v>0</v>
      </c>
      <c r="K508" s="169">
        <f t="shared" si="33"/>
        <v>0</v>
      </c>
      <c r="L508" s="169"/>
      <c r="M508" s="169">
        <f t="shared" ref="M508:M513" si="35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28"/>
        <v>0</v>
      </c>
      <c r="G509" s="169">
        <f t="shared" si="29"/>
        <v>0</v>
      </c>
      <c r="H509" s="169">
        <f t="shared" si="30"/>
        <v>0</v>
      </c>
      <c r="I509" s="169">
        <f t="shared" si="31"/>
        <v>0</v>
      </c>
      <c r="J509" s="169">
        <f t="shared" si="32"/>
        <v>0</v>
      </c>
      <c r="K509" s="169">
        <f t="shared" si="33"/>
        <v>0</v>
      </c>
      <c r="L509" s="169"/>
      <c r="M509" s="169">
        <f t="shared" si="35"/>
        <v>0</v>
      </c>
    </row>
    <row r="510" spans="3:13" x14ac:dyDescent="0.25">
      <c r="C510" s="169" t="s">
        <v>180</v>
      </c>
      <c r="D510" s="169"/>
      <c r="E510" s="169"/>
      <c r="F510" s="169">
        <f t="shared" si="28"/>
        <v>0</v>
      </c>
      <c r="G510" s="169">
        <f t="shared" si="29"/>
        <v>0</v>
      </c>
      <c r="H510" s="169">
        <f t="shared" si="30"/>
        <v>0</v>
      </c>
      <c r="I510" s="169">
        <f t="shared" si="31"/>
        <v>0</v>
      </c>
      <c r="J510" s="169">
        <f t="shared" si="32"/>
        <v>0</v>
      </c>
      <c r="K510" s="169">
        <f t="shared" si="33"/>
        <v>0</v>
      </c>
      <c r="L510" s="169"/>
      <c r="M510" s="169">
        <f t="shared" si="35"/>
        <v>0</v>
      </c>
    </row>
    <row r="511" spans="3:13" x14ac:dyDescent="0.25">
      <c r="C511" s="169" t="s">
        <v>180</v>
      </c>
      <c r="D511" s="169"/>
      <c r="E511" s="169"/>
      <c r="F511" s="169">
        <f t="shared" si="28"/>
        <v>0</v>
      </c>
      <c r="G511" s="169">
        <f t="shared" si="29"/>
        <v>0</v>
      </c>
      <c r="H511" s="169">
        <f t="shared" si="30"/>
        <v>0</v>
      </c>
      <c r="I511" s="169">
        <f t="shared" si="31"/>
        <v>0</v>
      </c>
      <c r="J511" s="169">
        <f t="shared" si="32"/>
        <v>0</v>
      </c>
      <c r="K511" s="169">
        <f t="shared" si="33"/>
        <v>0</v>
      </c>
      <c r="L511" s="169"/>
      <c r="M511" s="169">
        <f t="shared" si="35"/>
        <v>0</v>
      </c>
    </row>
    <row r="512" spans="3:13" x14ac:dyDescent="0.25">
      <c r="C512" s="169" t="s">
        <v>180</v>
      </c>
      <c r="D512" s="169"/>
      <c r="E512" s="169"/>
      <c r="F512" s="169">
        <f t="shared" si="28"/>
        <v>0</v>
      </c>
      <c r="G512" s="169">
        <f t="shared" si="29"/>
        <v>0</v>
      </c>
      <c r="H512" s="169">
        <f t="shared" si="30"/>
        <v>0</v>
      </c>
      <c r="I512" s="169">
        <f t="shared" si="31"/>
        <v>0</v>
      </c>
      <c r="J512" s="169">
        <f t="shared" si="32"/>
        <v>0</v>
      </c>
      <c r="K512" s="169">
        <f t="shared" si="33"/>
        <v>0</v>
      </c>
      <c r="L512" s="169"/>
      <c r="M512" s="169">
        <f t="shared" si="35"/>
        <v>0</v>
      </c>
    </row>
    <row r="513" spans="3:13" x14ac:dyDescent="0.25">
      <c r="C513" s="169" t="s">
        <v>180</v>
      </c>
      <c r="D513" s="169"/>
      <c r="E513" s="169"/>
      <c r="F513" s="169">
        <f t="shared" si="28"/>
        <v>0</v>
      </c>
      <c r="G513" s="169">
        <f t="shared" si="29"/>
        <v>0</v>
      </c>
      <c r="H513" s="169">
        <f t="shared" si="30"/>
        <v>0</v>
      </c>
      <c r="I513" s="169">
        <f t="shared" si="31"/>
        <v>0</v>
      </c>
      <c r="J513" s="169">
        <f t="shared" si="32"/>
        <v>0</v>
      </c>
      <c r="K513" s="169">
        <f t="shared" si="33"/>
        <v>0</v>
      </c>
      <c r="L513" s="169"/>
      <c r="M513" s="169">
        <f t="shared" si="35"/>
        <v>0</v>
      </c>
    </row>
    <row r="514" spans="3:13" x14ac:dyDescent="0.25">
      <c r="C514" s="169" t="s">
        <v>180</v>
      </c>
      <c r="D514" s="169"/>
      <c r="E514" s="169"/>
      <c r="F514" s="169">
        <f t="shared" si="28"/>
        <v>0</v>
      </c>
      <c r="G514" s="169">
        <f t="shared" si="29"/>
        <v>0</v>
      </c>
      <c r="H514" s="169">
        <f t="shared" si="30"/>
        <v>0</v>
      </c>
      <c r="I514" s="169">
        <f t="shared" si="31"/>
        <v>0</v>
      </c>
      <c r="J514" s="169">
        <f t="shared" si="32"/>
        <v>0</v>
      </c>
      <c r="K514" s="169">
        <f t="shared" si="33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0</v>
      </c>
      <c r="G515" s="170">
        <f t="shared" ref="G515:K515" si="36">SUM(G500:G514)</f>
        <v>0</v>
      </c>
      <c r="H515" s="170">
        <f t="shared" si="36"/>
        <v>0</v>
      </c>
      <c r="I515" s="170">
        <f t="shared" si="36"/>
        <v>0</v>
      </c>
      <c r="J515" s="170">
        <f t="shared" si="36"/>
        <v>0</v>
      </c>
      <c r="K515" s="170">
        <f t="shared" si="36"/>
        <v>0</v>
      </c>
      <c r="L515" s="170"/>
      <c r="M515" s="170">
        <f>SUM(M499:M514)</f>
        <v>0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37">C500</f>
        <v>A</v>
      </c>
      <c r="D520" s="10"/>
      <c r="E520" s="10"/>
      <c r="F520" s="10">
        <f t="shared" ref="F520:F534" si="38">SUMPRODUCT(--($E$4:$E$498=C520),--($D$4:$D$498="X"),$F$4:$F$498)</f>
        <v>0</v>
      </c>
      <c r="G520" s="10">
        <f t="shared" ref="G520:G534" si="39">SUMPRODUCT(--($E$4:$E$498=C520),--($D$4:$D$498="X"),$G$4:$G$498)</f>
        <v>0</v>
      </c>
      <c r="H520" s="10">
        <f t="shared" ref="H520:H534" si="40">SUMPRODUCT(--($E$4:$E$498=C520),--($D$4:$D$498="X"),$H$4:$H$498)</f>
        <v>0</v>
      </c>
      <c r="I520" s="10">
        <f t="shared" ref="I520:I534" si="41">SUMPRODUCT(--($E$4:$E$498=C520),--($D$4:$D$498="X"),$I$4:$I$498)</f>
        <v>0</v>
      </c>
      <c r="J520" s="10">
        <f t="shared" ref="J520:J534" si="42">SUMPRODUCT(--($E$4:$E$498=C520),--($D$4:$D$498="X"),$J$4:$J$498)</f>
        <v>0</v>
      </c>
      <c r="K520" s="10">
        <f t="shared" ref="K520:K534" si="43">SUM(F520:J520)</f>
        <v>0</v>
      </c>
    </row>
    <row r="521" spans="3:13" x14ac:dyDescent="0.25">
      <c r="C521" s="10" t="str">
        <f t="shared" si="37"/>
        <v>B</v>
      </c>
      <c r="D521" s="10"/>
      <c r="E521" s="10"/>
      <c r="F521" s="10">
        <f t="shared" si="38"/>
        <v>0</v>
      </c>
      <c r="G521" s="10">
        <f t="shared" si="39"/>
        <v>0</v>
      </c>
      <c r="H521" s="10">
        <f t="shared" si="40"/>
        <v>0</v>
      </c>
      <c r="I521" s="10">
        <f t="shared" si="41"/>
        <v>0</v>
      </c>
      <c r="J521" s="10">
        <f t="shared" si="42"/>
        <v>0</v>
      </c>
      <c r="K521" s="10">
        <f t="shared" si="43"/>
        <v>0</v>
      </c>
    </row>
    <row r="522" spans="3:13" x14ac:dyDescent="0.25">
      <c r="C522" s="10" t="str">
        <f t="shared" si="37"/>
        <v>C</v>
      </c>
      <c r="D522" s="10"/>
      <c r="E522" s="10"/>
      <c r="F522" s="10">
        <f t="shared" si="38"/>
        <v>0</v>
      </c>
      <c r="G522" s="10">
        <f t="shared" si="39"/>
        <v>0</v>
      </c>
      <c r="H522" s="10">
        <f t="shared" si="40"/>
        <v>0</v>
      </c>
      <c r="I522" s="10">
        <f t="shared" si="41"/>
        <v>0</v>
      </c>
      <c r="J522" s="10">
        <f t="shared" si="42"/>
        <v>0</v>
      </c>
      <c r="K522" s="10">
        <f t="shared" si="43"/>
        <v>0</v>
      </c>
    </row>
    <row r="523" spans="3:13" x14ac:dyDescent="0.25">
      <c r="C523" s="10" t="str">
        <f t="shared" si="37"/>
        <v>D</v>
      </c>
      <c r="D523" s="10"/>
      <c r="E523" s="10"/>
      <c r="F523" s="10">
        <f t="shared" si="38"/>
        <v>0</v>
      </c>
      <c r="G523" s="10">
        <f t="shared" si="39"/>
        <v>0</v>
      </c>
      <c r="H523" s="10">
        <f t="shared" si="40"/>
        <v>0</v>
      </c>
      <c r="I523" s="10">
        <f t="shared" si="41"/>
        <v>0</v>
      </c>
      <c r="J523" s="10">
        <f t="shared" si="42"/>
        <v>0</v>
      </c>
      <c r="K523" s="10">
        <f t="shared" si="43"/>
        <v>0</v>
      </c>
    </row>
    <row r="524" spans="3:13" x14ac:dyDescent="0.25">
      <c r="C524" s="10" t="str">
        <f t="shared" si="37"/>
        <v>E</v>
      </c>
      <c r="D524" s="10"/>
      <c r="E524" s="10"/>
      <c r="F524" s="10">
        <f t="shared" si="38"/>
        <v>0</v>
      </c>
      <c r="G524" s="10">
        <f t="shared" si="39"/>
        <v>0</v>
      </c>
      <c r="H524" s="10">
        <f t="shared" si="40"/>
        <v>0</v>
      </c>
      <c r="I524" s="10">
        <f t="shared" si="41"/>
        <v>0</v>
      </c>
      <c r="J524" s="10">
        <f t="shared" si="42"/>
        <v>0</v>
      </c>
      <c r="K524" s="10">
        <f t="shared" si="43"/>
        <v>0</v>
      </c>
    </row>
    <row r="525" spans="3:13" x14ac:dyDescent="0.25">
      <c r="C525" s="10" t="str">
        <f t="shared" si="37"/>
        <v>F</v>
      </c>
      <c r="D525" s="10"/>
      <c r="E525" s="10"/>
      <c r="F525" s="10">
        <f t="shared" si="38"/>
        <v>0</v>
      </c>
      <c r="G525" s="10">
        <f t="shared" si="39"/>
        <v>0</v>
      </c>
      <c r="H525" s="10">
        <f t="shared" si="40"/>
        <v>0</v>
      </c>
      <c r="I525" s="10">
        <f t="shared" si="41"/>
        <v>0</v>
      </c>
      <c r="J525" s="10">
        <f t="shared" si="42"/>
        <v>0</v>
      </c>
      <c r="K525" s="10">
        <f t="shared" si="43"/>
        <v>0</v>
      </c>
    </row>
    <row r="526" spans="3:13" x14ac:dyDescent="0.25">
      <c r="C526" s="10" t="str">
        <f t="shared" si="37"/>
        <v>I</v>
      </c>
      <c r="D526" s="10"/>
      <c r="E526" s="10"/>
      <c r="F526" s="10">
        <f t="shared" si="38"/>
        <v>0</v>
      </c>
      <c r="G526" s="10">
        <f t="shared" si="39"/>
        <v>0</v>
      </c>
      <c r="H526" s="10">
        <f t="shared" si="40"/>
        <v>0</v>
      </c>
      <c r="I526" s="10">
        <f t="shared" si="41"/>
        <v>0</v>
      </c>
      <c r="J526" s="10">
        <f t="shared" si="42"/>
        <v>0</v>
      </c>
      <c r="K526" s="10">
        <f t="shared" si="43"/>
        <v>0</v>
      </c>
    </row>
    <row r="527" spans="3:13" x14ac:dyDescent="0.25">
      <c r="C527" s="10" t="s">
        <v>180</v>
      </c>
      <c r="D527" s="10"/>
      <c r="E527" s="10"/>
      <c r="F527" s="10">
        <f t="shared" si="38"/>
        <v>0</v>
      </c>
      <c r="G527" s="10">
        <f t="shared" si="39"/>
        <v>0</v>
      </c>
      <c r="H527" s="10">
        <f t="shared" si="40"/>
        <v>0</v>
      </c>
      <c r="I527" s="10">
        <f t="shared" si="41"/>
        <v>0</v>
      </c>
      <c r="J527" s="10">
        <f t="shared" si="42"/>
        <v>0</v>
      </c>
      <c r="K527" s="10">
        <f t="shared" si="43"/>
        <v>0</v>
      </c>
    </row>
    <row r="528" spans="3:13" x14ac:dyDescent="0.25">
      <c r="C528" s="10" t="s">
        <v>180</v>
      </c>
      <c r="D528" s="10"/>
      <c r="E528" s="10"/>
      <c r="F528" s="10">
        <f t="shared" si="38"/>
        <v>0</v>
      </c>
      <c r="G528" s="10">
        <f t="shared" si="39"/>
        <v>0</v>
      </c>
      <c r="H528" s="10">
        <f t="shared" si="40"/>
        <v>0</v>
      </c>
      <c r="I528" s="10">
        <f t="shared" si="41"/>
        <v>0</v>
      </c>
      <c r="J528" s="10">
        <f t="shared" si="42"/>
        <v>0</v>
      </c>
      <c r="K528" s="10">
        <f t="shared" si="43"/>
        <v>0</v>
      </c>
    </row>
    <row r="529" spans="3:11" x14ac:dyDescent="0.25">
      <c r="C529" s="10" t="s">
        <v>180</v>
      </c>
      <c r="D529" s="10"/>
      <c r="E529" s="10"/>
      <c r="F529" s="10">
        <f t="shared" si="38"/>
        <v>0</v>
      </c>
      <c r="G529" s="10">
        <f t="shared" si="39"/>
        <v>0</v>
      </c>
      <c r="H529" s="10">
        <f t="shared" si="40"/>
        <v>0</v>
      </c>
      <c r="I529" s="10">
        <f t="shared" si="41"/>
        <v>0</v>
      </c>
      <c r="J529" s="10">
        <f t="shared" si="42"/>
        <v>0</v>
      </c>
      <c r="K529" s="10">
        <f t="shared" si="43"/>
        <v>0</v>
      </c>
    </row>
    <row r="530" spans="3:11" x14ac:dyDescent="0.25">
      <c r="C530" s="10" t="s">
        <v>180</v>
      </c>
      <c r="D530" s="10"/>
      <c r="E530" s="10"/>
      <c r="F530" s="10">
        <f t="shared" si="38"/>
        <v>0</v>
      </c>
      <c r="G530" s="10">
        <f t="shared" si="39"/>
        <v>0</v>
      </c>
      <c r="H530" s="10">
        <f t="shared" si="40"/>
        <v>0</v>
      </c>
      <c r="I530" s="10">
        <f t="shared" si="41"/>
        <v>0</v>
      </c>
      <c r="J530" s="10">
        <f t="shared" si="42"/>
        <v>0</v>
      </c>
      <c r="K530" s="10">
        <f t="shared" si="43"/>
        <v>0</v>
      </c>
    </row>
    <row r="531" spans="3:11" x14ac:dyDescent="0.25">
      <c r="C531" s="10" t="s">
        <v>180</v>
      </c>
      <c r="D531" s="10"/>
      <c r="E531" s="10"/>
      <c r="F531" s="10">
        <f t="shared" si="38"/>
        <v>0</v>
      </c>
      <c r="G531" s="10">
        <f t="shared" si="39"/>
        <v>0</v>
      </c>
      <c r="H531" s="10">
        <f t="shared" si="40"/>
        <v>0</v>
      </c>
      <c r="I531" s="10">
        <f t="shared" si="41"/>
        <v>0</v>
      </c>
      <c r="J531" s="10">
        <f t="shared" si="42"/>
        <v>0</v>
      </c>
      <c r="K531" s="10">
        <f t="shared" si="43"/>
        <v>0</v>
      </c>
    </row>
    <row r="532" spans="3:11" x14ac:dyDescent="0.25">
      <c r="C532" s="10" t="s">
        <v>180</v>
      </c>
      <c r="D532" s="10"/>
      <c r="E532" s="10"/>
      <c r="F532" s="10">
        <f t="shared" si="38"/>
        <v>0</v>
      </c>
      <c r="G532" s="10">
        <f t="shared" si="39"/>
        <v>0</v>
      </c>
      <c r="H532" s="10">
        <f t="shared" si="40"/>
        <v>0</v>
      </c>
      <c r="I532" s="10">
        <f t="shared" si="41"/>
        <v>0</v>
      </c>
      <c r="J532" s="10">
        <f t="shared" si="42"/>
        <v>0</v>
      </c>
      <c r="K532" s="10">
        <f t="shared" si="43"/>
        <v>0</v>
      </c>
    </row>
    <row r="533" spans="3:11" x14ac:dyDescent="0.25">
      <c r="C533" s="10" t="s">
        <v>180</v>
      </c>
      <c r="D533" s="10"/>
      <c r="E533" s="10"/>
      <c r="F533" s="10">
        <f t="shared" si="38"/>
        <v>0</v>
      </c>
      <c r="G533" s="10">
        <f t="shared" si="39"/>
        <v>0</v>
      </c>
      <c r="H533" s="10">
        <f t="shared" si="40"/>
        <v>0</v>
      </c>
      <c r="I533" s="10">
        <f t="shared" si="41"/>
        <v>0</v>
      </c>
      <c r="J533" s="10">
        <f t="shared" si="42"/>
        <v>0</v>
      </c>
      <c r="K533" s="10">
        <f t="shared" si="43"/>
        <v>0</v>
      </c>
    </row>
    <row r="534" spans="3:11" x14ac:dyDescent="0.25">
      <c r="C534" s="10" t="s">
        <v>180</v>
      </c>
      <c r="D534" s="10"/>
      <c r="E534" s="10"/>
      <c r="F534" s="10">
        <f t="shared" si="38"/>
        <v>0</v>
      </c>
      <c r="G534" s="10">
        <f t="shared" si="39"/>
        <v>0</v>
      </c>
      <c r="H534" s="10">
        <f t="shared" si="40"/>
        <v>0</v>
      </c>
      <c r="I534" s="10">
        <f t="shared" si="41"/>
        <v>0</v>
      </c>
      <c r="J534" s="10">
        <f t="shared" si="42"/>
        <v>0</v>
      </c>
      <c r="K534" s="10">
        <f t="shared" si="43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4">SUM(F520:F534)</f>
        <v>0</v>
      </c>
      <c r="G535" s="11">
        <f t="shared" si="44"/>
        <v>0</v>
      </c>
      <c r="H535" s="11">
        <f t="shared" si="44"/>
        <v>0</v>
      </c>
      <c r="I535" s="11">
        <f t="shared" si="44"/>
        <v>0</v>
      </c>
      <c r="J535" s="11">
        <f t="shared" si="44"/>
        <v>0</v>
      </c>
      <c r="K535" s="11">
        <f t="shared" si="44"/>
        <v>0</v>
      </c>
    </row>
    <row r="536" spans="3:11" ht="15.75" thickTop="1" x14ac:dyDescent="0.25">
      <c r="C536" s="32"/>
    </row>
    <row r="537" spans="3:11" x14ac:dyDescent="0.25">
      <c r="C537" s="32"/>
    </row>
    <row r="538" spans="3:11" x14ac:dyDescent="0.25">
      <c r="F538" s="87" t="s">
        <v>108</v>
      </c>
      <c r="G538" s="166" t="s">
        <v>109</v>
      </c>
    </row>
    <row r="539" spans="3:11" x14ac:dyDescent="0.25">
      <c r="F539" s="83" t="s">
        <v>84</v>
      </c>
      <c r="G539" s="167"/>
    </row>
    <row r="540" spans="3:11" x14ac:dyDescent="0.25">
      <c r="F540" s="83" t="s">
        <v>85</v>
      </c>
      <c r="G540" s="167"/>
    </row>
    <row r="541" spans="3:11" x14ac:dyDescent="0.25">
      <c r="F541" s="83" t="s">
        <v>111</v>
      </c>
      <c r="G541" s="167"/>
    </row>
    <row r="542" spans="3:11" x14ac:dyDescent="0.25">
      <c r="F542" s="83" t="s">
        <v>86</v>
      </c>
      <c r="G542" s="167"/>
    </row>
    <row r="543" spans="3:11" x14ac:dyDescent="0.25">
      <c r="F543" s="83" t="s">
        <v>110</v>
      </c>
      <c r="G543" s="167"/>
    </row>
    <row r="544" spans="3:11" x14ac:dyDescent="0.25">
      <c r="F544" s="83" t="s">
        <v>112</v>
      </c>
      <c r="G544" s="167"/>
    </row>
    <row r="545" spans="6:7" x14ac:dyDescent="0.25">
      <c r="F545" s="83" t="s">
        <v>113</v>
      </c>
      <c r="G545" s="167">
        <v>200</v>
      </c>
    </row>
    <row r="546" spans="6:7" x14ac:dyDescent="0.25">
      <c r="F546" s="83" t="s">
        <v>179</v>
      </c>
      <c r="G546" s="167">
        <v>0</v>
      </c>
    </row>
    <row r="547" spans="6:7" x14ac:dyDescent="0.25">
      <c r="F547" s="83"/>
      <c r="G547" s="167"/>
    </row>
    <row r="548" spans="6:7" x14ac:dyDescent="0.25">
      <c r="F548" s="83"/>
      <c r="G548" s="167"/>
    </row>
    <row r="549" spans="6:7" x14ac:dyDescent="0.25">
      <c r="F549" s="83"/>
      <c r="G549" s="167"/>
    </row>
    <row r="550" spans="6:7" x14ac:dyDescent="0.25">
      <c r="F550" s="83"/>
      <c r="G550" s="167"/>
    </row>
    <row r="551" spans="6:7" x14ac:dyDescent="0.25">
      <c r="F551" s="83"/>
      <c r="G551" s="167"/>
    </row>
    <row r="552" spans="6:7" x14ac:dyDescent="0.25">
      <c r="F552" s="83"/>
      <c r="G552" s="167"/>
    </row>
    <row r="553" spans="6:7" x14ac:dyDescent="0.25">
      <c r="F553" s="84"/>
      <c r="G553" s="168"/>
    </row>
  </sheetData>
  <sheetProtection algorithmName="SHA-512" hashValue="MrJG6SfbPLFXdNFkSR7aWFUMVlX5RLpDUGsUFnAJoOGAUdQfYbFJnGK3ZPFYfBlZG4FrcOBgpH8hEXSTJJfuPw==" saltValue="R0MqpIJr/o/KjDKzNDkSNw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5"/>
  <dimension ref="A1:M21"/>
  <sheetViews>
    <sheetView zoomScaleNormal="100" workbookViewId="0">
      <selection activeCell="A17" sqref="A17"/>
    </sheetView>
  </sheetViews>
  <sheetFormatPr defaultRowHeight="15" x14ac:dyDescent="0.25"/>
  <cols>
    <col min="1" max="1" width="9.28515625" customWidth="1"/>
    <col min="2" max="2" width="11.7109375" style="4" customWidth="1"/>
    <col min="3" max="3" width="17.42578125" style="194" customWidth="1"/>
    <col min="4" max="4" width="14.85546875" style="194" customWidth="1"/>
    <col min="5" max="5" width="27.42578125" customWidth="1"/>
    <col min="6" max="6" width="39.140625" customWidth="1"/>
    <col min="7" max="7" width="17.140625" style="46" customWidth="1"/>
    <col min="8" max="8" width="18" style="46" customWidth="1"/>
    <col min="9" max="9" width="11.42578125" customWidth="1"/>
  </cols>
  <sheetData>
    <row r="1" spans="1:13" ht="26.25" customHeight="1" x14ac:dyDescent="0.4">
      <c r="A1" s="275"/>
      <c r="B1" s="349" t="s">
        <v>302</v>
      </c>
      <c r="C1" s="347"/>
      <c r="D1" s="347"/>
      <c r="E1" s="275"/>
      <c r="F1" s="275"/>
      <c r="G1" s="348"/>
      <c r="H1" s="348"/>
      <c r="I1" s="275"/>
    </row>
    <row r="2" spans="1:13" x14ac:dyDescent="0.25">
      <c r="A2" s="268"/>
      <c r="B2" s="270"/>
      <c r="C2" s="362"/>
      <c r="D2" s="362"/>
      <c r="E2" s="268"/>
      <c r="F2" s="268"/>
      <c r="G2" s="353"/>
      <c r="H2" s="353"/>
      <c r="I2" s="289"/>
    </row>
    <row r="3" spans="1:13" ht="24.75" customHeight="1" x14ac:dyDescent="0.35">
      <c r="A3" s="268"/>
      <c r="B3" s="363"/>
      <c r="C3" s="362"/>
      <c r="D3" s="362"/>
      <c r="E3" s="268"/>
      <c r="F3" s="268"/>
      <c r="G3" s="353"/>
      <c r="H3" s="353"/>
      <c r="I3" s="268"/>
    </row>
    <row r="4" spans="1:13" x14ac:dyDescent="0.25">
      <c r="A4" s="289"/>
      <c r="B4" s="350"/>
      <c r="C4" s="351"/>
      <c r="D4" s="351"/>
      <c r="E4" s="289"/>
      <c r="F4" s="289"/>
      <c r="G4" s="352"/>
      <c r="H4" s="352"/>
      <c r="I4" s="289"/>
    </row>
    <row r="5" spans="1:13" s="193" customFormat="1" ht="28.5" customHeight="1" x14ac:dyDescent="0.25">
      <c r="A5" s="355" t="s">
        <v>260</v>
      </c>
      <c r="B5" s="356" t="s">
        <v>268</v>
      </c>
      <c r="C5" s="357" t="s">
        <v>261</v>
      </c>
      <c r="D5" s="357" t="s">
        <v>262</v>
      </c>
      <c r="E5" s="356" t="s">
        <v>263</v>
      </c>
      <c r="F5" s="356" t="s">
        <v>264</v>
      </c>
      <c r="G5" s="358" t="s">
        <v>265</v>
      </c>
      <c r="H5" s="358" t="s">
        <v>266</v>
      </c>
      <c r="I5" s="359" t="s">
        <v>267</v>
      </c>
      <c r="J5" s="203"/>
      <c r="K5"/>
      <c r="L5"/>
      <c r="M5"/>
    </row>
    <row r="6" spans="1:13" x14ac:dyDescent="0.25">
      <c r="A6" s="203">
        <v>1</v>
      </c>
      <c r="B6" s="221"/>
      <c r="C6" s="360"/>
      <c r="D6" s="360"/>
      <c r="E6" s="203" t="e">
        <f>VLOOKUP(B6,verzamelblad!A5:$C$34,3)</f>
        <v>#N/A</v>
      </c>
      <c r="F6" s="203"/>
      <c r="G6" s="361"/>
      <c r="H6" s="361"/>
      <c r="I6" s="203"/>
      <c r="J6" s="203"/>
    </row>
    <row r="7" spans="1:13" x14ac:dyDescent="0.25">
      <c r="A7" s="203">
        <v>2</v>
      </c>
      <c r="B7" s="221"/>
      <c r="C7" s="360"/>
      <c r="D7" s="360"/>
      <c r="E7" s="203" t="e">
        <f>VLOOKUP(B7,verzamelblad!A6:$C$34,3)</f>
        <v>#N/A</v>
      </c>
      <c r="F7" s="203"/>
      <c r="G7" s="361"/>
      <c r="H7" s="361"/>
      <c r="I7" s="203"/>
      <c r="J7" s="203"/>
    </row>
    <row r="8" spans="1:13" x14ac:dyDescent="0.25">
      <c r="A8" s="203">
        <v>3</v>
      </c>
      <c r="B8" s="221"/>
      <c r="C8" s="360"/>
      <c r="D8" s="360"/>
      <c r="E8" s="203" t="e">
        <f>VLOOKUP(B8,verzamelblad!A7:$C$34,3)</f>
        <v>#N/A</v>
      </c>
      <c r="F8" s="203"/>
      <c r="G8" s="361"/>
      <c r="H8" s="361"/>
      <c r="I8" s="203"/>
      <c r="J8" s="203"/>
    </row>
    <row r="9" spans="1:13" x14ac:dyDescent="0.25">
      <c r="A9" s="203">
        <v>4</v>
      </c>
      <c r="B9" s="221"/>
      <c r="C9" s="360"/>
      <c r="D9" s="360"/>
      <c r="E9" s="203" t="e">
        <f>VLOOKUP(B9,verzamelblad!A8:$C$34,3)</f>
        <v>#N/A</v>
      </c>
      <c r="F9" s="203"/>
      <c r="G9" s="361"/>
      <c r="H9" s="361"/>
      <c r="I9" s="203"/>
      <c r="J9" s="203"/>
    </row>
    <row r="10" spans="1:13" x14ac:dyDescent="0.25">
      <c r="A10" s="203">
        <v>5</v>
      </c>
      <c r="B10" s="221"/>
      <c r="C10" s="360"/>
      <c r="D10" s="360"/>
      <c r="E10" s="203" t="e">
        <f>VLOOKUP(B10,verzamelblad!A9:$C$34,3)</f>
        <v>#N/A</v>
      </c>
      <c r="F10" s="203"/>
      <c r="G10" s="361"/>
      <c r="H10" s="361"/>
      <c r="I10" s="203"/>
      <c r="J10" s="203"/>
    </row>
    <row r="11" spans="1:13" x14ac:dyDescent="0.25">
      <c r="A11" s="203">
        <v>6</v>
      </c>
      <c r="B11" s="221"/>
      <c r="C11" s="360"/>
      <c r="D11" s="360"/>
      <c r="E11" s="203" t="e">
        <f>VLOOKUP(B11,verzamelblad!A10:$C$34,3)</f>
        <v>#N/A</v>
      </c>
      <c r="F11" s="203"/>
      <c r="G11" s="361"/>
      <c r="H11" s="361"/>
      <c r="I11" s="203"/>
      <c r="J11" s="203"/>
    </row>
    <row r="12" spans="1:13" x14ac:dyDescent="0.25">
      <c r="A12" s="203">
        <v>7</v>
      </c>
      <c r="B12" s="221"/>
      <c r="C12" s="360"/>
      <c r="D12" s="360"/>
      <c r="E12" s="203" t="e">
        <f>VLOOKUP(B12,verzamelblad!A11:$C$34,3)</f>
        <v>#N/A</v>
      </c>
      <c r="F12" s="203"/>
      <c r="G12" s="361"/>
      <c r="H12" s="361"/>
      <c r="I12" s="203"/>
      <c r="J12" s="203"/>
    </row>
    <row r="13" spans="1:13" x14ac:dyDescent="0.25">
      <c r="A13" s="203">
        <v>8</v>
      </c>
      <c r="B13" s="221"/>
      <c r="C13" s="360"/>
      <c r="D13" s="360"/>
      <c r="E13" s="203" t="e">
        <f>VLOOKUP(B13,verzamelblad!A12:$C$34,3)</f>
        <v>#N/A</v>
      </c>
      <c r="F13" s="203"/>
      <c r="G13" s="361"/>
      <c r="H13" s="361"/>
      <c r="I13" s="203"/>
      <c r="J13" s="203"/>
    </row>
    <row r="14" spans="1:13" x14ac:dyDescent="0.25">
      <c r="A14" s="203">
        <v>9</v>
      </c>
      <c r="B14" s="221"/>
      <c r="C14" s="360"/>
      <c r="D14" s="360"/>
      <c r="E14" s="203" t="e">
        <f>VLOOKUP(B14,verzamelblad!A13:$C$34,3)</f>
        <v>#N/A</v>
      </c>
      <c r="F14" s="203"/>
      <c r="G14" s="361"/>
      <c r="H14" s="361"/>
      <c r="I14" s="203"/>
      <c r="J14" s="203"/>
    </row>
    <row r="15" spans="1:13" x14ac:dyDescent="0.25">
      <c r="A15" s="203">
        <v>10</v>
      </c>
      <c r="B15" s="221"/>
      <c r="C15" s="360"/>
      <c r="D15" s="360"/>
      <c r="E15" s="203" t="e">
        <f>VLOOKUP(B15,verzamelblad!A14:$C$34,3)</f>
        <v>#N/A</v>
      </c>
      <c r="F15" s="203"/>
      <c r="G15" s="361"/>
      <c r="H15" s="361"/>
      <c r="I15" s="203"/>
      <c r="J15" s="203"/>
    </row>
    <row r="16" spans="1:13" x14ac:dyDescent="0.25">
      <c r="A16" s="203">
        <v>11</v>
      </c>
      <c r="B16" s="221"/>
      <c r="C16" s="360"/>
      <c r="D16" s="360"/>
      <c r="E16" s="203" t="e">
        <f>VLOOKUP(B16,verzamelblad!A15:$C$34,3)</f>
        <v>#N/A</v>
      </c>
      <c r="F16" s="203"/>
      <c r="G16" s="361"/>
      <c r="H16" s="361"/>
      <c r="I16" s="203"/>
      <c r="J16" s="203"/>
    </row>
    <row r="17" spans="1:10" x14ac:dyDescent="0.25">
      <c r="A17" s="203">
        <v>12</v>
      </c>
      <c r="B17" s="221"/>
      <c r="C17" s="360"/>
      <c r="D17" s="360"/>
      <c r="E17" s="203" t="e">
        <f>VLOOKUP(B17,verzamelblad!A16:$C$34,3)</f>
        <v>#N/A</v>
      </c>
      <c r="F17" s="203"/>
      <c r="G17" s="361"/>
      <c r="H17" s="361"/>
      <c r="I17" s="203"/>
      <c r="J17" s="203"/>
    </row>
    <row r="18" spans="1:10" x14ac:dyDescent="0.25">
      <c r="A18" s="203">
        <v>13</v>
      </c>
      <c r="B18" s="221"/>
      <c r="C18" s="360"/>
      <c r="D18" s="360"/>
      <c r="E18" s="203" t="e">
        <f>VLOOKUP(B18,verzamelblad!A17:$C$34,3)</f>
        <v>#N/A</v>
      </c>
      <c r="F18" s="203"/>
      <c r="G18" s="361"/>
      <c r="H18" s="361"/>
      <c r="I18" s="203"/>
      <c r="J18" s="203"/>
    </row>
    <row r="19" spans="1:10" x14ac:dyDescent="0.25">
      <c r="A19" s="203"/>
      <c r="B19" s="221"/>
      <c r="C19" s="360"/>
      <c r="D19" s="360"/>
      <c r="E19" s="203"/>
      <c r="F19" s="203"/>
      <c r="G19" s="361"/>
      <c r="H19" s="361"/>
      <c r="I19" s="203"/>
      <c r="J19" s="203"/>
    </row>
    <row r="20" spans="1:10" x14ac:dyDescent="0.25">
      <c r="A20" s="203"/>
      <c r="B20" s="221"/>
      <c r="C20" s="360"/>
      <c r="D20" s="360"/>
      <c r="E20" s="203"/>
      <c r="F20" s="203"/>
      <c r="G20" s="361"/>
      <c r="H20" s="361"/>
      <c r="I20" s="203"/>
      <c r="J20" s="203"/>
    </row>
    <row r="21" spans="1:10" x14ac:dyDescent="0.25">
      <c r="A21" s="203"/>
      <c r="B21" s="221"/>
      <c r="C21" s="360"/>
      <c r="D21" s="360"/>
      <c r="E21" s="203"/>
      <c r="F21" s="203"/>
      <c r="G21" s="361"/>
      <c r="H21" s="361"/>
      <c r="I21" s="203"/>
      <c r="J21" s="203"/>
    </row>
  </sheetData>
  <sheetProtection algorithmName="SHA-512" hashValue="0JulhU4IyhlrgWk0JxXgkuxzp0pJEkJxH5lZrwOCl9hJk4CFYFXJPbL9El+memuxPyfm1PWoeoxwQLOlC8SKqg==" saltValue="8xIoatmX2RhGpbJjz/jE0g==" spinCount="100000" sheet="1" objects="1" scenarios="1"/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6">
    <tabColor rgb="FFEBEBEB"/>
  </sheetPr>
  <dimension ref="A1:I117"/>
  <sheetViews>
    <sheetView showZeros="0" topLeftCell="A7" zoomScaleNormal="100" workbookViewId="0">
      <selection activeCell="B38" sqref="B38"/>
    </sheetView>
  </sheetViews>
  <sheetFormatPr defaultColWidth="9.140625" defaultRowHeight="0" customHeight="1" zeroHeight="1" x14ac:dyDescent="0.25"/>
  <cols>
    <col min="1" max="1" width="31.140625" style="179" customWidth="1"/>
    <col min="2" max="2" width="24.140625" style="179" customWidth="1"/>
    <col min="3" max="3" width="41.140625" style="179" customWidth="1"/>
    <col min="4" max="4" width="25.85546875" style="179" customWidth="1"/>
    <col min="5" max="5" width="23.85546875" style="179" customWidth="1"/>
    <col min="6" max="6" width="17.85546875" style="182" customWidth="1"/>
    <col min="7" max="7" width="19.42578125" style="182" customWidth="1"/>
    <col min="8" max="8" width="15.7109375" style="179" customWidth="1"/>
    <col min="9" max="9" width="16.42578125" style="179" customWidth="1"/>
    <col min="10" max="10" width="4.28515625" customWidth="1"/>
  </cols>
  <sheetData>
    <row r="1" spans="1:9" s="14" customFormat="1" ht="26.25" x14ac:dyDescent="0.4">
      <c r="A1" s="461" t="s">
        <v>303</v>
      </c>
      <c r="B1" s="461"/>
      <c r="C1" s="461"/>
      <c r="D1" s="20"/>
      <c r="F1" s="188"/>
      <c r="G1" s="188"/>
    </row>
    <row r="2" spans="1:9" ht="15" x14ac:dyDescent="0.25">
      <c r="A2" s="354"/>
      <c r="B2" s="354"/>
      <c r="C2" s="354"/>
      <c r="D2" s="14"/>
      <c r="E2" s="14"/>
      <c r="F2" s="188"/>
      <c r="G2" s="188"/>
      <c r="H2" s="14"/>
      <c r="I2"/>
    </row>
    <row r="3" spans="1:9" ht="15" x14ac:dyDescent="0.25">
      <c r="F3" s="189"/>
    </row>
    <row r="4" spans="1:9" ht="15" x14ac:dyDescent="0.25">
      <c r="F4" s="189"/>
    </row>
    <row r="5" spans="1:9" ht="15" x14ac:dyDescent="0.25">
      <c r="A5" s="181"/>
      <c r="B5" s="181"/>
      <c r="C5" s="181"/>
      <c r="D5" s="181"/>
      <c r="E5" s="181"/>
      <c r="F5" s="190"/>
      <c r="G5" s="190"/>
      <c r="H5" s="181"/>
    </row>
    <row r="6" spans="1:9" ht="15" x14ac:dyDescent="0.25">
      <c r="A6" s="179" t="s">
        <v>248</v>
      </c>
      <c r="B6" s="179">
        <f>'Algemene gegevens'!I8</f>
        <v>0</v>
      </c>
      <c r="F6" s="189"/>
      <c r="G6" s="189"/>
    </row>
    <row r="7" spans="1:9" ht="15" x14ac:dyDescent="0.25">
      <c r="G7" s="189"/>
    </row>
    <row r="8" spans="1:9" ht="15" x14ac:dyDescent="0.25">
      <c r="A8" s="179" t="s">
        <v>249</v>
      </c>
      <c r="G8" s="189"/>
    </row>
    <row r="9" spans="1:9" ht="15" x14ac:dyDescent="0.25">
      <c r="G9" s="189"/>
    </row>
    <row r="10" spans="1:9" ht="15" x14ac:dyDescent="0.25">
      <c r="A10" s="179" t="s">
        <v>250</v>
      </c>
      <c r="B10" s="179">
        <f>'Algemene gegevens'!I23</f>
        <v>0</v>
      </c>
      <c r="G10" s="189"/>
    </row>
    <row r="11" spans="1:9" ht="15" x14ac:dyDescent="0.25">
      <c r="E11" s="181"/>
      <c r="F11" s="190"/>
      <c r="G11" s="189"/>
      <c r="H11" s="181"/>
    </row>
    <row r="12" spans="1:9" ht="15" x14ac:dyDescent="0.25">
      <c r="E12" s="182"/>
      <c r="G12" s="189"/>
      <c r="H12" s="182"/>
    </row>
    <row r="13" spans="1:9" ht="15" x14ac:dyDescent="0.25">
      <c r="A13" s="179" t="s">
        <v>251</v>
      </c>
      <c r="E13" s="182"/>
      <c r="G13" s="189"/>
      <c r="H13" s="182"/>
    </row>
    <row r="14" spans="1:9" ht="15" x14ac:dyDescent="0.25">
      <c r="E14" s="182"/>
      <c r="G14" s="189"/>
      <c r="H14" s="182"/>
    </row>
    <row r="15" spans="1:9" ht="15" x14ac:dyDescent="0.25">
      <c r="E15" s="182"/>
      <c r="G15" s="189"/>
      <c r="H15" s="182"/>
    </row>
    <row r="16" spans="1:9" ht="15" x14ac:dyDescent="0.25">
      <c r="A16" s="179" t="s">
        <v>252</v>
      </c>
      <c r="B16" s="266">
        <v>1</v>
      </c>
      <c r="G16" s="189"/>
    </row>
    <row r="17" spans="1:9" ht="15" x14ac:dyDescent="0.25">
      <c r="A17" s="179" t="s">
        <v>254</v>
      </c>
      <c r="B17" s="267">
        <v>1</v>
      </c>
      <c r="E17" s="181"/>
      <c r="F17" s="190"/>
      <c r="G17" s="189"/>
    </row>
    <row r="18" spans="1:9" ht="15" x14ac:dyDescent="0.25">
      <c r="E18" s="183"/>
      <c r="F18" s="190"/>
      <c r="G18" s="189"/>
    </row>
    <row r="19" spans="1:9" ht="15.75" customHeight="1" x14ac:dyDescent="0.25">
      <c r="A19" s="179" t="s">
        <v>253</v>
      </c>
      <c r="B19" s="179" t="str">
        <f>CONCATENATE(VLOOKUP(B17,verzamelblad!A5:E34,3,)," te ",VLOOKUP(B17,verzamelblad!A5:E34,5))</f>
        <v>OBS De Morskring (onderbouw) te Leiden</v>
      </c>
      <c r="G19" s="189"/>
    </row>
    <row r="20" spans="1:9" ht="15.75" customHeight="1" x14ac:dyDescent="0.25">
      <c r="G20" s="189"/>
    </row>
    <row r="21" spans="1:9" ht="15" x14ac:dyDescent="0.25">
      <c r="C21" s="184"/>
      <c r="E21" s="180"/>
      <c r="F21" s="190"/>
      <c r="G21" s="189"/>
      <c r="H21" s="185"/>
      <c r="I21" s="186"/>
    </row>
    <row r="22" spans="1:9" ht="15" x14ac:dyDescent="0.25">
      <c r="A22" s="179" t="s">
        <v>255</v>
      </c>
      <c r="C22" s="191">
        <f>VLOOKUP(B16,Wijzigingenblad!A6:E40,3)</f>
        <v>0</v>
      </c>
      <c r="G22" s="189"/>
      <c r="I22" s="186"/>
    </row>
    <row r="23" spans="1:9" ht="15" x14ac:dyDescent="0.25">
      <c r="A23" s="179" t="s">
        <v>256</v>
      </c>
      <c r="C23" s="191">
        <f>VLOOKUP(B16,Wijzigingenblad!A6:E40,3)</f>
        <v>0</v>
      </c>
      <c r="D23" s="181"/>
      <c r="E23" s="181"/>
      <c r="F23" s="190"/>
      <c r="G23" s="189"/>
      <c r="H23" s="181"/>
      <c r="I23" s="186"/>
    </row>
    <row r="24" spans="1:9" ht="15" x14ac:dyDescent="0.25">
      <c r="C24" s="181"/>
      <c r="D24" s="181"/>
      <c r="E24" s="187"/>
      <c r="G24" s="189"/>
      <c r="I24" s="186"/>
    </row>
    <row r="25" spans="1:9" ht="15" x14ac:dyDescent="0.25">
      <c r="C25" s="181"/>
      <c r="D25" s="181"/>
      <c r="E25" s="187"/>
      <c r="G25" s="189"/>
      <c r="I25" s="186"/>
    </row>
    <row r="26" spans="1:9" ht="15" x14ac:dyDescent="0.25">
      <c r="A26" s="179" t="s">
        <v>257</v>
      </c>
      <c r="C26" s="181"/>
      <c r="D26" s="181"/>
      <c r="E26" s="187"/>
      <c r="G26" s="189"/>
      <c r="I26" s="186"/>
    </row>
    <row r="27" spans="1:9" ht="15" x14ac:dyDescent="0.25">
      <c r="C27" s="181"/>
      <c r="D27" s="181"/>
      <c r="E27" s="187"/>
      <c r="G27" s="189"/>
      <c r="I27" s="186"/>
    </row>
    <row r="28" spans="1:9" ht="15" x14ac:dyDescent="0.25">
      <c r="A28" s="366" t="s">
        <v>307</v>
      </c>
      <c r="B28" s="366" t="s">
        <v>308</v>
      </c>
      <c r="C28" s="367" t="s">
        <v>309</v>
      </c>
      <c r="D28" s="367" t="s">
        <v>310</v>
      </c>
      <c r="E28" s="187"/>
      <c r="G28" s="189"/>
      <c r="I28" s="186"/>
    </row>
    <row r="29" spans="1:9" ht="15" x14ac:dyDescent="0.25">
      <c r="A29" s="366"/>
      <c r="B29" s="366"/>
      <c r="C29" s="367"/>
      <c r="D29" s="367"/>
      <c r="E29" s="187"/>
      <c r="G29" s="189"/>
      <c r="I29" s="186"/>
    </row>
    <row r="30" spans="1:9" ht="15" x14ac:dyDescent="0.25">
      <c r="A30" s="366"/>
      <c r="B30" s="366"/>
      <c r="C30" s="367"/>
      <c r="D30" s="367"/>
      <c r="E30" s="187"/>
      <c r="G30" s="189"/>
      <c r="I30" s="186"/>
    </row>
    <row r="31" spans="1:9" ht="15" x14ac:dyDescent="0.25">
      <c r="A31" s="462">
        <f>VLOOKUP(B16,Wijzigingenblad!A6:F40,6)</f>
        <v>0</v>
      </c>
      <c r="B31" s="462"/>
      <c r="C31" s="462"/>
      <c r="D31" s="368"/>
      <c r="E31" s="192"/>
      <c r="F31" s="192"/>
      <c r="G31" s="189"/>
      <c r="I31" s="186"/>
    </row>
    <row r="32" spans="1:9" ht="15" x14ac:dyDescent="0.25">
      <c r="A32" s="369"/>
      <c r="B32" s="369"/>
      <c r="C32" s="369"/>
      <c r="D32" s="368"/>
      <c r="E32" s="192"/>
      <c r="F32" s="192"/>
      <c r="G32" s="189"/>
      <c r="I32" s="186"/>
    </row>
    <row r="33" spans="1:8" ht="15" x14ac:dyDescent="0.25">
      <c r="D33" s="181"/>
      <c r="E33" s="181"/>
      <c r="F33" s="190"/>
      <c r="G33" s="189"/>
      <c r="H33" s="181"/>
    </row>
    <row r="34" spans="1:8" ht="15" x14ac:dyDescent="0.25">
      <c r="A34" s="179" t="s">
        <v>258</v>
      </c>
      <c r="E34" s="187"/>
      <c r="G34" s="189"/>
    </row>
    <row r="35" spans="1:8" ht="15" x14ac:dyDescent="0.25">
      <c r="E35" s="187"/>
      <c r="G35" s="189"/>
    </row>
    <row r="36" spans="1:8" ht="15" x14ac:dyDescent="0.25">
      <c r="E36" s="187"/>
      <c r="G36" s="189"/>
    </row>
    <row r="37" spans="1:8" ht="15" x14ac:dyDescent="0.25">
      <c r="A37" s="179" t="s">
        <v>259</v>
      </c>
      <c r="B37" s="191"/>
      <c r="E37" s="187"/>
      <c r="G37" s="189"/>
    </row>
    <row r="38" spans="1:8" ht="15" x14ac:dyDescent="0.25">
      <c r="B38" s="179" t="s">
        <v>306</v>
      </c>
      <c r="E38" s="187"/>
      <c r="G38" s="189"/>
    </row>
    <row r="39" spans="1:8" ht="15" hidden="1" x14ac:dyDescent="0.25">
      <c r="E39" s="187"/>
      <c r="G39" s="189"/>
    </row>
    <row r="40" spans="1:8" ht="15" hidden="1" x14ac:dyDescent="0.25">
      <c r="E40" s="187"/>
      <c r="G40" s="189"/>
    </row>
    <row r="41" spans="1:8" ht="15" hidden="1" x14ac:dyDescent="0.25">
      <c r="E41" s="187"/>
      <c r="G41" s="189"/>
    </row>
    <row r="42" spans="1:8" ht="15" hidden="1" x14ac:dyDescent="0.25">
      <c r="G42" s="189"/>
    </row>
    <row r="43" spans="1:8" ht="15" hidden="1" x14ac:dyDescent="0.25">
      <c r="G43" s="189"/>
    </row>
    <row r="44" spans="1:8" ht="15" hidden="1" x14ac:dyDescent="0.25">
      <c r="D44" s="181"/>
      <c r="E44" s="181"/>
      <c r="F44" s="190"/>
      <c r="G44" s="189"/>
      <c r="H44" s="181"/>
    </row>
    <row r="45" spans="1:8" ht="15" hidden="1" x14ac:dyDescent="0.25">
      <c r="E45" s="187"/>
      <c r="G45" s="189"/>
    </row>
    <row r="46" spans="1:8" ht="15" hidden="1" x14ac:dyDescent="0.25">
      <c r="E46" s="187"/>
      <c r="G46" s="189"/>
    </row>
    <row r="47" spans="1:8" ht="15" hidden="1" x14ac:dyDescent="0.25">
      <c r="E47" s="187"/>
      <c r="G47" s="189"/>
    </row>
    <row r="48" spans="1:8" ht="15" hidden="1" x14ac:dyDescent="0.25">
      <c r="E48" s="187"/>
      <c r="G48" s="189"/>
    </row>
    <row r="49" spans="4:8" ht="15" hidden="1" x14ac:dyDescent="0.25">
      <c r="E49" s="187"/>
      <c r="G49" s="189"/>
    </row>
    <row r="50" spans="4:8" ht="15" hidden="1" x14ac:dyDescent="0.25">
      <c r="E50" s="187"/>
      <c r="G50" s="189"/>
    </row>
    <row r="51" spans="4:8" ht="15" hidden="1" x14ac:dyDescent="0.25">
      <c r="E51" s="187"/>
      <c r="G51" s="189"/>
    </row>
    <row r="52" spans="4:8" ht="15" hidden="1" x14ac:dyDescent="0.25">
      <c r="E52" s="187"/>
      <c r="G52" s="189"/>
    </row>
    <row r="53" spans="4:8" ht="15" hidden="1" x14ac:dyDescent="0.25">
      <c r="E53" s="187"/>
      <c r="G53" s="189"/>
    </row>
    <row r="54" spans="4:8" ht="15" hidden="1" x14ac:dyDescent="0.25">
      <c r="E54" s="187"/>
      <c r="G54" s="189"/>
    </row>
    <row r="55" spans="4:8" ht="15" hidden="1" x14ac:dyDescent="0.25">
      <c r="G55" s="189"/>
    </row>
    <row r="56" spans="4:8" ht="15" hidden="1" x14ac:dyDescent="0.25">
      <c r="D56" s="181"/>
      <c r="E56" s="181"/>
      <c r="F56" s="190"/>
      <c r="G56" s="189"/>
      <c r="H56" s="181"/>
    </row>
    <row r="57" spans="4:8" ht="15" hidden="1" x14ac:dyDescent="0.25">
      <c r="D57" s="181"/>
      <c r="E57" s="181"/>
      <c r="F57" s="190"/>
      <c r="G57" s="189"/>
      <c r="H57" s="181"/>
    </row>
    <row r="58" spans="4:8" ht="15" hidden="1" x14ac:dyDescent="0.25">
      <c r="D58" s="187"/>
      <c r="E58" s="187"/>
      <c r="F58" s="190"/>
      <c r="G58" s="189"/>
      <c r="H58" s="187"/>
    </row>
    <row r="59" spans="4:8" ht="15" hidden="1" x14ac:dyDescent="0.25">
      <c r="D59" s="187"/>
      <c r="E59" s="187"/>
      <c r="F59" s="190"/>
      <c r="G59" s="189"/>
      <c r="H59" s="187"/>
    </row>
    <row r="60" spans="4:8" ht="15" hidden="1" x14ac:dyDescent="0.25">
      <c r="D60" s="187"/>
      <c r="E60" s="187"/>
      <c r="F60" s="190"/>
      <c r="G60" s="189"/>
      <c r="H60" s="187"/>
    </row>
    <row r="61" spans="4:8" ht="15" hidden="1" x14ac:dyDescent="0.25">
      <c r="D61" s="187"/>
      <c r="E61" s="187"/>
      <c r="F61" s="190"/>
      <c r="G61" s="189"/>
      <c r="H61" s="187"/>
    </row>
    <row r="62" spans="4:8" ht="15" hidden="1" x14ac:dyDescent="0.25">
      <c r="D62" s="187"/>
      <c r="E62" s="187"/>
      <c r="F62" s="190"/>
      <c r="G62" s="189"/>
      <c r="H62" s="187"/>
    </row>
    <row r="63" spans="4:8" ht="15" hidden="1" x14ac:dyDescent="0.25">
      <c r="D63" s="187"/>
      <c r="E63" s="187"/>
      <c r="F63" s="190"/>
      <c r="G63" s="189"/>
      <c r="H63" s="187"/>
    </row>
    <row r="64" spans="4:8" ht="15" hidden="1" x14ac:dyDescent="0.25">
      <c r="D64" s="187"/>
      <c r="E64" s="187"/>
      <c r="F64" s="190"/>
      <c r="G64" s="189"/>
      <c r="H64" s="187"/>
    </row>
    <row r="65" spans="4:8" ht="15" hidden="1" x14ac:dyDescent="0.25">
      <c r="D65" s="187"/>
      <c r="E65" s="187"/>
      <c r="F65" s="190"/>
      <c r="G65" s="189"/>
      <c r="H65" s="187"/>
    </row>
    <row r="66" spans="4:8" ht="15" hidden="1" x14ac:dyDescent="0.25">
      <c r="D66" s="187"/>
      <c r="E66" s="187"/>
      <c r="F66" s="190"/>
      <c r="G66" s="189"/>
      <c r="H66" s="187"/>
    </row>
    <row r="67" spans="4:8" ht="15" hidden="1" x14ac:dyDescent="0.25">
      <c r="D67" s="187"/>
      <c r="E67" s="187"/>
      <c r="F67" s="190"/>
      <c r="G67" s="189"/>
      <c r="H67" s="187"/>
    </row>
    <row r="68" spans="4:8" ht="15" hidden="1" x14ac:dyDescent="0.25">
      <c r="D68" s="187"/>
      <c r="E68" s="187"/>
      <c r="F68" s="190"/>
      <c r="G68" s="189"/>
      <c r="H68" s="187"/>
    </row>
    <row r="69" spans="4:8" ht="15" hidden="1" x14ac:dyDescent="0.25">
      <c r="D69" s="187"/>
      <c r="E69" s="187"/>
      <c r="F69" s="190"/>
      <c r="G69" s="189"/>
      <c r="H69" s="187"/>
    </row>
    <row r="70" spans="4:8" ht="15" hidden="1" x14ac:dyDescent="0.25">
      <c r="D70" s="187"/>
      <c r="E70" s="187"/>
      <c r="F70" s="190"/>
      <c r="G70" s="189"/>
      <c r="H70" s="187"/>
    </row>
    <row r="71" spans="4:8" ht="15" hidden="1" x14ac:dyDescent="0.25">
      <c r="D71" s="187"/>
      <c r="E71" s="187"/>
      <c r="F71" s="190"/>
      <c r="G71" s="189"/>
      <c r="H71" s="187"/>
    </row>
    <row r="72" spans="4:8" ht="15" hidden="1" x14ac:dyDescent="0.25">
      <c r="G72" s="189"/>
    </row>
    <row r="73" spans="4:8" ht="15" hidden="1" x14ac:dyDescent="0.25">
      <c r="G73" s="189"/>
    </row>
    <row r="74" spans="4:8" ht="15" hidden="1" x14ac:dyDescent="0.25">
      <c r="G74" s="189"/>
      <c r="H74" s="182"/>
    </row>
    <row r="75" spans="4:8" ht="15" hidden="1" x14ac:dyDescent="0.25">
      <c r="G75" s="189"/>
    </row>
    <row r="76" spans="4:8" ht="15" hidden="1" x14ac:dyDescent="0.25">
      <c r="E76" s="181"/>
    </row>
    <row r="77" spans="4:8" ht="15" hidden="1" x14ac:dyDescent="0.25">
      <c r="D77" s="182"/>
      <c r="E77" s="181"/>
      <c r="H77" s="182"/>
    </row>
    <row r="78" spans="4:8" ht="15" hidden="1" x14ac:dyDescent="0.25"/>
    <row r="79" spans="4:8" ht="15" hidden="1" x14ac:dyDescent="0.25"/>
    <row r="80" spans="4:8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</sheetData>
  <sheetProtection algorithmName="SHA-512" hashValue="GlAodfRHRiNRhtB8f28pzf208N+ny/pNixfShFWWs9K1FUT/lv8W8Hzg0EGVvNl1G3oG9fI1uxGCZUoy75kBIA==" saltValue="QTHW6MCFNX8VLv5C9sNz+Q==" spinCount="100000" sheet="1" objects="1" scenarios="1"/>
  <mergeCells count="2">
    <mergeCell ref="A1:C1"/>
    <mergeCell ref="A31:C31"/>
  </mergeCells>
  <conditionalFormatting sqref="F13">
    <cfRule type="containsText" dxfId="2" priority="2" operator="containsText" text="te laag">
      <formula>NOT(ISERROR(SEARCH("te laag",F13)))</formula>
    </cfRule>
  </conditionalFormatting>
  <conditionalFormatting sqref="F14">
    <cfRule type="containsText" dxfId="1" priority="1" operator="containsText" text="te laag">
      <formula>NOT(ISERROR(SEARCH("te laag",F14)))</formula>
    </cfRule>
  </conditionalFormatting>
  <pageMargins left="0.7" right="0.7" top="1.0302083333333334" bottom="0.75" header="0.3" footer="0.3"/>
  <pageSetup paperSize="9" scale="86" orientation="portrait" r:id="rId1"/>
  <headerFooter>
    <oddHeader>&amp;L&amp;G</oddHeader>
    <oddFooter>&amp;L* Alle bedragen zijn excl. btw&amp;R® Alpha Adviesbureau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039F39-5B78-4033-BFAC-463A94091421}">
            <xm:f>NOT(ISERROR(SEARCH("te laag",F12)))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F07512"/>
  </sheetPr>
  <dimension ref="A1:O121"/>
  <sheetViews>
    <sheetView showGridLines="0" showZeros="0" view="pageLayout" topLeftCell="A57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4" width="17.710937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2,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De Morskring (bovenbouw)</v>
      </c>
      <c r="C4" s="441"/>
      <c r="D4" s="441"/>
      <c r="E4" s="441"/>
      <c r="F4" s="437" t="s">
        <v>65</v>
      </c>
      <c r="G4" s="437"/>
      <c r="H4" s="69">
        <v>2</v>
      </c>
    </row>
    <row r="5" spans="1:11" ht="15" x14ac:dyDescent="0.25">
      <c r="A5" s="101" t="s">
        <v>60</v>
      </c>
      <c r="B5" s="440" t="str">
        <f>VLOOKUP(H4,verzamelblad!A5:E54,4)</f>
        <v>Stormbuysingstraat 18 A (B)</v>
      </c>
      <c r="C5" s="440"/>
      <c r="D5" s="440"/>
      <c r="E5" s="440"/>
      <c r="F5" s="438" t="s">
        <v>66</v>
      </c>
      <c r="G5" s="438"/>
      <c r="H5" s="238" t="str">
        <f>CONCATENATE(H4,"a")</f>
        <v>2a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231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232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233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</row>
    <row r="19" spans="1:12" ht="15" x14ac:dyDescent="0.25">
      <c r="A19" s="97" t="s">
        <v>190</v>
      </c>
      <c r="B19" s="94"/>
      <c r="C19" s="98"/>
      <c r="D19" s="157">
        <f ca="1">D100</f>
        <v>180587.6</v>
      </c>
      <c r="E19" s="94"/>
      <c r="F19" s="95" t="s">
        <v>191</v>
      </c>
      <c r="G19" s="158">
        <f ca="1">D100/E9</f>
        <v>902.93799999999999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'2a'!K503</f>
        <v>62.46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143">
        <f>'2a'!G515-'2a'!G504</f>
        <v>474.69000000000005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145">
        <f>E36</f>
        <v>474.69000000000005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145">
        <f>'2a'!G515</f>
        <v>474.69000000000005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145">
        <f>'2a'!F515</f>
        <v>3.75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45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45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45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229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88"/>
      <c r="C47" s="88"/>
      <c r="D47" s="88"/>
      <c r="E47" s="143">
        <v>314.75</v>
      </c>
      <c r="F47" s="239"/>
      <c r="G47" s="250">
        <f t="shared" ref="G47:G54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102"/>
      <c r="C48" s="102"/>
      <c r="D48" s="102"/>
      <c r="E48" s="145">
        <v>314.75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102"/>
      <c r="C49" s="102"/>
      <c r="D49" s="102"/>
      <c r="E49" s="145">
        <v>174.02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102"/>
      <c r="C50" s="102"/>
      <c r="D50" s="102"/>
      <c r="E50" s="145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45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45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/>
      <c r="B53" s="90"/>
      <c r="C53" s="90"/>
      <c r="D53" s="74"/>
      <c r="E53" s="145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/>
      <c r="B54" s="90"/>
      <c r="C54" s="90"/>
      <c r="D54" s="74"/>
      <c r="E54" s="145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458">
        <f>VLOOKUP($H$4,verzamelblad!$A$5:$EK$54,92,0)</f>
        <v>0</v>
      </c>
      <c r="B55" s="459"/>
      <c r="C55" s="459"/>
      <c r="D55" s="460"/>
      <c r="E55" s="145">
        <v>0</v>
      </c>
      <c r="F55" s="241"/>
      <c r="G55" s="251">
        <f t="shared" ref="G55:G56" si="8">IF(E55="","",SUM(E55*F55))</f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455">
        <f>VLOOKUP($H$4,verzamelblad!$A$5:$EK$54,94,0)</f>
        <v>0</v>
      </c>
      <c r="B56" s="456"/>
      <c r="C56" s="456"/>
      <c r="D56" s="457"/>
      <c r="E56" s="229">
        <v>0</v>
      </c>
      <c r="F56" s="243"/>
      <c r="G56" s="252">
        <f t="shared" si="8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9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9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9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9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9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94.274152500000014</v>
      </c>
      <c r="F81" s="109">
        <f>VLOOKUP($H$4,verzamelblad!$A$5:$EK$54,10,0)</f>
        <v>4</v>
      </c>
      <c r="G81" s="108"/>
      <c r="H81" s="108"/>
      <c r="I81" s="261">
        <f ca="1">SUM(E81*F81)</f>
        <v>377.09661000000006</v>
      </c>
    </row>
    <row r="82" spans="1:9" ht="15.75" thickTop="1" x14ac:dyDescent="0.25"/>
    <row r="83" spans="1:9" ht="15" hidden="1" x14ac:dyDescent="0.25"/>
    <row r="84" spans="1:9" ht="15" hidden="1" x14ac:dyDescent="0.25">
      <c r="A84" t="s">
        <v>93</v>
      </c>
      <c r="D84" t="s">
        <v>177</v>
      </c>
      <c r="E84" t="s">
        <v>178</v>
      </c>
    </row>
    <row r="85" spans="1:9" ht="15" hidden="1" x14ac:dyDescent="0.25">
      <c r="A85" t="str">
        <f t="shared" ref="A85:A99" ca="1" si="10">IF(K19=0,"",K19)</f>
        <v>A</v>
      </c>
      <c r="D85">
        <f t="shared" ref="D85:D99" ca="1" si="11">IF(A85="",0,VLOOKUP(A85,INDIRECT("'"&amp;$H$5&amp;"'!C500:M515"),11,0))</f>
        <v>85722</v>
      </c>
      <c r="E85" t="str">
        <f>IF(L19="","",SUM(D85/L19)*uurtariefopbouw!$F$35)</f>
        <v/>
      </c>
    </row>
    <row r="86" spans="1:9" ht="15" hidden="1" x14ac:dyDescent="0.25">
      <c r="A86" t="str">
        <f t="shared" ca="1" si="10"/>
        <v>A1</v>
      </c>
      <c r="D86">
        <f t="shared" ca="1" si="11"/>
        <v>4371.6000000000004</v>
      </c>
      <c r="E86" t="str">
        <f>IF(L20="","",SUM(D86/L20)*uurtariefopbouw!$F$35)</f>
        <v/>
      </c>
    </row>
    <row r="87" spans="1:9" ht="15" hidden="1" x14ac:dyDescent="0.25">
      <c r="A87" t="str">
        <f t="shared" ca="1" si="10"/>
        <v>B</v>
      </c>
      <c r="D87">
        <f t="shared" ca="1" si="11"/>
        <v>78002</v>
      </c>
      <c r="E87" t="str">
        <f>IF(L21="","",SUM(D87/L21)*uurtariefopbouw!$F$35)</f>
        <v/>
      </c>
    </row>
    <row r="88" spans="1:9" ht="15" hidden="1" x14ac:dyDescent="0.25">
      <c r="A88" t="str">
        <f t="shared" ca="1" si="10"/>
        <v>C</v>
      </c>
      <c r="D88">
        <f t="shared" ca="1" si="11"/>
        <v>12492</v>
      </c>
      <c r="E88" t="str">
        <f>IF(L22="","",SUM(D88/L22)*uurtariefopbouw!$F$35)</f>
        <v/>
      </c>
    </row>
    <row r="89" spans="1:9" ht="15" hidden="1" x14ac:dyDescent="0.25">
      <c r="A89" t="str">
        <f t="shared" ca="1" si="10"/>
        <v>D</v>
      </c>
      <c r="D89">
        <f t="shared" ca="1" si="11"/>
        <v>0</v>
      </c>
      <c r="E89" t="str">
        <f>IF(L23="","",SUM(D89/L23)*uurtariefopbouw!$F$35)</f>
        <v/>
      </c>
    </row>
    <row r="90" spans="1:9" ht="15" hidden="1" x14ac:dyDescent="0.25">
      <c r="A90" t="str">
        <f t="shared" si="10"/>
        <v/>
      </c>
      <c r="D90">
        <f t="shared" ca="1" si="11"/>
        <v>0</v>
      </c>
      <c r="E90" t="str">
        <f>IF(L24="","",SUM(D90/L24)*uurtariefopbouw!$F$35)</f>
        <v/>
      </c>
    </row>
    <row r="91" spans="1:9" ht="15" hidden="1" x14ac:dyDescent="0.25">
      <c r="A91" t="str">
        <f t="shared" si="10"/>
        <v/>
      </c>
      <c r="D91">
        <f t="shared" ca="1" si="11"/>
        <v>0</v>
      </c>
      <c r="E91" t="str">
        <f>IF(L25="","",SUM(D91/L25)*uurtariefopbouw!$F$35)</f>
        <v/>
      </c>
    </row>
    <row r="92" spans="1:9" ht="15" x14ac:dyDescent="0.25">
      <c r="A92" t="str">
        <f t="shared" si="10"/>
        <v/>
      </c>
      <c r="D92">
        <f t="shared" ca="1" si="11"/>
        <v>0</v>
      </c>
      <c r="E92" t="str">
        <f>IF(L26="","",SUM(D92/L26)*uurtariefopbouw!$F$35)</f>
        <v/>
      </c>
    </row>
    <row r="93" spans="1:9" ht="15" x14ac:dyDescent="0.25">
      <c r="A93" t="str">
        <f t="shared" si="10"/>
        <v/>
      </c>
      <c r="D93">
        <f t="shared" ca="1" si="11"/>
        <v>0</v>
      </c>
      <c r="E93" t="str">
        <f>IF(L27="","",SUM(D93/L27)*uurtariefopbouw!$F$35)</f>
        <v/>
      </c>
    </row>
    <row r="94" spans="1:9" ht="15" x14ac:dyDescent="0.25">
      <c r="A94" t="str">
        <f t="shared" si="10"/>
        <v/>
      </c>
      <c r="D94">
        <f t="shared" ca="1" si="11"/>
        <v>0</v>
      </c>
      <c r="E94" t="str">
        <f>IF(L28="","",SUM(D94/L28)*uurtariefopbouw!$F$35)</f>
        <v/>
      </c>
    </row>
    <row r="95" spans="1:9" ht="15" x14ac:dyDescent="0.25">
      <c r="A95" t="str">
        <f t="shared" si="10"/>
        <v/>
      </c>
      <c r="D95">
        <f t="shared" ca="1" si="11"/>
        <v>0</v>
      </c>
      <c r="E95" t="str">
        <f>IF(L29="","",SUM(D95/L29)*uurtariefopbouw!$F$35)</f>
        <v/>
      </c>
    </row>
    <row r="96" spans="1:9" ht="15" x14ac:dyDescent="0.25">
      <c r="A96" t="str">
        <f t="shared" si="10"/>
        <v/>
      </c>
      <c r="D96">
        <f t="shared" ca="1" si="11"/>
        <v>0</v>
      </c>
      <c r="E96" t="str">
        <f>IF(L30="","",SUM(D96/L30)*uurtariefopbouw!$F$35)</f>
        <v/>
      </c>
    </row>
    <row r="97" spans="1:5" ht="15" hidden="1" x14ac:dyDescent="0.25">
      <c r="A97" t="str">
        <f t="shared" si="10"/>
        <v/>
      </c>
      <c r="D97">
        <f t="shared" ca="1" si="11"/>
        <v>0</v>
      </c>
      <c r="E97" t="str">
        <f>IF(L31="","",SUM(D97/L31)*uurtariefopbouw!$F$35)</f>
        <v/>
      </c>
    </row>
    <row r="98" spans="1:5" ht="15" hidden="1" x14ac:dyDescent="0.25">
      <c r="A98" t="str">
        <f t="shared" si="10"/>
        <v/>
      </c>
      <c r="D98">
        <f t="shared" ca="1" si="11"/>
        <v>0</v>
      </c>
      <c r="E98" t="str">
        <f>IF(L32="","",SUM(D98/L32)*uurtariefopbouw!$F$35)</f>
        <v/>
      </c>
    </row>
    <row r="99" spans="1:5" ht="15" hidden="1" x14ac:dyDescent="0.25">
      <c r="A99" t="str">
        <f t="shared" si="10"/>
        <v/>
      </c>
      <c r="D99">
        <f t="shared" ca="1" si="11"/>
        <v>0</v>
      </c>
      <c r="E99" t="str">
        <f>IF(L33="","",SUM(D99/L33)*uurtariefopbouw!$F$35)</f>
        <v/>
      </c>
    </row>
    <row r="100" spans="1:5" ht="15.75" hidden="1" thickBot="1" x14ac:dyDescent="0.3">
      <c r="A100" s="5" t="s">
        <v>181</v>
      </c>
      <c r="B100" s="5"/>
      <c r="C100" s="5"/>
      <c r="D100" s="5">
        <f ca="1">SUM(D85:D99)</f>
        <v>180587.6</v>
      </c>
      <c r="E100" s="5">
        <f>SUM(E85:E99)</f>
        <v>0</v>
      </c>
    </row>
    <row r="101" spans="1:5" ht="15.75" hidden="1" thickTop="1" x14ac:dyDescent="0.25"/>
    <row r="102" spans="1:5" ht="15" x14ac:dyDescent="0.25"/>
    <row r="103" spans="1:5" ht="15" x14ac:dyDescent="0.25"/>
    <row r="104" spans="1:5" ht="15" x14ac:dyDescent="0.25"/>
    <row r="105" spans="1:5" ht="15" x14ac:dyDescent="0.25"/>
    <row r="106" spans="1:5" ht="15" x14ac:dyDescent="0.25"/>
    <row r="107" spans="1:5" ht="15" x14ac:dyDescent="0.25"/>
    <row r="108" spans="1:5" ht="15" x14ac:dyDescent="0.25"/>
    <row r="109" spans="1:5" ht="15" x14ac:dyDescent="0.25"/>
    <row r="110" spans="1:5" ht="15" x14ac:dyDescent="0.25"/>
    <row r="111" spans="1:5" ht="15" x14ac:dyDescent="0.25"/>
    <row r="112" spans="1:5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</sheetData>
  <sheetProtection algorithmName="SHA-512" hashValue="NE0ocwaI2LwBNwB/1/nY6h08uyNTtVDBG7KWpBret1uFUC9NWCI/4XbcF/U1UDfmVMZU+PLj+Aiu7nl6HmnNTg==" saltValue="O6exJIeEP9FElT/X4/LezQ==" spinCount="100000" sheet="1" objects="1" scenarios="1"/>
  <mergeCells count="13">
    <mergeCell ref="A71:I71"/>
    <mergeCell ref="A72:I72"/>
    <mergeCell ref="A73:I73"/>
    <mergeCell ref="F6:G6"/>
    <mergeCell ref="A70:I70"/>
    <mergeCell ref="A69:I69"/>
    <mergeCell ref="A56:D56"/>
    <mergeCell ref="A55:D55"/>
    <mergeCell ref="F4:G4"/>
    <mergeCell ref="F5:G5"/>
    <mergeCell ref="B6:E6"/>
    <mergeCell ref="B5:E5"/>
    <mergeCell ref="B4:E4"/>
  </mergeCells>
  <conditionalFormatting sqref="G12">
    <cfRule type="containsText" dxfId="114" priority="4" operator="containsText" text="te laag">
      <formula>NOT(ISERROR(SEARCH("te laag",G12)))</formula>
    </cfRule>
  </conditionalFormatting>
  <conditionalFormatting sqref="G13">
    <cfRule type="containsText" dxfId="113" priority="3" operator="containsText" text="te laag">
      <formula>NOT(ISERROR(SEARCH("te laag",G13)))</formula>
    </cfRule>
  </conditionalFormatting>
  <conditionalFormatting sqref="K14">
    <cfRule type="cellIs" dxfId="112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9F9289"/>
  </sheetPr>
  <dimension ref="A1:M553"/>
  <sheetViews>
    <sheetView zoomScaleNormal="100" workbookViewId="0">
      <selection activeCell="C24" sqref="C24"/>
    </sheetView>
  </sheetViews>
  <sheetFormatPr defaultRowHeight="15" x14ac:dyDescent="0.25"/>
  <cols>
    <col min="1" max="1" width="6" style="218" customWidth="1"/>
    <col min="2" max="2" width="6.140625" style="218" customWidth="1"/>
    <col min="3" max="3" width="20.85546875" style="221" customWidth="1"/>
    <col min="4" max="4" width="3" style="221" customWidth="1"/>
    <col min="5" max="5" width="3.7109375" style="221" customWidth="1"/>
    <col min="6" max="6" width="9.42578125" style="203" customWidth="1"/>
    <col min="7" max="7" width="10.5703125" style="203" customWidth="1"/>
    <col min="8" max="10" width="8.7109375" style="203" customWidth="1"/>
    <col min="11" max="11" width="10.7109375" style="223" customWidth="1"/>
    <col min="12" max="12" width="5.7109375" style="218" customWidth="1"/>
    <col min="13" max="13" width="10.7109375" style="203" customWidth="1"/>
    <col min="14" max="16384" width="9.140625" style="203"/>
  </cols>
  <sheetData>
    <row r="1" spans="1:13" x14ac:dyDescent="0.25">
      <c r="A1" s="211">
        <v>2</v>
      </c>
      <c r="B1" s="212" t="s">
        <v>61</v>
      </c>
      <c r="C1" s="213"/>
      <c r="D1" s="214" t="str">
        <f>VLOOKUP(A1,verzamelblad!A5:E54,3)</f>
        <v>OBS De Morskring (bovenbouw)</v>
      </c>
      <c r="E1" s="215"/>
      <c r="F1" s="216"/>
      <c r="G1" s="216"/>
      <c r="H1" s="216"/>
      <c r="I1" s="216"/>
      <c r="J1" s="216"/>
      <c r="K1" s="217"/>
    </row>
    <row r="2" spans="1:13" x14ac:dyDescent="0.25">
      <c r="B2" s="212" t="s">
        <v>94</v>
      </c>
      <c r="C2" s="219"/>
      <c r="D2" s="214" t="str">
        <f>VLOOKUP(A1,verzamelblad!A5:E54,4)</f>
        <v>Stormbuysingstraat 18 A (B)</v>
      </c>
      <c r="E2" s="215"/>
      <c r="F2" s="216"/>
      <c r="G2" s="216"/>
      <c r="H2" s="216"/>
      <c r="I2" s="216" t="str">
        <f>VLOOKUP(A1,verzamelblad!A5:E54,5)</f>
        <v>Leiden</v>
      </c>
      <c r="J2" s="216"/>
      <c r="K2" s="217"/>
    </row>
    <row r="3" spans="1:13" x14ac:dyDescent="0.25">
      <c r="A3" s="220" t="s">
        <v>291</v>
      </c>
      <c r="B3" s="220" t="s">
        <v>95</v>
      </c>
      <c r="C3" s="221" t="s">
        <v>96</v>
      </c>
      <c r="D3" s="221" t="s">
        <v>97</v>
      </c>
      <c r="E3" s="221" t="s">
        <v>98</v>
      </c>
      <c r="F3" s="221" t="s">
        <v>99</v>
      </c>
      <c r="G3" s="221" t="s">
        <v>100</v>
      </c>
      <c r="H3" s="221" t="s">
        <v>101</v>
      </c>
      <c r="I3" s="221" t="s">
        <v>557</v>
      </c>
      <c r="J3" s="221" t="s">
        <v>406</v>
      </c>
      <c r="K3" s="222" t="s">
        <v>59</v>
      </c>
      <c r="L3" s="220" t="s">
        <v>104</v>
      </c>
      <c r="M3" s="221" t="s">
        <v>105</v>
      </c>
    </row>
    <row r="4" spans="1:13" x14ac:dyDescent="0.25">
      <c r="A4" s="218" t="s">
        <v>404</v>
      </c>
      <c r="B4" s="385" t="s">
        <v>430</v>
      </c>
      <c r="C4" s="388" t="s">
        <v>379</v>
      </c>
      <c r="D4" s="372"/>
      <c r="E4" s="372" t="s">
        <v>85</v>
      </c>
      <c r="F4" s="389">
        <v>3.75</v>
      </c>
      <c r="G4" s="389"/>
      <c r="H4" s="389"/>
      <c r="I4" s="389"/>
      <c r="J4" s="389"/>
      <c r="K4" s="223">
        <f t="shared" ref="K4:K67" si="0">SUM(F4:J4)</f>
        <v>3.75</v>
      </c>
      <c r="L4" s="218">
        <f t="shared" ref="L4:L67" si="1">IF(E4="",0,IF(E4="H",0,VLOOKUP(E4,$F$539:$G$553,2)))</f>
        <v>200</v>
      </c>
      <c r="M4" s="203">
        <f t="shared" ref="M4:M67" si="2">SUM(K4*L4)</f>
        <v>750</v>
      </c>
    </row>
    <row r="5" spans="1:13" x14ac:dyDescent="0.25">
      <c r="A5" s="218" t="s">
        <v>404</v>
      </c>
      <c r="B5" s="385" t="s">
        <v>458</v>
      </c>
      <c r="C5" s="388" t="s">
        <v>381</v>
      </c>
      <c r="D5" s="372"/>
      <c r="E5" s="372" t="s">
        <v>85</v>
      </c>
      <c r="F5" s="389"/>
      <c r="G5" s="389"/>
      <c r="H5" s="389">
        <v>13.5</v>
      </c>
      <c r="I5" s="389"/>
      <c r="J5" s="389"/>
      <c r="K5" s="223">
        <f t="shared" si="0"/>
        <v>13.5</v>
      </c>
      <c r="L5" s="218">
        <f t="shared" si="1"/>
        <v>200</v>
      </c>
      <c r="M5" s="203">
        <f t="shared" si="2"/>
        <v>2700</v>
      </c>
    </row>
    <row r="6" spans="1:13" x14ac:dyDescent="0.25">
      <c r="A6" s="218" t="s">
        <v>404</v>
      </c>
      <c r="B6" s="385" t="s">
        <v>431</v>
      </c>
      <c r="C6" s="388" t="s">
        <v>386</v>
      </c>
      <c r="D6" s="372"/>
      <c r="E6" s="372" t="s">
        <v>626</v>
      </c>
      <c r="F6" s="389"/>
      <c r="G6" s="389"/>
      <c r="H6" s="389">
        <v>22.1</v>
      </c>
      <c r="I6" s="389"/>
      <c r="J6" s="389"/>
      <c r="K6" s="223">
        <f t="shared" si="0"/>
        <v>22.1</v>
      </c>
      <c r="L6" s="218">
        <f t="shared" si="1"/>
        <v>120</v>
      </c>
      <c r="M6" s="203">
        <f t="shared" si="2"/>
        <v>2652</v>
      </c>
    </row>
    <row r="7" spans="1:13" x14ac:dyDescent="0.25">
      <c r="A7" s="218" t="s">
        <v>404</v>
      </c>
      <c r="B7" s="385" t="s">
        <v>432</v>
      </c>
      <c r="C7" s="388" t="s">
        <v>391</v>
      </c>
      <c r="D7" s="372"/>
      <c r="E7" s="372" t="s">
        <v>626</v>
      </c>
      <c r="F7" s="389"/>
      <c r="G7" s="389"/>
      <c r="H7" s="389">
        <v>14.33</v>
      </c>
      <c r="I7" s="389"/>
      <c r="J7" s="389"/>
      <c r="K7" s="223">
        <f t="shared" si="0"/>
        <v>14.33</v>
      </c>
      <c r="L7" s="218">
        <f t="shared" si="1"/>
        <v>120</v>
      </c>
      <c r="M7" s="203">
        <f t="shared" si="2"/>
        <v>1719.6</v>
      </c>
    </row>
    <row r="8" spans="1:13" x14ac:dyDescent="0.25">
      <c r="A8" s="218" t="s">
        <v>404</v>
      </c>
      <c r="B8" s="385" t="s">
        <v>433</v>
      </c>
      <c r="C8" s="388" t="s">
        <v>452</v>
      </c>
      <c r="D8" s="372"/>
      <c r="E8" s="372" t="s">
        <v>111</v>
      </c>
      <c r="F8" s="389"/>
      <c r="G8" s="389"/>
      <c r="H8" s="389"/>
      <c r="I8" s="389"/>
      <c r="J8" s="389">
        <v>2.4700000000000002</v>
      </c>
      <c r="K8" s="223">
        <f t="shared" si="0"/>
        <v>2.4700000000000002</v>
      </c>
      <c r="L8" s="218">
        <f t="shared" si="1"/>
        <v>200</v>
      </c>
      <c r="M8" s="203">
        <f t="shared" si="2"/>
        <v>494.00000000000006</v>
      </c>
    </row>
    <row r="9" spans="1:13" x14ac:dyDescent="0.25">
      <c r="A9" s="218" t="s">
        <v>404</v>
      </c>
      <c r="B9" s="385" t="s">
        <v>464</v>
      </c>
      <c r="C9" s="388" t="s">
        <v>577</v>
      </c>
      <c r="D9" s="372"/>
      <c r="E9" s="372" t="s">
        <v>85</v>
      </c>
      <c r="F9" s="389"/>
      <c r="G9" s="389"/>
      <c r="H9" s="389">
        <v>17.399999999999999</v>
      </c>
      <c r="I9" s="389">
        <v>6</v>
      </c>
      <c r="J9" s="389"/>
      <c r="K9" s="223">
        <f t="shared" si="0"/>
        <v>23.4</v>
      </c>
      <c r="L9" s="218">
        <f t="shared" si="1"/>
        <v>200</v>
      </c>
      <c r="M9" s="203">
        <f t="shared" si="2"/>
        <v>4680</v>
      </c>
    </row>
    <row r="10" spans="1:13" x14ac:dyDescent="0.25">
      <c r="A10" s="218" t="s">
        <v>404</v>
      </c>
      <c r="B10" s="385" t="s">
        <v>465</v>
      </c>
      <c r="C10" s="388" t="s">
        <v>381</v>
      </c>
      <c r="D10" s="372"/>
      <c r="E10" s="372" t="s">
        <v>85</v>
      </c>
      <c r="F10" s="389"/>
      <c r="G10" s="389"/>
      <c r="H10" s="389">
        <v>102.6</v>
      </c>
      <c r="I10" s="389"/>
      <c r="J10" s="389"/>
      <c r="K10" s="223">
        <f t="shared" si="0"/>
        <v>102.6</v>
      </c>
      <c r="L10" s="218">
        <f t="shared" si="1"/>
        <v>200</v>
      </c>
      <c r="M10" s="203">
        <f t="shared" si="2"/>
        <v>20520</v>
      </c>
    </row>
    <row r="11" spans="1:13" x14ac:dyDescent="0.25">
      <c r="A11" s="218" t="s">
        <v>404</v>
      </c>
      <c r="B11" s="385" t="s">
        <v>610</v>
      </c>
      <c r="C11" s="388" t="s">
        <v>389</v>
      </c>
      <c r="D11" s="372"/>
      <c r="E11" s="372" t="s">
        <v>84</v>
      </c>
      <c r="F11" s="389"/>
      <c r="G11" s="389"/>
      <c r="H11" s="389">
        <v>41.1</v>
      </c>
      <c r="I11" s="389"/>
      <c r="J11" s="389"/>
      <c r="K11" s="223">
        <f t="shared" si="0"/>
        <v>41.1</v>
      </c>
      <c r="L11" s="218">
        <f t="shared" si="1"/>
        <v>200</v>
      </c>
      <c r="M11" s="203">
        <f t="shared" si="2"/>
        <v>8220</v>
      </c>
    </row>
    <row r="12" spans="1:13" x14ac:dyDescent="0.25">
      <c r="A12" s="218" t="s">
        <v>404</v>
      </c>
      <c r="B12" s="385" t="s">
        <v>435</v>
      </c>
      <c r="C12" s="388" t="s">
        <v>382</v>
      </c>
      <c r="D12" s="372"/>
      <c r="E12" s="372" t="s">
        <v>111</v>
      </c>
      <c r="F12" s="389"/>
      <c r="G12" s="389"/>
      <c r="H12" s="389"/>
      <c r="I12" s="389"/>
      <c r="J12" s="389">
        <v>12.5</v>
      </c>
      <c r="K12" s="223">
        <f t="shared" si="0"/>
        <v>12.5</v>
      </c>
      <c r="L12" s="218">
        <f t="shared" si="1"/>
        <v>200</v>
      </c>
      <c r="M12" s="203">
        <f t="shared" si="2"/>
        <v>2500</v>
      </c>
    </row>
    <row r="13" spans="1:13" x14ac:dyDescent="0.25">
      <c r="A13" s="218" t="s">
        <v>404</v>
      </c>
      <c r="B13" s="385" t="s">
        <v>356</v>
      </c>
      <c r="C13" s="388" t="s">
        <v>394</v>
      </c>
      <c r="D13" s="372"/>
      <c r="E13" s="372" t="s">
        <v>111</v>
      </c>
      <c r="F13" s="389"/>
      <c r="G13" s="389"/>
      <c r="H13" s="389"/>
      <c r="I13" s="389"/>
      <c r="J13" s="389">
        <v>3.7</v>
      </c>
      <c r="K13" s="223">
        <f t="shared" si="0"/>
        <v>3.7</v>
      </c>
      <c r="L13" s="218">
        <f t="shared" si="1"/>
        <v>200</v>
      </c>
      <c r="M13" s="203">
        <f t="shared" si="2"/>
        <v>740</v>
      </c>
    </row>
    <row r="14" spans="1:13" x14ac:dyDescent="0.25">
      <c r="A14" s="218" t="s">
        <v>404</v>
      </c>
      <c r="B14" s="385" t="s">
        <v>437</v>
      </c>
      <c r="C14" s="388" t="s">
        <v>387</v>
      </c>
      <c r="D14" s="372"/>
      <c r="E14" s="372" t="s">
        <v>84</v>
      </c>
      <c r="F14" s="389"/>
      <c r="G14" s="389">
        <v>54.86</v>
      </c>
      <c r="H14" s="389"/>
      <c r="I14" s="389"/>
      <c r="J14" s="389"/>
      <c r="K14" s="223">
        <f t="shared" si="0"/>
        <v>54.86</v>
      </c>
      <c r="L14" s="218">
        <f t="shared" si="1"/>
        <v>200</v>
      </c>
      <c r="M14" s="203">
        <f t="shared" si="2"/>
        <v>10972</v>
      </c>
    </row>
    <row r="15" spans="1:13" x14ac:dyDescent="0.25">
      <c r="A15" s="218" t="s">
        <v>404</v>
      </c>
      <c r="B15" s="385" t="s">
        <v>354</v>
      </c>
      <c r="C15" s="388" t="s">
        <v>387</v>
      </c>
      <c r="D15" s="372"/>
      <c r="E15" s="372" t="s">
        <v>84</v>
      </c>
      <c r="F15" s="389"/>
      <c r="G15" s="389">
        <v>54.86</v>
      </c>
      <c r="H15" s="389"/>
      <c r="I15" s="389"/>
      <c r="J15" s="389"/>
      <c r="K15" s="223">
        <f t="shared" si="0"/>
        <v>54.86</v>
      </c>
      <c r="L15" s="218">
        <f t="shared" si="1"/>
        <v>200</v>
      </c>
      <c r="M15" s="203">
        <f t="shared" si="2"/>
        <v>10972</v>
      </c>
    </row>
    <row r="16" spans="1:13" x14ac:dyDescent="0.25">
      <c r="A16" s="218" t="s">
        <v>404</v>
      </c>
      <c r="B16" s="385" t="s">
        <v>352</v>
      </c>
      <c r="C16" s="388" t="s">
        <v>577</v>
      </c>
      <c r="D16" s="372"/>
      <c r="E16" s="372" t="s">
        <v>85</v>
      </c>
      <c r="F16" s="389"/>
      <c r="G16" s="389"/>
      <c r="H16" s="389">
        <v>23.05</v>
      </c>
      <c r="I16" s="389">
        <v>6</v>
      </c>
      <c r="J16" s="389"/>
      <c r="K16" s="223">
        <f t="shared" si="0"/>
        <v>29.05</v>
      </c>
      <c r="L16" s="218">
        <f t="shared" si="1"/>
        <v>200</v>
      </c>
      <c r="M16" s="203">
        <f t="shared" si="2"/>
        <v>5810</v>
      </c>
    </row>
    <row r="17" spans="1:13" x14ac:dyDescent="0.25">
      <c r="A17" s="218" t="s">
        <v>404</v>
      </c>
      <c r="B17" s="385" t="s">
        <v>378</v>
      </c>
      <c r="C17" s="388" t="s">
        <v>382</v>
      </c>
      <c r="D17" s="372"/>
      <c r="E17" s="372" t="s">
        <v>111</v>
      </c>
      <c r="F17" s="389"/>
      <c r="G17" s="389"/>
      <c r="H17" s="389"/>
      <c r="I17" s="389"/>
      <c r="J17" s="389">
        <v>9.6999999999999993</v>
      </c>
      <c r="K17" s="223">
        <f t="shared" si="0"/>
        <v>9.6999999999999993</v>
      </c>
      <c r="L17" s="218">
        <f t="shared" si="1"/>
        <v>200</v>
      </c>
      <c r="M17" s="203">
        <f t="shared" si="2"/>
        <v>1939.9999999999998</v>
      </c>
    </row>
    <row r="18" spans="1:13" x14ac:dyDescent="0.25">
      <c r="A18" s="218" t="s">
        <v>404</v>
      </c>
      <c r="B18" s="385" t="s">
        <v>377</v>
      </c>
      <c r="C18" s="388" t="s">
        <v>387</v>
      </c>
      <c r="D18" s="372"/>
      <c r="E18" s="372" t="s">
        <v>84</v>
      </c>
      <c r="F18" s="389"/>
      <c r="G18" s="389">
        <v>58.35</v>
      </c>
      <c r="H18" s="389"/>
      <c r="I18" s="389"/>
      <c r="J18" s="389"/>
      <c r="K18" s="223">
        <f t="shared" si="0"/>
        <v>58.35</v>
      </c>
      <c r="L18" s="218">
        <f t="shared" si="1"/>
        <v>200</v>
      </c>
      <c r="M18" s="203">
        <f t="shared" si="2"/>
        <v>11670</v>
      </c>
    </row>
    <row r="19" spans="1:13" x14ac:dyDescent="0.25">
      <c r="A19" s="218" t="s">
        <v>396</v>
      </c>
      <c r="B19" s="385" t="s">
        <v>614</v>
      </c>
      <c r="C19" s="388" t="s">
        <v>577</v>
      </c>
      <c r="D19" s="372"/>
      <c r="E19" s="372" t="s">
        <v>85</v>
      </c>
      <c r="F19" s="389"/>
      <c r="G19" s="389"/>
      <c r="H19" s="389">
        <v>5.58</v>
      </c>
      <c r="I19" s="389">
        <v>3.9</v>
      </c>
      <c r="J19" s="389"/>
      <c r="K19" s="223">
        <f t="shared" si="0"/>
        <v>9.48</v>
      </c>
      <c r="L19" s="218">
        <f t="shared" si="1"/>
        <v>200</v>
      </c>
      <c r="M19" s="203">
        <f t="shared" si="2"/>
        <v>1896</v>
      </c>
    </row>
    <row r="20" spans="1:13" x14ac:dyDescent="0.25">
      <c r="A20" s="218" t="s">
        <v>396</v>
      </c>
      <c r="B20" s="385" t="s">
        <v>397</v>
      </c>
      <c r="C20" s="388" t="s">
        <v>611</v>
      </c>
      <c r="D20" s="372"/>
      <c r="E20" s="372" t="s">
        <v>85</v>
      </c>
      <c r="F20" s="389"/>
      <c r="G20" s="389"/>
      <c r="H20" s="389">
        <v>8.8000000000000007</v>
      </c>
      <c r="I20" s="389"/>
      <c r="J20" s="389"/>
      <c r="K20" s="223">
        <f t="shared" si="0"/>
        <v>8.8000000000000007</v>
      </c>
      <c r="L20" s="218">
        <f t="shared" si="1"/>
        <v>200</v>
      </c>
      <c r="M20" s="203">
        <f t="shared" si="2"/>
        <v>1760.0000000000002</v>
      </c>
    </row>
    <row r="21" spans="1:13" x14ac:dyDescent="0.25">
      <c r="A21" s="218" t="s">
        <v>396</v>
      </c>
      <c r="B21" s="385" t="s">
        <v>441</v>
      </c>
      <c r="C21" s="388" t="s">
        <v>381</v>
      </c>
      <c r="D21" s="372"/>
      <c r="E21" s="372" t="s">
        <v>85</v>
      </c>
      <c r="F21" s="389"/>
      <c r="G21" s="389"/>
      <c r="H21" s="389">
        <v>102.6</v>
      </c>
      <c r="I21" s="389"/>
      <c r="J21" s="389"/>
      <c r="K21" s="223">
        <f t="shared" si="0"/>
        <v>102.6</v>
      </c>
      <c r="L21" s="218">
        <f t="shared" si="1"/>
        <v>200</v>
      </c>
      <c r="M21" s="203">
        <f t="shared" si="2"/>
        <v>20520</v>
      </c>
    </row>
    <row r="22" spans="1:13" x14ac:dyDescent="0.25">
      <c r="A22" s="218" t="s">
        <v>396</v>
      </c>
      <c r="B22" s="385" t="s">
        <v>469</v>
      </c>
      <c r="C22" s="388" t="s">
        <v>612</v>
      </c>
      <c r="D22" s="372"/>
      <c r="E22" s="372" t="s">
        <v>85</v>
      </c>
      <c r="F22" s="389"/>
      <c r="G22" s="389"/>
      <c r="H22" s="389">
        <v>6.25</v>
      </c>
      <c r="I22" s="389">
        <v>3.4</v>
      </c>
      <c r="J22" s="389"/>
      <c r="K22" s="223">
        <f t="shared" si="0"/>
        <v>9.65</v>
      </c>
      <c r="L22" s="218">
        <f t="shared" si="1"/>
        <v>200</v>
      </c>
      <c r="M22" s="203">
        <f t="shared" si="2"/>
        <v>1930</v>
      </c>
    </row>
    <row r="23" spans="1:13" x14ac:dyDescent="0.25">
      <c r="A23" s="218" t="s">
        <v>396</v>
      </c>
      <c r="B23" s="385" t="s">
        <v>442</v>
      </c>
      <c r="C23" s="388" t="s">
        <v>613</v>
      </c>
      <c r="D23" s="372"/>
      <c r="E23" s="372" t="s">
        <v>85</v>
      </c>
      <c r="F23" s="389"/>
      <c r="G23" s="389">
        <v>87.18</v>
      </c>
      <c r="H23" s="389"/>
      <c r="I23" s="389"/>
      <c r="J23" s="389"/>
      <c r="K23" s="223">
        <f t="shared" si="0"/>
        <v>87.18</v>
      </c>
      <c r="L23" s="218">
        <f t="shared" si="1"/>
        <v>200</v>
      </c>
      <c r="M23" s="203">
        <f t="shared" si="2"/>
        <v>17436</v>
      </c>
    </row>
    <row r="24" spans="1:13" x14ac:dyDescent="0.25">
      <c r="A24" s="218" t="s">
        <v>396</v>
      </c>
      <c r="B24" s="385" t="s">
        <v>468</v>
      </c>
      <c r="C24" s="388" t="s">
        <v>387</v>
      </c>
      <c r="D24" s="372"/>
      <c r="E24" s="372" t="s">
        <v>84</v>
      </c>
      <c r="F24" s="389"/>
      <c r="G24" s="389">
        <v>54.86</v>
      </c>
      <c r="H24" s="389"/>
      <c r="I24" s="389"/>
      <c r="J24" s="389"/>
      <c r="K24" s="223">
        <f t="shared" si="0"/>
        <v>54.86</v>
      </c>
      <c r="L24" s="218">
        <f t="shared" si="1"/>
        <v>200</v>
      </c>
      <c r="M24" s="203">
        <f t="shared" si="2"/>
        <v>10972</v>
      </c>
    </row>
    <row r="25" spans="1:13" x14ac:dyDescent="0.25">
      <c r="A25" s="218" t="s">
        <v>396</v>
      </c>
      <c r="B25" s="385" t="s">
        <v>443</v>
      </c>
      <c r="C25" s="388" t="s">
        <v>382</v>
      </c>
      <c r="D25" s="372"/>
      <c r="E25" s="372" t="s">
        <v>111</v>
      </c>
      <c r="F25" s="389"/>
      <c r="G25" s="389"/>
      <c r="H25" s="389"/>
      <c r="I25" s="389"/>
      <c r="J25" s="389">
        <v>16.36</v>
      </c>
      <c r="K25" s="223">
        <f t="shared" si="0"/>
        <v>16.36</v>
      </c>
      <c r="L25" s="218">
        <f t="shared" si="1"/>
        <v>200</v>
      </c>
      <c r="M25" s="203">
        <f t="shared" si="2"/>
        <v>3272</v>
      </c>
    </row>
    <row r="26" spans="1:13" x14ac:dyDescent="0.25">
      <c r="A26" s="218" t="s">
        <v>396</v>
      </c>
      <c r="B26" s="385" t="s">
        <v>467</v>
      </c>
      <c r="C26" s="388" t="s">
        <v>387</v>
      </c>
      <c r="D26" s="372"/>
      <c r="E26" s="372" t="s">
        <v>84</v>
      </c>
      <c r="F26" s="390"/>
      <c r="G26" s="390">
        <v>54.86</v>
      </c>
      <c r="H26" s="390"/>
      <c r="I26" s="390"/>
      <c r="J26" s="389"/>
      <c r="K26" s="223">
        <f t="shared" si="0"/>
        <v>54.86</v>
      </c>
      <c r="L26" s="218">
        <f t="shared" si="1"/>
        <v>200</v>
      </c>
      <c r="M26" s="203">
        <f t="shared" si="2"/>
        <v>10972</v>
      </c>
    </row>
    <row r="27" spans="1:13" x14ac:dyDescent="0.25">
      <c r="A27" s="218" t="s">
        <v>396</v>
      </c>
      <c r="B27" s="385" t="s">
        <v>444</v>
      </c>
      <c r="C27" s="388" t="s">
        <v>387</v>
      </c>
      <c r="D27" s="372"/>
      <c r="E27" s="372" t="s">
        <v>84</v>
      </c>
      <c r="F27" s="389"/>
      <c r="G27" s="389">
        <v>54.86</v>
      </c>
      <c r="H27" s="390"/>
      <c r="I27" s="390"/>
      <c r="J27" s="390"/>
      <c r="K27" s="223">
        <f t="shared" si="0"/>
        <v>54.86</v>
      </c>
      <c r="L27" s="218">
        <f t="shared" si="1"/>
        <v>200</v>
      </c>
      <c r="M27" s="203">
        <f t="shared" si="2"/>
        <v>10972</v>
      </c>
    </row>
    <row r="28" spans="1:13" x14ac:dyDescent="0.25">
      <c r="A28" s="218" t="s">
        <v>396</v>
      </c>
      <c r="B28" s="385" t="s">
        <v>466</v>
      </c>
      <c r="C28" s="388" t="s">
        <v>452</v>
      </c>
      <c r="D28" s="372"/>
      <c r="E28" s="372" t="s">
        <v>111</v>
      </c>
      <c r="F28" s="389"/>
      <c r="G28" s="389"/>
      <c r="H28" s="390"/>
      <c r="I28" s="390"/>
      <c r="J28" s="390">
        <v>1.37</v>
      </c>
      <c r="K28" s="223">
        <f t="shared" si="0"/>
        <v>1.37</v>
      </c>
      <c r="L28" s="218">
        <f t="shared" si="1"/>
        <v>200</v>
      </c>
      <c r="M28" s="203">
        <f t="shared" si="2"/>
        <v>274</v>
      </c>
    </row>
    <row r="29" spans="1:13" s="206" customFormat="1" x14ac:dyDescent="0.25">
      <c r="A29" s="218" t="s">
        <v>396</v>
      </c>
      <c r="B29" s="385" t="s">
        <v>445</v>
      </c>
      <c r="C29" s="388" t="s">
        <v>382</v>
      </c>
      <c r="D29" s="372"/>
      <c r="E29" s="372" t="s">
        <v>111</v>
      </c>
      <c r="F29" s="389"/>
      <c r="G29" s="389"/>
      <c r="H29" s="390"/>
      <c r="I29" s="390"/>
      <c r="J29" s="390">
        <v>16.36</v>
      </c>
      <c r="K29" s="223">
        <f t="shared" si="0"/>
        <v>16.36</v>
      </c>
      <c r="L29" s="218">
        <f t="shared" si="1"/>
        <v>200</v>
      </c>
      <c r="M29" s="203">
        <f t="shared" si="2"/>
        <v>3272</v>
      </c>
    </row>
    <row r="30" spans="1:13" x14ac:dyDescent="0.25">
      <c r="A30" s="218" t="s">
        <v>396</v>
      </c>
      <c r="B30" s="385" t="s">
        <v>449</v>
      </c>
      <c r="C30" s="388" t="s">
        <v>387</v>
      </c>
      <c r="D30" s="372"/>
      <c r="E30" s="372" t="s">
        <v>84</v>
      </c>
      <c r="F30" s="390"/>
      <c r="G30" s="390">
        <v>54.86</v>
      </c>
      <c r="H30" s="390"/>
      <c r="I30" s="390"/>
      <c r="J30" s="389"/>
      <c r="K30" s="223">
        <f t="shared" si="0"/>
        <v>54.86</v>
      </c>
      <c r="L30" s="218">
        <f t="shared" si="1"/>
        <v>200</v>
      </c>
      <c r="M30" s="203">
        <f t="shared" si="2"/>
        <v>10972</v>
      </c>
    </row>
    <row r="31" spans="1:13" ht="15.75" thickBot="1" x14ac:dyDescent="0.3">
      <c r="C31" s="370" t="s">
        <v>87</v>
      </c>
      <c r="D31" s="370"/>
      <c r="E31" s="370"/>
      <c r="F31" s="371">
        <f>SUM(F4:F30)</f>
        <v>3.75</v>
      </c>
      <c r="G31" s="371">
        <f t="shared" ref="G31:J31" si="3">SUM(G4:G30)</f>
        <v>474.69000000000005</v>
      </c>
      <c r="H31" s="371">
        <f t="shared" si="3"/>
        <v>357.31000000000006</v>
      </c>
      <c r="I31" s="371">
        <f t="shared" si="3"/>
        <v>19.3</v>
      </c>
      <c r="J31" s="371">
        <f t="shared" si="3"/>
        <v>62.46</v>
      </c>
      <c r="K31" s="371">
        <f t="shared" si="0"/>
        <v>917.5100000000001</v>
      </c>
    </row>
    <row r="32" spans="1:13" ht="15.75" thickTop="1" x14ac:dyDescent="0.25"/>
    <row r="35" spans="1:13" hidden="1" x14ac:dyDescent="0.25">
      <c r="K35" s="223">
        <f t="shared" si="0"/>
        <v>0</v>
      </c>
      <c r="L35" s="218">
        <f t="shared" si="1"/>
        <v>0</v>
      </c>
      <c r="M35" s="203">
        <f t="shared" si="2"/>
        <v>0</v>
      </c>
    </row>
    <row r="36" spans="1:13" hidden="1" x14ac:dyDescent="0.25">
      <c r="K36" s="223">
        <f t="shared" si="0"/>
        <v>0</v>
      </c>
      <c r="L36" s="218">
        <f t="shared" si="1"/>
        <v>0</v>
      </c>
      <c r="M36" s="203">
        <f t="shared" si="2"/>
        <v>0</v>
      </c>
    </row>
    <row r="37" spans="1:13" hidden="1" x14ac:dyDescent="0.25">
      <c r="K37" s="223">
        <f t="shared" si="0"/>
        <v>0</v>
      </c>
      <c r="L37" s="218">
        <f t="shared" si="1"/>
        <v>0</v>
      </c>
      <c r="M37" s="203">
        <f t="shared" si="2"/>
        <v>0</v>
      </c>
    </row>
    <row r="38" spans="1:13" hidden="1" x14ac:dyDescent="0.25">
      <c r="K38" s="223">
        <f t="shared" si="0"/>
        <v>0</v>
      </c>
      <c r="L38" s="218">
        <f t="shared" si="1"/>
        <v>0</v>
      </c>
      <c r="M38" s="203">
        <f t="shared" si="2"/>
        <v>0</v>
      </c>
    </row>
    <row r="39" spans="1:13" hidden="1" x14ac:dyDescent="0.25">
      <c r="K39" s="223">
        <f t="shared" si="0"/>
        <v>0</v>
      </c>
      <c r="L39" s="218">
        <f t="shared" si="1"/>
        <v>0</v>
      </c>
      <c r="M39" s="203">
        <f t="shared" si="2"/>
        <v>0</v>
      </c>
    </row>
    <row r="40" spans="1:13" s="206" customFormat="1" hidden="1" x14ac:dyDescent="0.25">
      <c r="A40" s="230"/>
      <c r="B40" s="218"/>
      <c r="C40" s="221"/>
      <c r="D40" s="221"/>
      <c r="E40" s="221"/>
      <c r="F40" s="203"/>
      <c r="G40" s="203"/>
      <c r="H40" s="203"/>
      <c r="I40" s="203"/>
      <c r="J40" s="203"/>
      <c r="K40" s="223">
        <f t="shared" si="0"/>
        <v>0</v>
      </c>
      <c r="L40" s="218">
        <f t="shared" si="1"/>
        <v>0</v>
      </c>
      <c r="M40" s="203">
        <f t="shared" si="2"/>
        <v>0</v>
      </c>
    </row>
    <row r="41" spans="1:13" hidden="1" x14ac:dyDescent="0.25">
      <c r="K41" s="223">
        <f t="shared" si="0"/>
        <v>0</v>
      </c>
      <c r="L41" s="218">
        <f t="shared" si="1"/>
        <v>0</v>
      </c>
      <c r="M41" s="203">
        <f t="shared" si="2"/>
        <v>0</v>
      </c>
    </row>
    <row r="42" spans="1:13" hidden="1" x14ac:dyDescent="0.25">
      <c r="K42" s="223">
        <f t="shared" si="0"/>
        <v>0</v>
      </c>
      <c r="L42" s="218">
        <f t="shared" si="1"/>
        <v>0</v>
      </c>
      <c r="M42" s="203">
        <f t="shared" si="2"/>
        <v>0</v>
      </c>
    </row>
    <row r="43" spans="1:13" hidden="1" x14ac:dyDescent="0.25">
      <c r="K43" s="223">
        <f t="shared" si="0"/>
        <v>0</v>
      </c>
      <c r="L43" s="218">
        <f t="shared" si="1"/>
        <v>0</v>
      </c>
      <c r="M43" s="203">
        <f t="shared" si="2"/>
        <v>0</v>
      </c>
    </row>
    <row r="44" spans="1:13" hidden="1" x14ac:dyDescent="0.25">
      <c r="K44" s="223">
        <f t="shared" si="0"/>
        <v>0</v>
      </c>
      <c r="L44" s="218">
        <f t="shared" si="1"/>
        <v>0</v>
      </c>
      <c r="M44" s="203">
        <f t="shared" si="2"/>
        <v>0</v>
      </c>
    </row>
    <row r="45" spans="1:13" hidden="1" x14ac:dyDescent="0.25">
      <c r="K45" s="223">
        <f t="shared" si="0"/>
        <v>0</v>
      </c>
      <c r="L45" s="218">
        <f t="shared" si="1"/>
        <v>0</v>
      </c>
      <c r="M45" s="203">
        <f t="shared" si="2"/>
        <v>0</v>
      </c>
    </row>
    <row r="46" spans="1:13" hidden="1" x14ac:dyDescent="0.25">
      <c r="K46" s="223">
        <f t="shared" si="0"/>
        <v>0</v>
      </c>
      <c r="L46" s="218">
        <f t="shared" si="1"/>
        <v>0</v>
      </c>
      <c r="M46" s="203">
        <f t="shared" si="2"/>
        <v>0</v>
      </c>
    </row>
    <row r="47" spans="1:13" hidden="1" x14ac:dyDescent="0.25">
      <c r="K47" s="223">
        <f t="shared" si="0"/>
        <v>0</v>
      </c>
      <c r="L47" s="218">
        <f t="shared" si="1"/>
        <v>0</v>
      </c>
      <c r="M47" s="203">
        <f t="shared" si="2"/>
        <v>0</v>
      </c>
    </row>
    <row r="48" spans="1:13" hidden="1" x14ac:dyDescent="0.25">
      <c r="K48" s="223">
        <f t="shared" si="0"/>
        <v>0</v>
      </c>
      <c r="L48" s="218">
        <f t="shared" si="1"/>
        <v>0</v>
      </c>
      <c r="M48" s="203">
        <f t="shared" si="2"/>
        <v>0</v>
      </c>
    </row>
    <row r="49" spans="11:13" hidden="1" x14ac:dyDescent="0.25">
      <c r="K49" s="223">
        <f t="shared" si="0"/>
        <v>0</v>
      </c>
      <c r="L49" s="218">
        <f t="shared" si="1"/>
        <v>0</v>
      </c>
      <c r="M49" s="203">
        <f t="shared" si="2"/>
        <v>0</v>
      </c>
    </row>
    <row r="50" spans="11:13" hidden="1" x14ac:dyDescent="0.25">
      <c r="K50" s="223">
        <f t="shared" si="0"/>
        <v>0</v>
      </c>
      <c r="L50" s="218">
        <f t="shared" si="1"/>
        <v>0</v>
      </c>
      <c r="M50" s="203">
        <f t="shared" si="2"/>
        <v>0</v>
      </c>
    </row>
    <row r="51" spans="11:13" hidden="1" x14ac:dyDescent="0.25">
      <c r="K51" s="223">
        <f t="shared" si="0"/>
        <v>0</v>
      </c>
      <c r="L51" s="218">
        <f t="shared" si="1"/>
        <v>0</v>
      </c>
      <c r="M51" s="203">
        <f t="shared" si="2"/>
        <v>0</v>
      </c>
    </row>
    <row r="52" spans="11:13" hidden="1" x14ac:dyDescent="0.25">
      <c r="K52" s="223">
        <f t="shared" si="0"/>
        <v>0</v>
      </c>
      <c r="L52" s="218">
        <f t="shared" si="1"/>
        <v>0</v>
      </c>
      <c r="M52" s="203">
        <f t="shared" si="2"/>
        <v>0</v>
      </c>
    </row>
    <row r="53" spans="11:13" hidden="1" x14ac:dyDescent="0.25">
      <c r="K53" s="223">
        <f t="shared" si="0"/>
        <v>0</v>
      </c>
      <c r="L53" s="218">
        <f t="shared" si="1"/>
        <v>0</v>
      </c>
      <c r="M53" s="203">
        <f t="shared" si="2"/>
        <v>0</v>
      </c>
    </row>
    <row r="54" spans="11:13" hidden="1" x14ac:dyDescent="0.25">
      <c r="K54" s="223">
        <f t="shared" si="0"/>
        <v>0</v>
      </c>
      <c r="L54" s="218">
        <f t="shared" si="1"/>
        <v>0</v>
      </c>
      <c r="M54" s="203">
        <f t="shared" si="2"/>
        <v>0</v>
      </c>
    </row>
    <row r="55" spans="11:13" hidden="1" x14ac:dyDescent="0.25">
      <c r="K55" s="223">
        <f t="shared" si="0"/>
        <v>0</v>
      </c>
      <c r="L55" s="218">
        <f t="shared" si="1"/>
        <v>0</v>
      </c>
      <c r="M55" s="203">
        <f t="shared" si="2"/>
        <v>0</v>
      </c>
    </row>
    <row r="56" spans="11:13" hidden="1" x14ac:dyDescent="0.25">
      <c r="K56" s="223">
        <f t="shared" si="0"/>
        <v>0</v>
      </c>
      <c r="L56" s="218">
        <f t="shared" si="1"/>
        <v>0</v>
      </c>
      <c r="M56" s="203">
        <f t="shared" si="2"/>
        <v>0</v>
      </c>
    </row>
    <row r="57" spans="11:13" hidden="1" x14ac:dyDescent="0.25">
      <c r="K57" s="223">
        <f t="shared" si="0"/>
        <v>0</v>
      </c>
      <c r="L57" s="218">
        <f t="shared" si="1"/>
        <v>0</v>
      </c>
      <c r="M57" s="203">
        <f t="shared" si="2"/>
        <v>0</v>
      </c>
    </row>
    <row r="58" spans="11:13" hidden="1" x14ac:dyDescent="0.25">
      <c r="K58" s="223">
        <f t="shared" si="0"/>
        <v>0</v>
      </c>
      <c r="L58" s="218">
        <f t="shared" si="1"/>
        <v>0</v>
      </c>
      <c r="M58" s="203">
        <f t="shared" si="2"/>
        <v>0</v>
      </c>
    </row>
    <row r="59" spans="11:13" hidden="1" x14ac:dyDescent="0.25">
      <c r="K59" s="223">
        <f t="shared" si="0"/>
        <v>0</v>
      </c>
      <c r="L59" s="218">
        <f t="shared" si="1"/>
        <v>0</v>
      </c>
      <c r="M59" s="203">
        <f t="shared" si="2"/>
        <v>0</v>
      </c>
    </row>
    <row r="60" spans="11:13" hidden="1" x14ac:dyDescent="0.25">
      <c r="K60" s="223">
        <f t="shared" si="0"/>
        <v>0</v>
      </c>
      <c r="L60" s="218">
        <f t="shared" si="1"/>
        <v>0</v>
      </c>
      <c r="M60" s="203">
        <f t="shared" si="2"/>
        <v>0</v>
      </c>
    </row>
    <row r="61" spans="11:13" hidden="1" x14ac:dyDescent="0.25">
      <c r="K61" s="223">
        <f t="shared" si="0"/>
        <v>0</v>
      </c>
      <c r="L61" s="218">
        <f t="shared" si="1"/>
        <v>0</v>
      </c>
      <c r="M61" s="203">
        <f t="shared" si="2"/>
        <v>0</v>
      </c>
    </row>
    <row r="62" spans="11:13" hidden="1" x14ac:dyDescent="0.25">
      <c r="K62" s="223">
        <f t="shared" si="0"/>
        <v>0</v>
      </c>
      <c r="L62" s="218">
        <f t="shared" si="1"/>
        <v>0</v>
      </c>
      <c r="M62" s="203">
        <f t="shared" si="2"/>
        <v>0</v>
      </c>
    </row>
    <row r="63" spans="11:13" hidden="1" x14ac:dyDescent="0.25">
      <c r="K63" s="223">
        <f t="shared" si="0"/>
        <v>0</v>
      </c>
      <c r="L63" s="218">
        <f t="shared" si="1"/>
        <v>0</v>
      </c>
      <c r="M63" s="203">
        <f t="shared" si="2"/>
        <v>0</v>
      </c>
    </row>
    <row r="64" spans="11:13" hidden="1" x14ac:dyDescent="0.25">
      <c r="K64" s="223">
        <f t="shared" si="0"/>
        <v>0</v>
      </c>
      <c r="L64" s="218">
        <f t="shared" si="1"/>
        <v>0</v>
      </c>
      <c r="M64" s="203">
        <f t="shared" si="2"/>
        <v>0</v>
      </c>
    </row>
    <row r="65" spans="11:13" hidden="1" x14ac:dyDescent="0.25">
      <c r="K65" s="223">
        <f t="shared" si="0"/>
        <v>0</v>
      </c>
      <c r="L65" s="218">
        <f t="shared" si="1"/>
        <v>0</v>
      </c>
      <c r="M65" s="203">
        <f t="shared" si="2"/>
        <v>0</v>
      </c>
    </row>
    <row r="66" spans="11:13" hidden="1" x14ac:dyDescent="0.25">
      <c r="K66" s="223">
        <f t="shared" si="0"/>
        <v>0</v>
      </c>
      <c r="L66" s="218">
        <f t="shared" si="1"/>
        <v>0</v>
      </c>
      <c r="M66" s="203">
        <f t="shared" si="2"/>
        <v>0</v>
      </c>
    </row>
    <row r="67" spans="11:13" hidden="1" x14ac:dyDescent="0.25">
      <c r="K67" s="223">
        <f t="shared" si="0"/>
        <v>0</v>
      </c>
      <c r="L67" s="218">
        <f t="shared" si="1"/>
        <v>0</v>
      </c>
      <c r="M67" s="203">
        <f t="shared" si="2"/>
        <v>0</v>
      </c>
    </row>
    <row r="68" spans="11:13" hidden="1" x14ac:dyDescent="0.25">
      <c r="K68" s="223">
        <f t="shared" ref="K68:K103" si="4">SUM(F68:J68)</f>
        <v>0</v>
      </c>
      <c r="L68" s="218">
        <f t="shared" ref="L68:L131" si="5">IF(E68="",0,IF(E68="H",0,VLOOKUP(E68,$F$539:$G$553,2)))</f>
        <v>0</v>
      </c>
      <c r="M68" s="203">
        <f t="shared" ref="M68:M103" si="6">SUM(K68*L68)</f>
        <v>0</v>
      </c>
    </row>
    <row r="69" spans="11:13" hidden="1" x14ac:dyDescent="0.25">
      <c r="K69" s="223">
        <f t="shared" si="4"/>
        <v>0</v>
      </c>
      <c r="L69" s="218">
        <f t="shared" si="5"/>
        <v>0</v>
      </c>
      <c r="M69" s="203">
        <f t="shared" si="6"/>
        <v>0</v>
      </c>
    </row>
    <row r="70" spans="11:13" hidden="1" x14ac:dyDescent="0.25">
      <c r="K70" s="223">
        <f t="shared" si="4"/>
        <v>0</v>
      </c>
      <c r="L70" s="218">
        <f t="shared" si="5"/>
        <v>0</v>
      </c>
      <c r="M70" s="203">
        <f t="shared" si="6"/>
        <v>0</v>
      </c>
    </row>
    <row r="71" spans="11:13" hidden="1" x14ac:dyDescent="0.25">
      <c r="K71" s="223">
        <f t="shared" si="4"/>
        <v>0</v>
      </c>
      <c r="L71" s="218">
        <f t="shared" si="5"/>
        <v>0</v>
      </c>
      <c r="M71" s="203">
        <f t="shared" si="6"/>
        <v>0</v>
      </c>
    </row>
    <row r="72" spans="11:13" hidden="1" x14ac:dyDescent="0.25">
      <c r="K72" s="223">
        <f t="shared" si="4"/>
        <v>0</v>
      </c>
      <c r="L72" s="218">
        <f t="shared" si="5"/>
        <v>0</v>
      </c>
      <c r="M72" s="203">
        <f t="shared" si="6"/>
        <v>0</v>
      </c>
    </row>
    <row r="73" spans="11:13" hidden="1" x14ac:dyDescent="0.25">
      <c r="K73" s="223">
        <f t="shared" si="4"/>
        <v>0</v>
      </c>
      <c r="L73" s="218">
        <f t="shared" si="5"/>
        <v>0</v>
      </c>
      <c r="M73" s="203">
        <f t="shared" si="6"/>
        <v>0</v>
      </c>
    </row>
    <row r="74" spans="11:13" hidden="1" x14ac:dyDescent="0.25">
      <c r="K74" s="223">
        <f t="shared" si="4"/>
        <v>0</v>
      </c>
      <c r="L74" s="218">
        <f t="shared" si="5"/>
        <v>0</v>
      </c>
      <c r="M74" s="203">
        <f t="shared" si="6"/>
        <v>0</v>
      </c>
    </row>
    <row r="75" spans="11:13" hidden="1" x14ac:dyDescent="0.25">
      <c r="K75" s="223">
        <f t="shared" si="4"/>
        <v>0</v>
      </c>
      <c r="L75" s="218">
        <f t="shared" si="5"/>
        <v>0</v>
      </c>
      <c r="M75" s="203">
        <f t="shared" si="6"/>
        <v>0</v>
      </c>
    </row>
    <row r="76" spans="11:13" hidden="1" x14ac:dyDescent="0.25">
      <c r="K76" s="223">
        <f t="shared" si="4"/>
        <v>0</v>
      </c>
      <c r="L76" s="218">
        <f t="shared" si="5"/>
        <v>0</v>
      </c>
      <c r="M76" s="203">
        <f t="shared" si="6"/>
        <v>0</v>
      </c>
    </row>
    <row r="77" spans="11:13" hidden="1" x14ac:dyDescent="0.25">
      <c r="K77" s="223">
        <f t="shared" si="4"/>
        <v>0</v>
      </c>
      <c r="L77" s="218">
        <f t="shared" si="5"/>
        <v>0</v>
      </c>
      <c r="M77" s="203">
        <f t="shared" si="6"/>
        <v>0</v>
      </c>
    </row>
    <row r="78" spans="11:13" hidden="1" x14ac:dyDescent="0.25">
      <c r="K78" s="223">
        <f t="shared" si="4"/>
        <v>0</v>
      </c>
      <c r="L78" s="218">
        <f t="shared" si="5"/>
        <v>0</v>
      </c>
      <c r="M78" s="203">
        <f t="shared" si="6"/>
        <v>0</v>
      </c>
    </row>
    <row r="79" spans="11:13" hidden="1" x14ac:dyDescent="0.25">
      <c r="K79" s="223">
        <f t="shared" si="4"/>
        <v>0</v>
      </c>
      <c r="L79" s="218">
        <f t="shared" si="5"/>
        <v>0</v>
      </c>
      <c r="M79" s="203">
        <f t="shared" si="6"/>
        <v>0</v>
      </c>
    </row>
    <row r="80" spans="11:13" hidden="1" x14ac:dyDescent="0.25">
      <c r="K80" s="223">
        <f t="shared" si="4"/>
        <v>0</v>
      </c>
      <c r="L80" s="218">
        <f t="shared" si="5"/>
        <v>0</v>
      </c>
      <c r="M80" s="203">
        <f t="shared" si="6"/>
        <v>0</v>
      </c>
    </row>
    <row r="81" spans="11:13" hidden="1" x14ac:dyDescent="0.25">
      <c r="K81" s="223">
        <f t="shared" si="4"/>
        <v>0</v>
      </c>
      <c r="L81" s="218">
        <f t="shared" si="5"/>
        <v>0</v>
      </c>
      <c r="M81" s="203">
        <f t="shared" si="6"/>
        <v>0</v>
      </c>
    </row>
    <row r="82" spans="11:13" hidden="1" x14ac:dyDescent="0.25">
      <c r="K82" s="223">
        <f t="shared" si="4"/>
        <v>0</v>
      </c>
      <c r="L82" s="218">
        <f t="shared" si="5"/>
        <v>0</v>
      </c>
      <c r="M82" s="203">
        <f t="shared" si="6"/>
        <v>0</v>
      </c>
    </row>
    <row r="83" spans="11:13" hidden="1" x14ac:dyDescent="0.25">
      <c r="K83" s="223">
        <f t="shared" si="4"/>
        <v>0</v>
      </c>
      <c r="L83" s="218">
        <f t="shared" si="5"/>
        <v>0</v>
      </c>
      <c r="M83" s="203">
        <f t="shared" si="6"/>
        <v>0</v>
      </c>
    </row>
    <row r="84" spans="11:13" hidden="1" x14ac:dyDescent="0.25">
      <c r="K84" s="223">
        <f t="shared" si="4"/>
        <v>0</v>
      </c>
      <c r="L84" s="218">
        <f t="shared" si="5"/>
        <v>0</v>
      </c>
      <c r="M84" s="203">
        <f t="shared" si="6"/>
        <v>0</v>
      </c>
    </row>
    <row r="85" spans="11:13" hidden="1" x14ac:dyDescent="0.25">
      <c r="K85" s="223">
        <f t="shared" si="4"/>
        <v>0</v>
      </c>
      <c r="L85" s="218">
        <f t="shared" si="5"/>
        <v>0</v>
      </c>
      <c r="M85" s="203">
        <f t="shared" si="6"/>
        <v>0</v>
      </c>
    </row>
    <row r="86" spans="11:13" hidden="1" x14ac:dyDescent="0.25">
      <c r="K86" s="223">
        <f t="shared" si="4"/>
        <v>0</v>
      </c>
      <c r="L86" s="218">
        <f t="shared" si="5"/>
        <v>0</v>
      </c>
      <c r="M86" s="203">
        <f t="shared" si="6"/>
        <v>0</v>
      </c>
    </row>
    <row r="87" spans="11:13" hidden="1" x14ac:dyDescent="0.25">
      <c r="K87" s="223">
        <f t="shared" si="4"/>
        <v>0</v>
      </c>
      <c r="L87" s="218">
        <f t="shared" si="5"/>
        <v>0</v>
      </c>
      <c r="M87" s="203">
        <f t="shared" si="6"/>
        <v>0</v>
      </c>
    </row>
    <row r="88" spans="11:13" hidden="1" x14ac:dyDescent="0.25">
      <c r="K88" s="223">
        <f t="shared" si="4"/>
        <v>0</v>
      </c>
      <c r="L88" s="218">
        <f t="shared" si="5"/>
        <v>0</v>
      </c>
      <c r="M88" s="203">
        <f t="shared" si="6"/>
        <v>0</v>
      </c>
    </row>
    <row r="89" spans="11:13" hidden="1" x14ac:dyDescent="0.25">
      <c r="K89" s="223">
        <f t="shared" si="4"/>
        <v>0</v>
      </c>
      <c r="L89" s="218">
        <f t="shared" si="5"/>
        <v>0</v>
      </c>
      <c r="M89" s="203">
        <f t="shared" si="6"/>
        <v>0</v>
      </c>
    </row>
    <row r="90" spans="11:13" hidden="1" x14ac:dyDescent="0.25">
      <c r="K90" s="223">
        <f t="shared" si="4"/>
        <v>0</v>
      </c>
      <c r="L90" s="218">
        <f t="shared" si="5"/>
        <v>0</v>
      </c>
      <c r="M90" s="203">
        <f t="shared" si="6"/>
        <v>0</v>
      </c>
    </row>
    <row r="91" spans="11:13" hidden="1" x14ac:dyDescent="0.25">
      <c r="K91" s="223">
        <f t="shared" si="4"/>
        <v>0</v>
      </c>
      <c r="L91" s="218">
        <f t="shared" si="5"/>
        <v>0</v>
      </c>
      <c r="M91" s="203">
        <f t="shared" si="6"/>
        <v>0</v>
      </c>
    </row>
    <row r="92" spans="11:13" hidden="1" x14ac:dyDescent="0.25">
      <c r="K92" s="223">
        <f t="shared" si="4"/>
        <v>0</v>
      </c>
      <c r="L92" s="218">
        <f t="shared" si="5"/>
        <v>0</v>
      </c>
      <c r="M92" s="203">
        <f t="shared" si="6"/>
        <v>0</v>
      </c>
    </row>
    <row r="93" spans="11:13" hidden="1" x14ac:dyDescent="0.25">
      <c r="K93" s="223">
        <f t="shared" si="4"/>
        <v>0</v>
      </c>
      <c r="L93" s="218">
        <f t="shared" si="5"/>
        <v>0</v>
      </c>
      <c r="M93" s="203">
        <f t="shared" si="6"/>
        <v>0</v>
      </c>
    </row>
    <row r="94" spans="11:13" hidden="1" x14ac:dyDescent="0.25">
      <c r="K94" s="223">
        <f t="shared" si="4"/>
        <v>0</v>
      </c>
      <c r="L94" s="218">
        <f t="shared" si="5"/>
        <v>0</v>
      </c>
      <c r="M94" s="203">
        <f t="shared" si="6"/>
        <v>0</v>
      </c>
    </row>
    <row r="95" spans="11:13" hidden="1" x14ac:dyDescent="0.25">
      <c r="K95" s="223">
        <f t="shared" si="4"/>
        <v>0</v>
      </c>
      <c r="L95" s="218">
        <f t="shared" si="5"/>
        <v>0</v>
      </c>
      <c r="M95" s="203">
        <f t="shared" si="6"/>
        <v>0</v>
      </c>
    </row>
    <row r="96" spans="11:13" hidden="1" x14ac:dyDescent="0.25">
      <c r="K96" s="223">
        <f t="shared" si="4"/>
        <v>0</v>
      </c>
      <c r="L96" s="218">
        <f t="shared" si="5"/>
        <v>0</v>
      </c>
      <c r="M96" s="203">
        <f t="shared" si="6"/>
        <v>0</v>
      </c>
    </row>
    <row r="97" spans="11:13" hidden="1" x14ac:dyDescent="0.25">
      <c r="K97" s="223">
        <f t="shared" si="4"/>
        <v>0</v>
      </c>
      <c r="L97" s="218">
        <f t="shared" si="5"/>
        <v>0</v>
      </c>
      <c r="M97" s="203">
        <f t="shared" si="6"/>
        <v>0</v>
      </c>
    </row>
    <row r="98" spans="11:13" hidden="1" x14ac:dyDescent="0.25">
      <c r="K98" s="223">
        <f t="shared" si="4"/>
        <v>0</v>
      </c>
      <c r="L98" s="218">
        <f t="shared" si="5"/>
        <v>0</v>
      </c>
      <c r="M98" s="203">
        <f t="shared" si="6"/>
        <v>0</v>
      </c>
    </row>
    <row r="99" spans="11:13" hidden="1" x14ac:dyDescent="0.25">
      <c r="K99" s="223">
        <f t="shared" si="4"/>
        <v>0</v>
      </c>
      <c r="L99" s="218">
        <f t="shared" si="5"/>
        <v>0</v>
      </c>
      <c r="M99" s="203">
        <f t="shared" si="6"/>
        <v>0</v>
      </c>
    </row>
    <row r="100" spans="11:13" hidden="1" x14ac:dyDescent="0.25">
      <c r="K100" s="223">
        <f t="shared" si="4"/>
        <v>0</v>
      </c>
      <c r="L100" s="218">
        <f t="shared" si="5"/>
        <v>0</v>
      </c>
      <c r="M100" s="203">
        <f t="shared" si="6"/>
        <v>0</v>
      </c>
    </row>
    <row r="101" spans="11:13" hidden="1" x14ac:dyDescent="0.25">
      <c r="K101" s="223">
        <f t="shared" si="4"/>
        <v>0</v>
      </c>
      <c r="L101" s="218">
        <f t="shared" si="5"/>
        <v>0</v>
      </c>
      <c r="M101" s="203">
        <f t="shared" si="6"/>
        <v>0</v>
      </c>
    </row>
    <row r="102" spans="11:13" hidden="1" x14ac:dyDescent="0.25">
      <c r="K102" s="223">
        <f t="shared" si="4"/>
        <v>0</v>
      </c>
      <c r="L102" s="218">
        <f t="shared" si="5"/>
        <v>0</v>
      </c>
      <c r="M102" s="203">
        <f t="shared" si="6"/>
        <v>0</v>
      </c>
    </row>
    <row r="103" spans="11:13" hidden="1" x14ac:dyDescent="0.25">
      <c r="K103" s="223">
        <f t="shared" si="4"/>
        <v>0</v>
      </c>
      <c r="L103" s="218">
        <f t="shared" si="5"/>
        <v>0</v>
      </c>
      <c r="M103" s="203">
        <f t="shared" si="6"/>
        <v>0</v>
      </c>
    </row>
    <row r="104" spans="11:13" hidden="1" x14ac:dyDescent="0.25">
      <c r="K104" s="223">
        <f t="shared" ref="K104:K132" si="7">SUM(F104:J104)</f>
        <v>0</v>
      </c>
      <c r="L104" s="218">
        <f t="shared" si="5"/>
        <v>0</v>
      </c>
      <c r="M104" s="203">
        <f t="shared" ref="M104:M132" si="8">SUM(K104*L104)</f>
        <v>0</v>
      </c>
    </row>
    <row r="105" spans="11:13" hidden="1" x14ac:dyDescent="0.25">
      <c r="K105" s="223">
        <f t="shared" si="7"/>
        <v>0</v>
      </c>
      <c r="L105" s="218">
        <f t="shared" si="5"/>
        <v>0</v>
      </c>
      <c r="M105" s="203">
        <f t="shared" si="8"/>
        <v>0</v>
      </c>
    </row>
    <row r="106" spans="11:13" hidden="1" x14ac:dyDescent="0.25">
      <c r="K106" s="223">
        <f t="shared" si="7"/>
        <v>0</v>
      </c>
      <c r="L106" s="218">
        <f t="shared" si="5"/>
        <v>0</v>
      </c>
      <c r="M106" s="203">
        <f t="shared" si="8"/>
        <v>0</v>
      </c>
    </row>
    <row r="107" spans="11:13" hidden="1" x14ac:dyDescent="0.25">
      <c r="K107" s="223">
        <f t="shared" si="7"/>
        <v>0</v>
      </c>
      <c r="L107" s="218">
        <f t="shared" si="5"/>
        <v>0</v>
      </c>
      <c r="M107" s="203">
        <f t="shared" si="8"/>
        <v>0</v>
      </c>
    </row>
    <row r="108" spans="11:13" hidden="1" x14ac:dyDescent="0.25">
      <c r="K108" s="223">
        <f t="shared" si="7"/>
        <v>0</v>
      </c>
      <c r="L108" s="218">
        <f t="shared" si="5"/>
        <v>0</v>
      </c>
      <c r="M108" s="203">
        <f t="shared" si="8"/>
        <v>0</v>
      </c>
    </row>
    <row r="109" spans="11:13" hidden="1" x14ac:dyDescent="0.25">
      <c r="K109" s="223">
        <f t="shared" si="7"/>
        <v>0</v>
      </c>
      <c r="L109" s="218">
        <f t="shared" si="5"/>
        <v>0</v>
      </c>
      <c r="M109" s="203">
        <f t="shared" si="8"/>
        <v>0</v>
      </c>
    </row>
    <row r="110" spans="11:13" hidden="1" x14ac:dyDescent="0.25">
      <c r="K110" s="223">
        <f t="shared" si="7"/>
        <v>0</v>
      </c>
      <c r="L110" s="218">
        <f t="shared" si="5"/>
        <v>0</v>
      </c>
      <c r="M110" s="203">
        <f t="shared" si="8"/>
        <v>0</v>
      </c>
    </row>
    <row r="111" spans="11:13" hidden="1" x14ac:dyDescent="0.25">
      <c r="K111" s="223">
        <f t="shared" si="7"/>
        <v>0</v>
      </c>
      <c r="L111" s="218">
        <f t="shared" si="5"/>
        <v>0</v>
      </c>
      <c r="M111" s="203">
        <f t="shared" si="8"/>
        <v>0</v>
      </c>
    </row>
    <row r="112" spans="11:13" hidden="1" x14ac:dyDescent="0.25">
      <c r="K112" s="223">
        <f t="shared" si="7"/>
        <v>0</v>
      </c>
      <c r="L112" s="218">
        <f t="shared" si="5"/>
        <v>0</v>
      </c>
      <c r="M112" s="203">
        <f t="shared" si="8"/>
        <v>0</v>
      </c>
    </row>
    <row r="113" spans="11:13" hidden="1" x14ac:dyDescent="0.25">
      <c r="K113" s="223">
        <f t="shared" si="7"/>
        <v>0</v>
      </c>
      <c r="L113" s="218">
        <f t="shared" si="5"/>
        <v>0</v>
      </c>
      <c r="M113" s="203">
        <f t="shared" si="8"/>
        <v>0</v>
      </c>
    </row>
    <row r="114" spans="11:13" hidden="1" x14ac:dyDescent="0.25">
      <c r="K114" s="223">
        <f t="shared" si="7"/>
        <v>0</v>
      </c>
      <c r="L114" s="218">
        <f t="shared" si="5"/>
        <v>0</v>
      </c>
      <c r="M114" s="203">
        <f t="shared" si="8"/>
        <v>0</v>
      </c>
    </row>
    <row r="115" spans="11:13" hidden="1" x14ac:dyDescent="0.25">
      <c r="K115" s="223">
        <f t="shared" si="7"/>
        <v>0</v>
      </c>
      <c r="L115" s="218">
        <f t="shared" si="5"/>
        <v>0</v>
      </c>
      <c r="M115" s="203">
        <f t="shared" si="8"/>
        <v>0</v>
      </c>
    </row>
    <row r="116" spans="11:13" hidden="1" x14ac:dyDescent="0.25">
      <c r="K116" s="223">
        <f t="shared" si="7"/>
        <v>0</v>
      </c>
      <c r="L116" s="218">
        <f t="shared" si="5"/>
        <v>0</v>
      </c>
      <c r="M116" s="203">
        <f t="shared" si="8"/>
        <v>0</v>
      </c>
    </row>
    <row r="117" spans="11:13" hidden="1" x14ac:dyDescent="0.25">
      <c r="K117" s="223">
        <f t="shared" si="7"/>
        <v>0</v>
      </c>
      <c r="L117" s="218">
        <f t="shared" si="5"/>
        <v>0</v>
      </c>
      <c r="M117" s="203">
        <f t="shared" si="8"/>
        <v>0</v>
      </c>
    </row>
    <row r="118" spans="11:13" hidden="1" x14ac:dyDescent="0.25">
      <c r="K118" s="223">
        <f t="shared" si="7"/>
        <v>0</v>
      </c>
      <c r="L118" s="218">
        <f t="shared" si="5"/>
        <v>0</v>
      </c>
      <c r="M118" s="203">
        <f t="shared" si="8"/>
        <v>0</v>
      </c>
    </row>
    <row r="119" spans="11:13" hidden="1" x14ac:dyDescent="0.25">
      <c r="K119" s="223">
        <f t="shared" si="7"/>
        <v>0</v>
      </c>
      <c r="L119" s="218">
        <f t="shared" si="5"/>
        <v>0</v>
      </c>
      <c r="M119" s="203">
        <f t="shared" si="8"/>
        <v>0</v>
      </c>
    </row>
    <row r="120" spans="11:13" hidden="1" x14ac:dyDescent="0.25">
      <c r="K120" s="223">
        <f t="shared" si="7"/>
        <v>0</v>
      </c>
      <c r="L120" s="218">
        <f t="shared" si="5"/>
        <v>0</v>
      </c>
      <c r="M120" s="203">
        <f t="shared" si="8"/>
        <v>0</v>
      </c>
    </row>
    <row r="121" spans="11:13" hidden="1" x14ac:dyDescent="0.25">
      <c r="K121" s="223">
        <f t="shared" si="7"/>
        <v>0</v>
      </c>
      <c r="L121" s="218">
        <f t="shared" si="5"/>
        <v>0</v>
      </c>
      <c r="M121" s="203">
        <f t="shared" si="8"/>
        <v>0</v>
      </c>
    </row>
    <row r="122" spans="11:13" hidden="1" x14ac:dyDescent="0.25">
      <c r="K122" s="223">
        <f t="shared" si="7"/>
        <v>0</v>
      </c>
      <c r="L122" s="218">
        <f t="shared" si="5"/>
        <v>0</v>
      </c>
      <c r="M122" s="203">
        <f t="shared" si="8"/>
        <v>0</v>
      </c>
    </row>
    <row r="123" spans="11:13" hidden="1" x14ac:dyDescent="0.25">
      <c r="K123" s="223">
        <f t="shared" si="7"/>
        <v>0</v>
      </c>
      <c r="L123" s="218">
        <f t="shared" si="5"/>
        <v>0</v>
      </c>
      <c r="M123" s="203">
        <f t="shared" si="8"/>
        <v>0</v>
      </c>
    </row>
    <row r="124" spans="11:13" hidden="1" x14ac:dyDescent="0.25">
      <c r="K124" s="223">
        <f t="shared" si="7"/>
        <v>0</v>
      </c>
      <c r="L124" s="218">
        <f t="shared" si="5"/>
        <v>0</v>
      </c>
      <c r="M124" s="203">
        <f t="shared" si="8"/>
        <v>0</v>
      </c>
    </row>
    <row r="125" spans="11:13" hidden="1" x14ac:dyDescent="0.25">
      <c r="K125" s="223">
        <f t="shared" si="7"/>
        <v>0</v>
      </c>
      <c r="L125" s="218">
        <f t="shared" si="5"/>
        <v>0</v>
      </c>
      <c r="M125" s="203">
        <f t="shared" si="8"/>
        <v>0</v>
      </c>
    </row>
    <row r="126" spans="11:13" hidden="1" x14ac:dyDescent="0.25">
      <c r="K126" s="223">
        <f t="shared" si="7"/>
        <v>0</v>
      </c>
      <c r="L126" s="218">
        <f t="shared" si="5"/>
        <v>0</v>
      </c>
      <c r="M126" s="203">
        <f t="shared" si="8"/>
        <v>0</v>
      </c>
    </row>
    <row r="127" spans="11:13" hidden="1" x14ac:dyDescent="0.25">
      <c r="K127" s="223">
        <f t="shared" si="7"/>
        <v>0</v>
      </c>
      <c r="L127" s="218">
        <f t="shared" si="5"/>
        <v>0</v>
      </c>
      <c r="M127" s="203">
        <f t="shared" si="8"/>
        <v>0</v>
      </c>
    </row>
    <row r="128" spans="11:13" hidden="1" x14ac:dyDescent="0.25">
      <c r="K128" s="223">
        <f t="shared" si="7"/>
        <v>0</v>
      </c>
      <c r="L128" s="218">
        <f t="shared" si="5"/>
        <v>0</v>
      </c>
      <c r="M128" s="203">
        <f t="shared" si="8"/>
        <v>0</v>
      </c>
    </row>
    <row r="129" spans="11:13" hidden="1" x14ac:dyDescent="0.25">
      <c r="K129" s="223">
        <f t="shared" si="7"/>
        <v>0</v>
      </c>
      <c r="L129" s="218">
        <f t="shared" si="5"/>
        <v>0</v>
      </c>
      <c r="M129" s="203">
        <f t="shared" si="8"/>
        <v>0</v>
      </c>
    </row>
    <row r="130" spans="11:13" hidden="1" x14ac:dyDescent="0.25">
      <c r="K130" s="223">
        <f t="shared" si="7"/>
        <v>0</v>
      </c>
      <c r="L130" s="218">
        <f t="shared" si="5"/>
        <v>0</v>
      </c>
      <c r="M130" s="203">
        <f t="shared" si="8"/>
        <v>0</v>
      </c>
    </row>
    <row r="131" spans="11:13" hidden="1" x14ac:dyDescent="0.25">
      <c r="K131" s="223">
        <f t="shared" si="7"/>
        <v>0</v>
      </c>
      <c r="L131" s="218">
        <f t="shared" si="5"/>
        <v>0</v>
      </c>
      <c r="M131" s="203">
        <f t="shared" si="8"/>
        <v>0</v>
      </c>
    </row>
    <row r="132" spans="11:13" hidden="1" x14ac:dyDescent="0.25">
      <c r="K132" s="223">
        <f t="shared" si="7"/>
        <v>0</v>
      </c>
      <c r="L132" s="218">
        <f t="shared" ref="L132:L195" si="9">IF(E132="",0,IF(E132="H",0,VLOOKUP(E132,$F$539:$G$553,2)))</f>
        <v>0</v>
      </c>
      <c r="M132" s="203">
        <f t="shared" si="8"/>
        <v>0</v>
      </c>
    </row>
    <row r="133" spans="11:13" hidden="1" x14ac:dyDescent="0.25">
      <c r="K133" s="223">
        <f t="shared" ref="K133:K196" si="10">SUM(F133:J133)</f>
        <v>0</v>
      </c>
      <c r="L133" s="218">
        <f t="shared" si="9"/>
        <v>0</v>
      </c>
      <c r="M133" s="203">
        <f t="shared" ref="M133:M196" si="11">SUM(K133*L133)</f>
        <v>0</v>
      </c>
    </row>
    <row r="134" spans="11:13" hidden="1" x14ac:dyDescent="0.25">
      <c r="K134" s="223">
        <f t="shared" si="10"/>
        <v>0</v>
      </c>
      <c r="L134" s="218">
        <f t="shared" si="9"/>
        <v>0</v>
      </c>
      <c r="M134" s="203">
        <f t="shared" si="11"/>
        <v>0</v>
      </c>
    </row>
    <row r="135" spans="11:13" hidden="1" x14ac:dyDescent="0.25">
      <c r="K135" s="223">
        <f t="shared" si="10"/>
        <v>0</v>
      </c>
      <c r="L135" s="218">
        <f t="shared" si="9"/>
        <v>0</v>
      </c>
      <c r="M135" s="203">
        <f t="shared" si="11"/>
        <v>0</v>
      </c>
    </row>
    <row r="136" spans="11:13" hidden="1" x14ac:dyDescent="0.25">
      <c r="K136" s="223">
        <f t="shared" si="10"/>
        <v>0</v>
      </c>
      <c r="L136" s="218">
        <f t="shared" si="9"/>
        <v>0</v>
      </c>
      <c r="M136" s="203">
        <f t="shared" si="11"/>
        <v>0</v>
      </c>
    </row>
    <row r="137" spans="11:13" hidden="1" x14ac:dyDescent="0.25">
      <c r="K137" s="223">
        <f t="shared" si="10"/>
        <v>0</v>
      </c>
      <c r="L137" s="218">
        <f t="shared" si="9"/>
        <v>0</v>
      </c>
      <c r="M137" s="203">
        <f t="shared" si="11"/>
        <v>0</v>
      </c>
    </row>
    <row r="138" spans="11:13" hidden="1" x14ac:dyDescent="0.25">
      <c r="K138" s="223">
        <f t="shared" si="10"/>
        <v>0</v>
      </c>
      <c r="L138" s="218">
        <f t="shared" si="9"/>
        <v>0</v>
      </c>
      <c r="M138" s="203">
        <f t="shared" si="11"/>
        <v>0</v>
      </c>
    </row>
    <row r="139" spans="11:13" hidden="1" x14ac:dyDescent="0.25">
      <c r="K139" s="223">
        <f t="shared" si="10"/>
        <v>0</v>
      </c>
      <c r="L139" s="218">
        <f t="shared" si="9"/>
        <v>0</v>
      </c>
      <c r="M139" s="203">
        <f t="shared" si="11"/>
        <v>0</v>
      </c>
    </row>
    <row r="140" spans="11:13" hidden="1" x14ac:dyDescent="0.25">
      <c r="K140" s="223">
        <f t="shared" si="10"/>
        <v>0</v>
      </c>
      <c r="L140" s="218">
        <f t="shared" si="9"/>
        <v>0</v>
      </c>
      <c r="M140" s="203">
        <f t="shared" si="11"/>
        <v>0</v>
      </c>
    </row>
    <row r="141" spans="11:13" hidden="1" x14ac:dyDescent="0.25">
      <c r="K141" s="223">
        <f t="shared" si="10"/>
        <v>0</v>
      </c>
      <c r="L141" s="218">
        <f t="shared" si="9"/>
        <v>0</v>
      </c>
      <c r="M141" s="203">
        <f t="shared" si="11"/>
        <v>0</v>
      </c>
    </row>
    <row r="142" spans="11:13" hidden="1" x14ac:dyDescent="0.25">
      <c r="K142" s="223">
        <f t="shared" si="10"/>
        <v>0</v>
      </c>
      <c r="L142" s="218">
        <f t="shared" si="9"/>
        <v>0</v>
      </c>
      <c r="M142" s="203">
        <f t="shared" si="11"/>
        <v>0</v>
      </c>
    </row>
    <row r="143" spans="11:13" hidden="1" x14ac:dyDescent="0.25">
      <c r="K143" s="223">
        <f t="shared" si="10"/>
        <v>0</v>
      </c>
      <c r="L143" s="218">
        <f t="shared" si="9"/>
        <v>0</v>
      </c>
      <c r="M143" s="203">
        <f t="shared" si="11"/>
        <v>0</v>
      </c>
    </row>
    <row r="144" spans="11:13" hidden="1" x14ac:dyDescent="0.25">
      <c r="K144" s="223">
        <f t="shared" ref="K144:K154" si="12">SUM(F144:J144)</f>
        <v>0</v>
      </c>
      <c r="L144" s="218">
        <f t="shared" si="9"/>
        <v>0</v>
      </c>
      <c r="M144" s="203">
        <f t="shared" ref="M144:M154" si="13">SUM(K144*L144)</f>
        <v>0</v>
      </c>
    </row>
    <row r="145" spans="11:13" hidden="1" x14ac:dyDescent="0.25">
      <c r="K145" s="223">
        <f t="shared" si="12"/>
        <v>0</v>
      </c>
      <c r="L145" s="218">
        <f t="shared" si="9"/>
        <v>0</v>
      </c>
      <c r="M145" s="203">
        <f t="shared" si="13"/>
        <v>0</v>
      </c>
    </row>
    <row r="146" spans="11:13" hidden="1" x14ac:dyDescent="0.25">
      <c r="K146" s="223">
        <f t="shared" si="12"/>
        <v>0</v>
      </c>
      <c r="L146" s="218">
        <f t="shared" si="9"/>
        <v>0</v>
      </c>
      <c r="M146" s="203">
        <f t="shared" si="13"/>
        <v>0</v>
      </c>
    </row>
    <row r="147" spans="11:13" hidden="1" x14ac:dyDescent="0.25">
      <c r="K147" s="223">
        <f t="shared" si="12"/>
        <v>0</v>
      </c>
      <c r="L147" s="218">
        <f t="shared" si="9"/>
        <v>0</v>
      </c>
      <c r="M147" s="203">
        <f t="shared" si="13"/>
        <v>0</v>
      </c>
    </row>
    <row r="148" spans="11:13" hidden="1" x14ac:dyDescent="0.25">
      <c r="K148" s="223">
        <f t="shared" si="12"/>
        <v>0</v>
      </c>
      <c r="L148" s="218">
        <f t="shared" si="9"/>
        <v>0</v>
      </c>
      <c r="M148" s="203">
        <f t="shared" si="13"/>
        <v>0</v>
      </c>
    </row>
    <row r="149" spans="11:13" hidden="1" x14ac:dyDescent="0.25">
      <c r="K149" s="223">
        <f t="shared" si="12"/>
        <v>0</v>
      </c>
      <c r="L149" s="218">
        <f t="shared" si="9"/>
        <v>0</v>
      </c>
      <c r="M149" s="203">
        <f t="shared" si="13"/>
        <v>0</v>
      </c>
    </row>
    <row r="150" spans="11:13" hidden="1" x14ac:dyDescent="0.25">
      <c r="K150" s="223">
        <f t="shared" si="12"/>
        <v>0</v>
      </c>
      <c r="L150" s="218">
        <f t="shared" si="9"/>
        <v>0</v>
      </c>
      <c r="M150" s="203">
        <f t="shared" si="13"/>
        <v>0</v>
      </c>
    </row>
    <row r="151" spans="11:13" hidden="1" x14ac:dyDescent="0.25">
      <c r="K151" s="223">
        <f t="shared" si="12"/>
        <v>0</v>
      </c>
      <c r="L151" s="218">
        <f t="shared" si="9"/>
        <v>0</v>
      </c>
      <c r="M151" s="203">
        <f t="shared" si="13"/>
        <v>0</v>
      </c>
    </row>
    <row r="152" spans="11:13" hidden="1" x14ac:dyDescent="0.25">
      <c r="K152" s="223">
        <f t="shared" si="12"/>
        <v>0</v>
      </c>
      <c r="L152" s="218">
        <f t="shared" si="9"/>
        <v>0</v>
      </c>
      <c r="M152" s="203">
        <f t="shared" si="13"/>
        <v>0</v>
      </c>
    </row>
    <row r="153" spans="11:13" hidden="1" x14ac:dyDescent="0.25">
      <c r="K153" s="223">
        <f t="shared" si="12"/>
        <v>0</v>
      </c>
      <c r="L153" s="218">
        <f t="shared" si="9"/>
        <v>0</v>
      </c>
      <c r="M153" s="203">
        <f t="shared" si="13"/>
        <v>0</v>
      </c>
    </row>
    <row r="154" spans="11:13" hidden="1" x14ac:dyDescent="0.25">
      <c r="K154" s="223">
        <f t="shared" si="12"/>
        <v>0</v>
      </c>
      <c r="L154" s="218">
        <f t="shared" si="9"/>
        <v>0</v>
      </c>
      <c r="M154" s="203">
        <f t="shared" si="13"/>
        <v>0</v>
      </c>
    </row>
    <row r="155" spans="11:13" hidden="1" x14ac:dyDescent="0.25">
      <c r="K155" s="223">
        <f t="shared" si="10"/>
        <v>0</v>
      </c>
      <c r="L155" s="218">
        <f t="shared" si="9"/>
        <v>0</v>
      </c>
      <c r="M155" s="203">
        <f t="shared" si="11"/>
        <v>0</v>
      </c>
    </row>
    <row r="156" spans="11:13" hidden="1" x14ac:dyDescent="0.25">
      <c r="K156" s="223">
        <f t="shared" si="10"/>
        <v>0</v>
      </c>
      <c r="L156" s="218">
        <f t="shared" si="9"/>
        <v>0</v>
      </c>
      <c r="M156" s="203">
        <f t="shared" si="11"/>
        <v>0</v>
      </c>
    </row>
    <row r="157" spans="11:13" hidden="1" x14ac:dyDescent="0.25">
      <c r="K157" s="223">
        <f t="shared" si="10"/>
        <v>0</v>
      </c>
      <c r="L157" s="218">
        <f t="shared" si="9"/>
        <v>0</v>
      </c>
      <c r="M157" s="203">
        <f t="shared" si="11"/>
        <v>0</v>
      </c>
    </row>
    <row r="158" spans="11:13" hidden="1" x14ac:dyDescent="0.25">
      <c r="K158" s="223">
        <f t="shared" si="10"/>
        <v>0</v>
      </c>
      <c r="L158" s="218">
        <f t="shared" si="9"/>
        <v>0</v>
      </c>
      <c r="M158" s="203">
        <f t="shared" si="11"/>
        <v>0</v>
      </c>
    </row>
    <row r="159" spans="11:13" hidden="1" x14ac:dyDescent="0.25">
      <c r="K159" s="223">
        <f t="shared" si="10"/>
        <v>0</v>
      </c>
      <c r="L159" s="218">
        <f t="shared" si="9"/>
        <v>0</v>
      </c>
      <c r="M159" s="203">
        <f t="shared" si="11"/>
        <v>0</v>
      </c>
    </row>
    <row r="160" spans="11:13" hidden="1" x14ac:dyDescent="0.25">
      <c r="K160" s="223">
        <f t="shared" si="10"/>
        <v>0</v>
      </c>
      <c r="L160" s="218">
        <f t="shared" si="9"/>
        <v>0</v>
      </c>
      <c r="M160" s="203">
        <f t="shared" si="11"/>
        <v>0</v>
      </c>
    </row>
    <row r="161" spans="11:13" hidden="1" x14ac:dyDescent="0.25">
      <c r="K161" s="223">
        <f t="shared" si="10"/>
        <v>0</v>
      </c>
      <c r="L161" s="218">
        <f t="shared" si="9"/>
        <v>0</v>
      </c>
      <c r="M161" s="203">
        <f t="shared" si="11"/>
        <v>0</v>
      </c>
    </row>
    <row r="162" spans="11:13" hidden="1" x14ac:dyDescent="0.25">
      <c r="K162" s="223">
        <f t="shared" si="10"/>
        <v>0</v>
      </c>
      <c r="L162" s="218">
        <f t="shared" si="9"/>
        <v>0</v>
      </c>
      <c r="M162" s="203">
        <f t="shared" si="11"/>
        <v>0</v>
      </c>
    </row>
    <row r="163" spans="11:13" hidden="1" x14ac:dyDescent="0.25">
      <c r="K163" s="223">
        <f t="shared" si="10"/>
        <v>0</v>
      </c>
      <c r="L163" s="218">
        <f t="shared" si="9"/>
        <v>0</v>
      </c>
      <c r="M163" s="203">
        <f t="shared" si="11"/>
        <v>0</v>
      </c>
    </row>
    <row r="164" spans="11:13" hidden="1" x14ac:dyDescent="0.25">
      <c r="K164" s="223">
        <f t="shared" si="10"/>
        <v>0</v>
      </c>
      <c r="L164" s="218">
        <f t="shared" si="9"/>
        <v>0</v>
      </c>
      <c r="M164" s="203">
        <f t="shared" si="11"/>
        <v>0</v>
      </c>
    </row>
    <row r="165" spans="11:13" hidden="1" x14ac:dyDescent="0.25">
      <c r="K165" s="223">
        <f t="shared" si="10"/>
        <v>0</v>
      </c>
      <c r="L165" s="218">
        <f t="shared" si="9"/>
        <v>0</v>
      </c>
      <c r="M165" s="203">
        <f t="shared" si="11"/>
        <v>0</v>
      </c>
    </row>
    <row r="166" spans="11:13" hidden="1" x14ac:dyDescent="0.25">
      <c r="K166" s="223">
        <f t="shared" si="10"/>
        <v>0</v>
      </c>
      <c r="L166" s="218">
        <f t="shared" si="9"/>
        <v>0</v>
      </c>
      <c r="M166" s="203">
        <f t="shared" si="11"/>
        <v>0</v>
      </c>
    </row>
    <row r="167" spans="11:13" hidden="1" x14ac:dyDescent="0.25">
      <c r="K167" s="223">
        <f t="shared" si="10"/>
        <v>0</v>
      </c>
      <c r="L167" s="218">
        <f t="shared" si="9"/>
        <v>0</v>
      </c>
      <c r="M167" s="203">
        <f t="shared" si="11"/>
        <v>0</v>
      </c>
    </row>
    <row r="168" spans="11:13" hidden="1" x14ac:dyDescent="0.25">
      <c r="K168" s="223">
        <f t="shared" si="10"/>
        <v>0</v>
      </c>
      <c r="L168" s="218">
        <f t="shared" si="9"/>
        <v>0</v>
      </c>
      <c r="M168" s="203">
        <f t="shared" si="11"/>
        <v>0</v>
      </c>
    </row>
    <row r="169" spans="11:13" hidden="1" x14ac:dyDescent="0.25">
      <c r="K169" s="223">
        <f t="shared" si="10"/>
        <v>0</v>
      </c>
      <c r="L169" s="218">
        <f t="shared" si="9"/>
        <v>0</v>
      </c>
      <c r="M169" s="203">
        <f t="shared" si="11"/>
        <v>0</v>
      </c>
    </row>
    <row r="170" spans="11:13" hidden="1" x14ac:dyDescent="0.25">
      <c r="K170" s="223">
        <f t="shared" si="10"/>
        <v>0</v>
      </c>
      <c r="L170" s="218">
        <f t="shared" si="9"/>
        <v>0</v>
      </c>
      <c r="M170" s="203">
        <f t="shared" si="11"/>
        <v>0</v>
      </c>
    </row>
    <row r="171" spans="11:13" hidden="1" x14ac:dyDescent="0.25">
      <c r="K171" s="223">
        <f t="shared" si="10"/>
        <v>0</v>
      </c>
      <c r="L171" s="218">
        <f t="shared" si="9"/>
        <v>0</v>
      </c>
      <c r="M171" s="203">
        <f t="shared" si="11"/>
        <v>0</v>
      </c>
    </row>
    <row r="172" spans="11:13" hidden="1" x14ac:dyDescent="0.25">
      <c r="K172" s="223">
        <f t="shared" si="10"/>
        <v>0</v>
      </c>
      <c r="L172" s="218">
        <f t="shared" si="9"/>
        <v>0</v>
      </c>
      <c r="M172" s="203">
        <f t="shared" si="11"/>
        <v>0</v>
      </c>
    </row>
    <row r="173" spans="11:13" hidden="1" x14ac:dyDescent="0.25">
      <c r="K173" s="223">
        <f t="shared" si="10"/>
        <v>0</v>
      </c>
      <c r="L173" s="218">
        <f t="shared" si="9"/>
        <v>0</v>
      </c>
      <c r="M173" s="203">
        <f t="shared" si="11"/>
        <v>0</v>
      </c>
    </row>
    <row r="174" spans="11:13" hidden="1" x14ac:dyDescent="0.25">
      <c r="K174" s="223">
        <f t="shared" si="10"/>
        <v>0</v>
      </c>
      <c r="L174" s="218">
        <f t="shared" si="9"/>
        <v>0</v>
      </c>
      <c r="M174" s="203">
        <f t="shared" si="11"/>
        <v>0</v>
      </c>
    </row>
    <row r="175" spans="11:13" hidden="1" x14ac:dyDescent="0.25">
      <c r="K175" s="223">
        <f t="shared" si="10"/>
        <v>0</v>
      </c>
      <c r="L175" s="218">
        <f t="shared" si="9"/>
        <v>0</v>
      </c>
      <c r="M175" s="203">
        <f t="shared" si="11"/>
        <v>0</v>
      </c>
    </row>
    <row r="176" spans="11:13" hidden="1" x14ac:dyDescent="0.25">
      <c r="K176" s="223">
        <f t="shared" si="10"/>
        <v>0</v>
      </c>
      <c r="L176" s="218">
        <f t="shared" si="9"/>
        <v>0</v>
      </c>
      <c r="M176" s="203">
        <f t="shared" si="11"/>
        <v>0</v>
      </c>
    </row>
    <row r="177" spans="11:13" hidden="1" x14ac:dyDescent="0.25">
      <c r="K177" s="223">
        <f t="shared" si="10"/>
        <v>0</v>
      </c>
      <c r="L177" s="218">
        <f t="shared" si="9"/>
        <v>0</v>
      </c>
      <c r="M177" s="203">
        <f t="shared" si="11"/>
        <v>0</v>
      </c>
    </row>
    <row r="178" spans="11:13" hidden="1" x14ac:dyDescent="0.25">
      <c r="K178" s="223">
        <f t="shared" si="10"/>
        <v>0</v>
      </c>
      <c r="L178" s="218">
        <f t="shared" si="9"/>
        <v>0</v>
      </c>
      <c r="M178" s="203">
        <f t="shared" si="11"/>
        <v>0</v>
      </c>
    </row>
    <row r="179" spans="11:13" hidden="1" x14ac:dyDescent="0.25">
      <c r="K179" s="223">
        <f t="shared" si="10"/>
        <v>0</v>
      </c>
      <c r="L179" s="218">
        <f t="shared" si="9"/>
        <v>0</v>
      </c>
      <c r="M179" s="203">
        <f t="shared" si="11"/>
        <v>0</v>
      </c>
    </row>
    <row r="180" spans="11:13" hidden="1" x14ac:dyDescent="0.25">
      <c r="K180" s="223">
        <f t="shared" si="10"/>
        <v>0</v>
      </c>
      <c r="L180" s="218">
        <f t="shared" si="9"/>
        <v>0</v>
      </c>
      <c r="M180" s="203">
        <f t="shared" si="11"/>
        <v>0</v>
      </c>
    </row>
    <row r="181" spans="11:13" hidden="1" x14ac:dyDescent="0.25">
      <c r="K181" s="223">
        <f t="shared" si="10"/>
        <v>0</v>
      </c>
      <c r="L181" s="218">
        <f t="shared" si="9"/>
        <v>0</v>
      </c>
      <c r="M181" s="203">
        <f t="shared" si="11"/>
        <v>0</v>
      </c>
    </row>
    <row r="182" spans="11:13" hidden="1" x14ac:dyDescent="0.25">
      <c r="K182" s="223">
        <f t="shared" si="10"/>
        <v>0</v>
      </c>
      <c r="L182" s="218">
        <f t="shared" si="9"/>
        <v>0</v>
      </c>
      <c r="M182" s="203">
        <f t="shared" si="11"/>
        <v>0</v>
      </c>
    </row>
    <row r="183" spans="11:13" hidden="1" x14ac:dyDescent="0.25">
      <c r="K183" s="223">
        <f t="shared" si="10"/>
        <v>0</v>
      </c>
      <c r="L183" s="218">
        <f t="shared" si="9"/>
        <v>0</v>
      </c>
      <c r="M183" s="203">
        <f t="shared" si="11"/>
        <v>0</v>
      </c>
    </row>
    <row r="184" spans="11:13" hidden="1" x14ac:dyDescent="0.25">
      <c r="K184" s="223">
        <f t="shared" si="10"/>
        <v>0</v>
      </c>
      <c r="L184" s="218">
        <f t="shared" si="9"/>
        <v>0</v>
      </c>
      <c r="M184" s="203">
        <f t="shared" si="11"/>
        <v>0</v>
      </c>
    </row>
    <row r="185" spans="11:13" hidden="1" x14ac:dyDescent="0.25">
      <c r="K185" s="223">
        <f t="shared" si="10"/>
        <v>0</v>
      </c>
      <c r="L185" s="218">
        <f t="shared" si="9"/>
        <v>0</v>
      </c>
      <c r="M185" s="203">
        <f t="shared" si="11"/>
        <v>0</v>
      </c>
    </row>
    <row r="186" spans="11:13" hidden="1" x14ac:dyDescent="0.25">
      <c r="K186" s="223">
        <f t="shared" si="10"/>
        <v>0</v>
      </c>
      <c r="L186" s="218">
        <f t="shared" si="9"/>
        <v>0</v>
      </c>
      <c r="M186" s="203">
        <f t="shared" si="11"/>
        <v>0</v>
      </c>
    </row>
    <row r="187" spans="11:13" hidden="1" x14ac:dyDescent="0.25">
      <c r="K187" s="223">
        <f t="shared" si="10"/>
        <v>0</v>
      </c>
      <c r="L187" s="218">
        <f t="shared" si="9"/>
        <v>0</v>
      </c>
      <c r="M187" s="203">
        <f t="shared" si="11"/>
        <v>0</v>
      </c>
    </row>
    <row r="188" spans="11:13" hidden="1" x14ac:dyDescent="0.25">
      <c r="K188" s="223">
        <f t="shared" si="10"/>
        <v>0</v>
      </c>
      <c r="L188" s="218">
        <f t="shared" si="9"/>
        <v>0</v>
      </c>
      <c r="M188" s="203">
        <f t="shared" si="11"/>
        <v>0</v>
      </c>
    </row>
    <row r="189" spans="11:13" hidden="1" x14ac:dyDescent="0.25">
      <c r="K189" s="223">
        <f t="shared" si="10"/>
        <v>0</v>
      </c>
      <c r="L189" s="218">
        <f t="shared" si="9"/>
        <v>0</v>
      </c>
      <c r="M189" s="203">
        <f t="shared" si="11"/>
        <v>0</v>
      </c>
    </row>
    <row r="190" spans="11:13" hidden="1" x14ac:dyDescent="0.25">
      <c r="K190" s="223">
        <f t="shared" si="10"/>
        <v>0</v>
      </c>
      <c r="L190" s="218">
        <f t="shared" si="9"/>
        <v>0</v>
      </c>
      <c r="M190" s="203">
        <f t="shared" si="11"/>
        <v>0</v>
      </c>
    </row>
    <row r="191" spans="11:13" hidden="1" x14ac:dyDescent="0.25">
      <c r="K191" s="223">
        <f t="shared" si="10"/>
        <v>0</v>
      </c>
      <c r="L191" s="218">
        <f t="shared" si="9"/>
        <v>0</v>
      </c>
      <c r="M191" s="203">
        <f t="shared" si="11"/>
        <v>0</v>
      </c>
    </row>
    <row r="192" spans="11:13" hidden="1" x14ac:dyDescent="0.25">
      <c r="K192" s="223">
        <f t="shared" si="10"/>
        <v>0</v>
      </c>
      <c r="L192" s="218">
        <f t="shared" si="9"/>
        <v>0</v>
      </c>
      <c r="M192" s="203">
        <f t="shared" si="11"/>
        <v>0</v>
      </c>
    </row>
    <row r="193" spans="11:13" hidden="1" x14ac:dyDescent="0.25">
      <c r="K193" s="223">
        <f t="shared" si="10"/>
        <v>0</v>
      </c>
      <c r="L193" s="218">
        <f t="shared" si="9"/>
        <v>0</v>
      </c>
      <c r="M193" s="203">
        <f t="shared" si="11"/>
        <v>0</v>
      </c>
    </row>
    <row r="194" spans="11:13" hidden="1" x14ac:dyDescent="0.25">
      <c r="K194" s="223">
        <f t="shared" si="10"/>
        <v>0</v>
      </c>
      <c r="L194" s="218">
        <f t="shared" si="9"/>
        <v>0</v>
      </c>
      <c r="M194" s="203">
        <f t="shared" si="11"/>
        <v>0</v>
      </c>
    </row>
    <row r="195" spans="11:13" hidden="1" x14ac:dyDescent="0.25">
      <c r="K195" s="223">
        <f t="shared" si="10"/>
        <v>0</v>
      </c>
      <c r="L195" s="218">
        <f t="shared" si="9"/>
        <v>0</v>
      </c>
      <c r="M195" s="203">
        <f t="shared" si="11"/>
        <v>0</v>
      </c>
    </row>
    <row r="196" spans="11:13" hidden="1" x14ac:dyDescent="0.25">
      <c r="K196" s="223">
        <f t="shared" si="10"/>
        <v>0</v>
      </c>
      <c r="L196" s="218">
        <f t="shared" ref="L196:L259" si="14">IF(E196="",0,IF(E196="H",0,VLOOKUP(E196,$F$539:$G$553,2)))</f>
        <v>0</v>
      </c>
      <c r="M196" s="203">
        <f t="shared" si="11"/>
        <v>0</v>
      </c>
    </row>
    <row r="197" spans="11:13" hidden="1" x14ac:dyDescent="0.25">
      <c r="K197" s="223">
        <f t="shared" ref="K197:K260" si="15">SUM(F197:J197)</f>
        <v>0</v>
      </c>
      <c r="L197" s="218">
        <f t="shared" si="14"/>
        <v>0</v>
      </c>
      <c r="M197" s="203">
        <f t="shared" ref="M197:M260" si="16">SUM(K197*L197)</f>
        <v>0</v>
      </c>
    </row>
    <row r="198" spans="11:13" hidden="1" x14ac:dyDescent="0.25">
      <c r="K198" s="223">
        <f t="shared" si="15"/>
        <v>0</v>
      </c>
      <c r="L198" s="218">
        <f t="shared" si="14"/>
        <v>0</v>
      </c>
      <c r="M198" s="203">
        <f t="shared" si="16"/>
        <v>0</v>
      </c>
    </row>
    <row r="199" spans="11:13" hidden="1" x14ac:dyDescent="0.25">
      <c r="K199" s="223">
        <f t="shared" si="15"/>
        <v>0</v>
      </c>
      <c r="L199" s="218">
        <f t="shared" si="14"/>
        <v>0</v>
      </c>
      <c r="M199" s="203">
        <f t="shared" si="16"/>
        <v>0</v>
      </c>
    </row>
    <row r="200" spans="11:13" hidden="1" x14ac:dyDescent="0.25">
      <c r="K200" s="223">
        <f t="shared" si="15"/>
        <v>0</v>
      </c>
      <c r="L200" s="218">
        <f t="shared" si="14"/>
        <v>0</v>
      </c>
      <c r="M200" s="203">
        <f t="shared" si="16"/>
        <v>0</v>
      </c>
    </row>
    <row r="201" spans="11:13" hidden="1" x14ac:dyDescent="0.25">
      <c r="K201" s="223">
        <f t="shared" si="15"/>
        <v>0</v>
      </c>
      <c r="L201" s="218">
        <f t="shared" si="14"/>
        <v>0</v>
      </c>
      <c r="M201" s="203">
        <f t="shared" si="16"/>
        <v>0</v>
      </c>
    </row>
    <row r="202" spans="11:13" hidden="1" x14ac:dyDescent="0.25">
      <c r="K202" s="223">
        <f t="shared" si="15"/>
        <v>0</v>
      </c>
      <c r="L202" s="218">
        <f t="shared" si="14"/>
        <v>0</v>
      </c>
      <c r="M202" s="203">
        <f t="shared" si="16"/>
        <v>0</v>
      </c>
    </row>
    <row r="203" spans="11:13" hidden="1" x14ac:dyDescent="0.25">
      <c r="K203" s="223">
        <f t="shared" si="15"/>
        <v>0</v>
      </c>
      <c r="L203" s="218">
        <f t="shared" si="14"/>
        <v>0</v>
      </c>
      <c r="M203" s="203">
        <f t="shared" si="16"/>
        <v>0</v>
      </c>
    </row>
    <row r="204" spans="11:13" hidden="1" x14ac:dyDescent="0.25">
      <c r="K204" s="223">
        <f t="shared" si="15"/>
        <v>0</v>
      </c>
      <c r="L204" s="218">
        <f t="shared" si="14"/>
        <v>0</v>
      </c>
      <c r="M204" s="203">
        <f t="shared" si="16"/>
        <v>0</v>
      </c>
    </row>
    <row r="205" spans="11:13" hidden="1" x14ac:dyDescent="0.25">
      <c r="K205" s="223">
        <f t="shared" si="15"/>
        <v>0</v>
      </c>
      <c r="L205" s="218">
        <f t="shared" si="14"/>
        <v>0</v>
      </c>
      <c r="M205" s="203">
        <f t="shared" si="16"/>
        <v>0</v>
      </c>
    </row>
    <row r="206" spans="11:13" hidden="1" x14ac:dyDescent="0.25">
      <c r="K206" s="223">
        <f t="shared" si="15"/>
        <v>0</v>
      </c>
      <c r="L206" s="218">
        <f t="shared" si="14"/>
        <v>0</v>
      </c>
      <c r="M206" s="203">
        <f t="shared" si="16"/>
        <v>0</v>
      </c>
    </row>
    <row r="207" spans="11:13" hidden="1" x14ac:dyDescent="0.25">
      <c r="K207" s="223">
        <f t="shared" si="15"/>
        <v>0</v>
      </c>
      <c r="L207" s="218">
        <f t="shared" si="14"/>
        <v>0</v>
      </c>
      <c r="M207" s="203">
        <f t="shared" si="16"/>
        <v>0</v>
      </c>
    </row>
    <row r="208" spans="11:13" hidden="1" x14ac:dyDescent="0.25">
      <c r="K208" s="223">
        <f t="shared" si="15"/>
        <v>0</v>
      </c>
      <c r="L208" s="218">
        <f t="shared" si="14"/>
        <v>0</v>
      </c>
      <c r="M208" s="203">
        <f t="shared" si="16"/>
        <v>0</v>
      </c>
    </row>
    <row r="209" spans="11:13" hidden="1" x14ac:dyDescent="0.25">
      <c r="K209" s="223">
        <f t="shared" si="15"/>
        <v>0</v>
      </c>
      <c r="L209" s="218">
        <f t="shared" si="14"/>
        <v>0</v>
      </c>
      <c r="M209" s="203">
        <f t="shared" si="16"/>
        <v>0</v>
      </c>
    </row>
    <row r="210" spans="11:13" hidden="1" x14ac:dyDescent="0.25">
      <c r="K210" s="223">
        <f t="shared" si="15"/>
        <v>0</v>
      </c>
      <c r="L210" s="218">
        <f t="shared" si="14"/>
        <v>0</v>
      </c>
      <c r="M210" s="203">
        <f t="shared" si="16"/>
        <v>0</v>
      </c>
    </row>
    <row r="211" spans="11:13" hidden="1" x14ac:dyDescent="0.25">
      <c r="K211" s="223">
        <f t="shared" si="15"/>
        <v>0</v>
      </c>
      <c r="L211" s="218">
        <f t="shared" si="14"/>
        <v>0</v>
      </c>
      <c r="M211" s="203">
        <f t="shared" si="16"/>
        <v>0</v>
      </c>
    </row>
    <row r="212" spans="11:13" hidden="1" x14ac:dyDescent="0.25">
      <c r="K212" s="223">
        <f t="shared" si="15"/>
        <v>0</v>
      </c>
      <c r="L212" s="218">
        <f t="shared" si="14"/>
        <v>0</v>
      </c>
      <c r="M212" s="203">
        <f t="shared" si="16"/>
        <v>0</v>
      </c>
    </row>
    <row r="213" spans="11:13" hidden="1" x14ac:dyDescent="0.25">
      <c r="K213" s="223">
        <f t="shared" si="15"/>
        <v>0</v>
      </c>
      <c r="L213" s="218">
        <f t="shared" si="14"/>
        <v>0</v>
      </c>
      <c r="M213" s="203">
        <f t="shared" si="16"/>
        <v>0</v>
      </c>
    </row>
    <row r="214" spans="11:13" hidden="1" x14ac:dyDescent="0.25">
      <c r="K214" s="223">
        <f t="shared" si="15"/>
        <v>0</v>
      </c>
      <c r="L214" s="218">
        <f t="shared" si="14"/>
        <v>0</v>
      </c>
      <c r="M214" s="203">
        <f t="shared" si="16"/>
        <v>0</v>
      </c>
    </row>
    <row r="215" spans="11:13" hidden="1" x14ac:dyDescent="0.25">
      <c r="K215" s="223">
        <f t="shared" si="15"/>
        <v>0</v>
      </c>
      <c r="L215" s="218">
        <f t="shared" si="14"/>
        <v>0</v>
      </c>
      <c r="M215" s="203">
        <f t="shared" si="16"/>
        <v>0</v>
      </c>
    </row>
    <row r="216" spans="11:13" hidden="1" x14ac:dyDescent="0.25">
      <c r="K216" s="223">
        <f t="shared" si="15"/>
        <v>0</v>
      </c>
      <c r="L216" s="218">
        <f t="shared" si="14"/>
        <v>0</v>
      </c>
      <c r="M216" s="203">
        <f t="shared" si="16"/>
        <v>0</v>
      </c>
    </row>
    <row r="217" spans="11:13" hidden="1" x14ac:dyDescent="0.25">
      <c r="K217" s="223">
        <f t="shared" si="15"/>
        <v>0</v>
      </c>
      <c r="L217" s="218">
        <f t="shared" si="14"/>
        <v>0</v>
      </c>
      <c r="M217" s="203">
        <f t="shared" si="16"/>
        <v>0</v>
      </c>
    </row>
    <row r="218" spans="11:13" hidden="1" x14ac:dyDescent="0.25">
      <c r="K218" s="223">
        <f t="shared" si="15"/>
        <v>0</v>
      </c>
      <c r="L218" s="218">
        <f t="shared" si="14"/>
        <v>0</v>
      </c>
      <c r="M218" s="203">
        <f t="shared" si="16"/>
        <v>0</v>
      </c>
    </row>
    <row r="219" spans="11:13" hidden="1" x14ac:dyDescent="0.25">
      <c r="K219" s="223">
        <f t="shared" si="15"/>
        <v>0</v>
      </c>
      <c r="L219" s="218">
        <f t="shared" si="14"/>
        <v>0</v>
      </c>
      <c r="M219" s="203">
        <f t="shared" si="16"/>
        <v>0</v>
      </c>
    </row>
    <row r="220" spans="11:13" hidden="1" x14ac:dyDescent="0.25">
      <c r="K220" s="223">
        <f t="shared" si="15"/>
        <v>0</v>
      </c>
      <c r="L220" s="218">
        <f t="shared" si="14"/>
        <v>0</v>
      </c>
      <c r="M220" s="203">
        <f t="shared" si="16"/>
        <v>0</v>
      </c>
    </row>
    <row r="221" spans="11:13" hidden="1" x14ac:dyDescent="0.25">
      <c r="K221" s="223">
        <f t="shared" si="15"/>
        <v>0</v>
      </c>
      <c r="L221" s="218">
        <f t="shared" si="14"/>
        <v>0</v>
      </c>
      <c r="M221" s="203">
        <f t="shared" si="16"/>
        <v>0</v>
      </c>
    </row>
    <row r="222" spans="11:13" hidden="1" x14ac:dyDescent="0.25">
      <c r="K222" s="223">
        <f t="shared" si="15"/>
        <v>0</v>
      </c>
      <c r="L222" s="218">
        <f t="shared" si="14"/>
        <v>0</v>
      </c>
      <c r="M222" s="203">
        <f t="shared" si="16"/>
        <v>0</v>
      </c>
    </row>
    <row r="223" spans="11:13" hidden="1" x14ac:dyDescent="0.25">
      <c r="K223" s="223">
        <f t="shared" si="15"/>
        <v>0</v>
      </c>
      <c r="L223" s="218">
        <f t="shared" si="14"/>
        <v>0</v>
      </c>
      <c r="M223" s="203">
        <f t="shared" si="16"/>
        <v>0</v>
      </c>
    </row>
    <row r="224" spans="11:13" hidden="1" x14ac:dyDescent="0.25">
      <c r="K224" s="223">
        <f t="shared" si="15"/>
        <v>0</v>
      </c>
      <c r="L224" s="218">
        <f t="shared" si="14"/>
        <v>0</v>
      </c>
      <c r="M224" s="203">
        <f t="shared" si="16"/>
        <v>0</v>
      </c>
    </row>
    <row r="225" spans="11:13" hidden="1" x14ac:dyDescent="0.25">
      <c r="K225" s="223">
        <f t="shared" si="15"/>
        <v>0</v>
      </c>
      <c r="L225" s="218">
        <f t="shared" si="14"/>
        <v>0</v>
      </c>
      <c r="M225" s="203">
        <f t="shared" si="16"/>
        <v>0</v>
      </c>
    </row>
    <row r="226" spans="11:13" hidden="1" x14ac:dyDescent="0.25">
      <c r="K226" s="223">
        <f t="shared" si="15"/>
        <v>0</v>
      </c>
      <c r="L226" s="218">
        <f t="shared" si="14"/>
        <v>0</v>
      </c>
      <c r="M226" s="203">
        <f t="shared" si="16"/>
        <v>0</v>
      </c>
    </row>
    <row r="227" spans="11:13" hidden="1" x14ac:dyDescent="0.25">
      <c r="K227" s="223">
        <f t="shared" si="15"/>
        <v>0</v>
      </c>
      <c r="L227" s="218">
        <f t="shared" si="14"/>
        <v>0</v>
      </c>
      <c r="M227" s="203">
        <f t="shared" si="16"/>
        <v>0</v>
      </c>
    </row>
    <row r="228" spans="11:13" hidden="1" x14ac:dyDescent="0.25">
      <c r="K228" s="223">
        <f t="shared" si="15"/>
        <v>0</v>
      </c>
      <c r="L228" s="218">
        <f t="shared" si="14"/>
        <v>0</v>
      </c>
      <c r="M228" s="203">
        <f t="shared" si="16"/>
        <v>0</v>
      </c>
    </row>
    <row r="229" spans="11:13" hidden="1" x14ac:dyDescent="0.25">
      <c r="K229" s="223">
        <f t="shared" si="15"/>
        <v>0</v>
      </c>
      <c r="L229" s="218">
        <f t="shared" si="14"/>
        <v>0</v>
      </c>
      <c r="M229" s="203">
        <f t="shared" si="16"/>
        <v>0</v>
      </c>
    </row>
    <row r="230" spans="11:13" hidden="1" x14ac:dyDescent="0.25">
      <c r="K230" s="223">
        <f t="shared" si="15"/>
        <v>0</v>
      </c>
      <c r="L230" s="218">
        <f t="shared" si="14"/>
        <v>0</v>
      </c>
      <c r="M230" s="203">
        <f t="shared" si="16"/>
        <v>0</v>
      </c>
    </row>
    <row r="231" spans="11:13" hidden="1" x14ac:dyDescent="0.25">
      <c r="K231" s="223">
        <f t="shared" si="15"/>
        <v>0</v>
      </c>
      <c r="L231" s="218">
        <f t="shared" si="14"/>
        <v>0</v>
      </c>
      <c r="M231" s="203">
        <f t="shared" si="16"/>
        <v>0</v>
      </c>
    </row>
    <row r="232" spans="11:13" hidden="1" x14ac:dyDescent="0.25">
      <c r="K232" s="223">
        <f t="shared" si="15"/>
        <v>0</v>
      </c>
      <c r="L232" s="218">
        <f t="shared" si="14"/>
        <v>0</v>
      </c>
      <c r="M232" s="203">
        <f t="shared" si="16"/>
        <v>0</v>
      </c>
    </row>
    <row r="233" spans="11:13" hidden="1" x14ac:dyDescent="0.25">
      <c r="K233" s="223">
        <f t="shared" si="15"/>
        <v>0</v>
      </c>
      <c r="L233" s="218">
        <f t="shared" si="14"/>
        <v>0</v>
      </c>
      <c r="M233" s="203">
        <f t="shared" si="16"/>
        <v>0</v>
      </c>
    </row>
    <row r="234" spans="11:13" hidden="1" x14ac:dyDescent="0.25">
      <c r="K234" s="223">
        <f t="shared" si="15"/>
        <v>0</v>
      </c>
      <c r="L234" s="218">
        <f t="shared" si="14"/>
        <v>0</v>
      </c>
      <c r="M234" s="203">
        <f t="shared" si="16"/>
        <v>0</v>
      </c>
    </row>
    <row r="235" spans="11:13" hidden="1" x14ac:dyDescent="0.25">
      <c r="K235" s="223">
        <f t="shared" si="15"/>
        <v>0</v>
      </c>
      <c r="L235" s="218">
        <f t="shared" si="14"/>
        <v>0</v>
      </c>
      <c r="M235" s="203">
        <f t="shared" si="16"/>
        <v>0</v>
      </c>
    </row>
    <row r="236" spans="11:13" hidden="1" x14ac:dyDescent="0.25">
      <c r="K236" s="223">
        <f t="shared" si="15"/>
        <v>0</v>
      </c>
      <c r="L236" s="218">
        <f t="shared" si="14"/>
        <v>0</v>
      </c>
      <c r="M236" s="203">
        <f t="shared" si="16"/>
        <v>0</v>
      </c>
    </row>
    <row r="237" spans="11:13" hidden="1" x14ac:dyDescent="0.25">
      <c r="K237" s="223">
        <f t="shared" si="15"/>
        <v>0</v>
      </c>
      <c r="L237" s="218">
        <f t="shared" si="14"/>
        <v>0</v>
      </c>
      <c r="M237" s="203">
        <f t="shared" si="16"/>
        <v>0</v>
      </c>
    </row>
    <row r="238" spans="11:13" hidden="1" x14ac:dyDescent="0.25">
      <c r="K238" s="223">
        <f t="shared" si="15"/>
        <v>0</v>
      </c>
      <c r="L238" s="218">
        <f t="shared" si="14"/>
        <v>0</v>
      </c>
      <c r="M238" s="203">
        <f t="shared" si="16"/>
        <v>0</v>
      </c>
    </row>
    <row r="239" spans="11:13" hidden="1" x14ac:dyDescent="0.25">
      <c r="K239" s="223">
        <f t="shared" si="15"/>
        <v>0</v>
      </c>
      <c r="L239" s="218">
        <f t="shared" si="14"/>
        <v>0</v>
      </c>
      <c r="M239" s="203">
        <f t="shared" si="16"/>
        <v>0</v>
      </c>
    </row>
    <row r="240" spans="11:13" hidden="1" x14ac:dyDescent="0.25">
      <c r="K240" s="223">
        <f t="shared" si="15"/>
        <v>0</v>
      </c>
      <c r="L240" s="218">
        <f t="shared" si="14"/>
        <v>0</v>
      </c>
      <c r="M240" s="203">
        <f t="shared" si="16"/>
        <v>0</v>
      </c>
    </row>
    <row r="241" spans="11:13" hidden="1" x14ac:dyDescent="0.25">
      <c r="K241" s="223">
        <f t="shared" si="15"/>
        <v>0</v>
      </c>
      <c r="L241" s="218">
        <f t="shared" si="14"/>
        <v>0</v>
      </c>
      <c r="M241" s="203">
        <f t="shared" si="16"/>
        <v>0</v>
      </c>
    </row>
    <row r="242" spans="11:13" hidden="1" x14ac:dyDescent="0.25">
      <c r="K242" s="223">
        <f t="shared" si="15"/>
        <v>0</v>
      </c>
      <c r="L242" s="218">
        <f t="shared" si="14"/>
        <v>0</v>
      </c>
      <c r="M242" s="203">
        <f t="shared" si="16"/>
        <v>0</v>
      </c>
    </row>
    <row r="243" spans="11:13" hidden="1" x14ac:dyDescent="0.25">
      <c r="K243" s="223">
        <f t="shared" si="15"/>
        <v>0</v>
      </c>
      <c r="L243" s="218">
        <f t="shared" si="14"/>
        <v>0</v>
      </c>
      <c r="M243" s="203">
        <f t="shared" si="16"/>
        <v>0</v>
      </c>
    </row>
    <row r="244" spans="11:13" hidden="1" x14ac:dyDescent="0.25">
      <c r="K244" s="223">
        <f t="shared" si="15"/>
        <v>0</v>
      </c>
      <c r="L244" s="218">
        <f t="shared" si="14"/>
        <v>0</v>
      </c>
      <c r="M244" s="203">
        <f t="shared" si="16"/>
        <v>0</v>
      </c>
    </row>
    <row r="245" spans="11:13" hidden="1" x14ac:dyDescent="0.25">
      <c r="K245" s="223">
        <f t="shared" si="15"/>
        <v>0</v>
      </c>
      <c r="L245" s="218">
        <f t="shared" si="14"/>
        <v>0</v>
      </c>
      <c r="M245" s="203">
        <f t="shared" si="16"/>
        <v>0</v>
      </c>
    </row>
    <row r="246" spans="11:13" hidden="1" x14ac:dyDescent="0.25">
      <c r="K246" s="223">
        <f t="shared" si="15"/>
        <v>0</v>
      </c>
      <c r="L246" s="218">
        <f t="shared" si="14"/>
        <v>0</v>
      </c>
      <c r="M246" s="203">
        <f t="shared" si="16"/>
        <v>0</v>
      </c>
    </row>
    <row r="247" spans="11:13" hidden="1" x14ac:dyDescent="0.25">
      <c r="K247" s="223">
        <f t="shared" si="15"/>
        <v>0</v>
      </c>
      <c r="L247" s="218">
        <f t="shared" si="14"/>
        <v>0</v>
      </c>
      <c r="M247" s="203">
        <f t="shared" si="16"/>
        <v>0</v>
      </c>
    </row>
    <row r="248" spans="11:13" hidden="1" x14ac:dyDescent="0.25">
      <c r="K248" s="223">
        <f t="shared" si="15"/>
        <v>0</v>
      </c>
      <c r="L248" s="218">
        <f t="shared" si="14"/>
        <v>0</v>
      </c>
      <c r="M248" s="203">
        <f t="shared" si="16"/>
        <v>0</v>
      </c>
    </row>
    <row r="249" spans="11:13" hidden="1" x14ac:dyDescent="0.25">
      <c r="K249" s="223">
        <f t="shared" si="15"/>
        <v>0</v>
      </c>
      <c r="L249" s="218">
        <f t="shared" si="14"/>
        <v>0</v>
      </c>
      <c r="M249" s="203">
        <f t="shared" si="16"/>
        <v>0</v>
      </c>
    </row>
    <row r="250" spans="11:13" hidden="1" x14ac:dyDescent="0.25">
      <c r="K250" s="223">
        <f t="shared" si="15"/>
        <v>0</v>
      </c>
      <c r="L250" s="218">
        <f t="shared" si="14"/>
        <v>0</v>
      </c>
      <c r="M250" s="203">
        <f t="shared" si="16"/>
        <v>0</v>
      </c>
    </row>
    <row r="251" spans="11:13" hidden="1" x14ac:dyDescent="0.25">
      <c r="K251" s="223">
        <f t="shared" si="15"/>
        <v>0</v>
      </c>
      <c r="L251" s="218">
        <f t="shared" si="14"/>
        <v>0</v>
      </c>
      <c r="M251" s="203">
        <f t="shared" si="16"/>
        <v>0</v>
      </c>
    </row>
    <row r="252" spans="11:13" hidden="1" x14ac:dyDescent="0.25">
      <c r="K252" s="223">
        <f t="shared" si="15"/>
        <v>0</v>
      </c>
      <c r="L252" s="218">
        <f t="shared" si="14"/>
        <v>0</v>
      </c>
      <c r="M252" s="203">
        <f t="shared" si="16"/>
        <v>0</v>
      </c>
    </row>
    <row r="253" spans="11:13" hidden="1" x14ac:dyDescent="0.25">
      <c r="K253" s="223">
        <f t="shared" si="15"/>
        <v>0</v>
      </c>
      <c r="L253" s="218">
        <f t="shared" si="14"/>
        <v>0</v>
      </c>
      <c r="M253" s="203">
        <f t="shared" si="16"/>
        <v>0</v>
      </c>
    </row>
    <row r="254" spans="11:13" hidden="1" x14ac:dyDescent="0.25">
      <c r="K254" s="223">
        <f t="shared" si="15"/>
        <v>0</v>
      </c>
      <c r="L254" s="218">
        <f t="shared" si="14"/>
        <v>0</v>
      </c>
      <c r="M254" s="203">
        <f t="shared" si="16"/>
        <v>0</v>
      </c>
    </row>
    <row r="255" spans="11:13" hidden="1" x14ac:dyDescent="0.25">
      <c r="K255" s="223">
        <f t="shared" si="15"/>
        <v>0</v>
      </c>
      <c r="L255" s="218">
        <f t="shared" si="14"/>
        <v>0</v>
      </c>
      <c r="M255" s="203">
        <f t="shared" si="16"/>
        <v>0</v>
      </c>
    </row>
    <row r="256" spans="11:13" hidden="1" x14ac:dyDescent="0.25">
      <c r="K256" s="223">
        <f t="shared" si="15"/>
        <v>0</v>
      </c>
      <c r="L256" s="218">
        <f t="shared" si="14"/>
        <v>0</v>
      </c>
      <c r="M256" s="203">
        <f t="shared" si="16"/>
        <v>0</v>
      </c>
    </row>
    <row r="257" spans="11:13" hidden="1" x14ac:dyDescent="0.25">
      <c r="K257" s="223">
        <f t="shared" si="15"/>
        <v>0</v>
      </c>
      <c r="L257" s="218">
        <f t="shared" si="14"/>
        <v>0</v>
      </c>
      <c r="M257" s="203">
        <f t="shared" si="16"/>
        <v>0</v>
      </c>
    </row>
    <row r="258" spans="11:13" hidden="1" x14ac:dyDescent="0.25">
      <c r="K258" s="223">
        <f t="shared" si="15"/>
        <v>0</v>
      </c>
      <c r="L258" s="218">
        <f t="shared" si="14"/>
        <v>0</v>
      </c>
      <c r="M258" s="203">
        <f t="shared" si="16"/>
        <v>0</v>
      </c>
    </row>
    <row r="259" spans="11:13" hidden="1" x14ac:dyDescent="0.25">
      <c r="K259" s="223">
        <f t="shared" si="15"/>
        <v>0</v>
      </c>
      <c r="L259" s="218">
        <f t="shared" si="14"/>
        <v>0</v>
      </c>
      <c r="M259" s="203">
        <f t="shared" si="16"/>
        <v>0</v>
      </c>
    </row>
    <row r="260" spans="11:13" hidden="1" x14ac:dyDescent="0.25">
      <c r="K260" s="223">
        <f t="shared" si="15"/>
        <v>0</v>
      </c>
      <c r="L260" s="218">
        <f t="shared" ref="L260:L323" si="17">IF(E260="",0,IF(E260="H",0,VLOOKUP(E260,$F$539:$G$553,2)))</f>
        <v>0</v>
      </c>
      <c r="M260" s="203">
        <f t="shared" si="16"/>
        <v>0</v>
      </c>
    </row>
    <row r="261" spans="11:13" hidden="1" x14ac:dyDescent="0.25">
      <c r="K261" s="223">
        <f t="shared" ref="K261:K324" si="18">SUM(F261:J261)</f>
        <v>0</v>
      </c>
      <c r="L261" s="218">
        <f t="shared" si="17"/>
        <v>0</v>
      </c>
      <c r="M261" s="203">
        <f t="shared" ref="M261:M324" si="19">SUM(K261*L261)</f>
        <v>0</v>
      </c>
    </row>
    <row r="262" spans="11:13" hidden="1" x14ac:dyDescent="0.25">
      <c r="K262" s="223">
        <f t="shared" si="18"/>
        <v>0</v>
      </c>
      <c r="L262" s="218">
        <f t="shared" si="17"/>
        <v>0</v>
      </c>
      <c r="M262" s="203">
        <f t="shared" si="19"/>
        <v>0</v>
      </c>
    </row>
    <row r="263" spans="11:13" hidden="1" x14ac:dyDescent="0.25">
      <c r="K263" s="223">
        <f t="shared" si="18"/>
        <v>0</v>
      </c>
      <c r="L263" s="218">
        <f t="shared" si="17"/>
        <v>0</v>
      </c>
      <c r="M263" s="203">
        <f t="shared" si="19"/>
        <v>0</v>
      </c>
    </row>
    <row r="264" spans="11:13" hidden="1" x14ac:dyDescent="0.25">
      <c r="K264" s="223">
        <f t="shared" si="18"/>
        <v>0</v>
      </c>
      <c r="L264" s="218">
        <f t="shared" si="17"/>
        <v>0</v>
      </c>
      <c r="M264" s="203">
        <f t="shared" si="19"/>
        <v>0</v>
      </c>
    </row>
    <row r="265" spans="11:13" hidden="1" x14ac:dyDescent="0.25">
      <c r="K265" s="223">
        <f t="shared" si="18"/>
        <v>0</v>
      </c>
      <c r="L265" s="218">
        <f t="shared" si="17"/>
        <v>0</v>
      </c>
      <c r="M265" s="203">
        <f t="shared" si="19"/>
        <v>0</v>
      </c>
    </row>
    <row r="266" spans="11:13" hidden="1" x14ac:dyDescent="0.25">
      <c r="K266" s="223">
        <f t="shared" si="18"/>
        <v>0</v>
      </c>
      <c r="L266" s="218">
        <f t="shared" si="17"/>
        <v>0</v>
      </c>
      <c r="M266" s="203">
        <f t="shared" si="19"/>
        <v>0</v>
      </c>
    </row>
    <row r="267" spans="11:13" hidden="1" x14ac:dyDescent="0.25">
      <c r="K267" s="223">
        <f t="shared" si="18"/>
        <v>0</v>
      </c>
      <c r="L267" s="218">
        <f t="shared" si="17"/>
        <v>0</v>
      </c>
      <c r="M267" s="203">
        <f t="shared" si="19"/>
        <v>0</v>
      </c>
    </row>
    <row r="268" spans="11:13" hidden="1" x14ac:dyDescent="0.25">
      <c r="K268" s="223">
        <f t="shared" si="18"/>
        <v>0</v>
      </c>
      <c r="L268" s="218">
        <f t="shared" si="17"/>
        <v>0</v>
      </c>
      <c r="M268" s="203">
        <f t="shared" si="19"/>
        <v>0</v>
      </c>
    </row>
    <row r="269" spans="11:13" hidden="1" x14ac:dyDescent="0.25">
      <c r="K269" s="223">
        <f t="shared" si="18"/>
        <v>0</v>
      </c>
      <c r="L269" s="218">
        <f t="shared" si="17"/>
        <v>0</v>
      </c>
      <c r="M269" s="203">
        <f t="shared" si="19"/>
        <v>0</v>
      </c>
    </row>
    <row r="270" spans="11:13" hidden="1" x14ac:dyDescent="0.25">
      <c r="K270" s="223">
        <f t="shared" si="18"/>
        <v>0</v>
      </c>
      <c r="L270" s="218">
        <f t="shared" si="17"/>
        <v>0</v>
      </c>
      <c r="M270" s="203">
        <f t="shared" si="19"/>
        <v>0</v>
      </c>
    </row>
    <row r="271" spans="11:13" hidden="1" x14ac:dyDescent="0.25">
      <c r="K271" s="223">
        <f t="shared" si="18"/>
        <v>0</v>
      </c>
      <c r="L271" s="218">
        <f t="shared" si="17"/>
        <v>0</v>
      </c>
      <c r="M271" s="203">
        <f t="shared" si="19"/>
        <v>0</v>
      </c>
    </row>
    <row r="272" spans="11:13" hidden="1" x14ac:dyDescent="0.25">
      <c r="K272" s="223">
        <f t="shared" si="18"/>
        <v>0</v>
      </c>
      <c r="L272" s="218">
        <f t="shared" si="17"/>
        <v>0</v>
      </c>
      <c r="M272" s="203">
        <f t="shared" si="19"/>
        <v>0</v>
      </c>
    </row>
    <row r="273" spans="11:13" hidden="1" x14ac:dyDescent="0.25">
      <c r="K273" s="223">
        <f t="shared" si="18"/>
        <v>0</v>
      </c>
      <c r="L273" s="218">
        <f t="shared" si="17"/>
        <v>0</v>
      </c>
      <c r="M273" s="203">
        <f t="shared" si="19"/>
        <v>0</v>
      </c>
    </row>
    <row r="274" spans="11:13" hidden="1" x14ac:dyDescent="0.25">
      <c r="K274" s="223">
        <f t="shared" si="18"/>
        <v>0</v>
      </c>
      <c r="L274" s="218">
        <f t="shared" si="17"/>
        <v>0</v>
      </c>
      <c r="M274" s="203">
        <f t="shared" si="19"/>
        <v>0</v>
      </c>
    </row>
    <row r="275" spans="11:13" hidden="1" x14ac:dyDescent="0.25">
      <c r="K275" s="223">
        <f t="shared" si="18"/>
        <v>0</v>
      </c>
      <c r="L275" s="218">
        <f t="shared" si="17"/>
        <v>0</v>
      </c>
      <c r="M275" s="203">
        <f t="shared" si="19"/>
        <v>0</v>
      </c>
    </row>
    <row r="276" spans="11:13" hidden="1" x14ac:dyDescent="0.25">
      <c r="K276" s="223">
        <f t="shared" si="18"/>
        <v>0</v>
      </c>
      <c r="L276" s="218">
        <f t="shared" si="17"/>
        <v>0</v>
      </c>
      <c r="M276" s="203">
        <f t="shared" si="19"/>
        <v>0</v>
      </c>
    </row>
    <row r="277" spans="11:13" hidden="1" x14ac:dyDescent="0.25">
      <c r="K277" s="223">
        <f t="shared" si="18"/>
        <v>0</v>
      </c>
      <c r="L277" s="218">
        <f t="shared" si="17"/>
        <v>0</v>
      </c>
      <c r="M277" s="203">
        <f t="shared" si="19"/>
        <v>0</v>
      </c>
    </row>
    <row r="278" spans="11:13" hidden="1" x14ac:dyDescent="0.25">
      <c r="K278" s="223">
        <f t="shared" si="18"/>
        <v>0</v>
      </c>
      <c r="L278" s="218">
        <f t="shared" si="17"/>
        <v>0</v>
      </c>
      <c r="M278" s="203">
        <f t="shared" si="19"/>
        <v>0</v>
      </c>
    </row>
    <row r="279" spans="11:13" hidden="1" x14ac:dyDescent="0.25">
      <c r="K279" s="223">
        <f t="shared" si="18"/>
        <v>0</v>
      </c>
      <c r="L279" s="218">
        <f t="shared" si="17"/>
        <v>0</v>
      </c>
      <c r="M279" s="203">
        <f t="shared" si="19"/>
        <v>0</v>
      </c>
    </row>
    <row r="280" spans="11:13" hidden="1" x14ac:dyDescent="0.25">
      <c r="K280" s="223">
        <f t="shared" si="18"/>
        <v>0</v>
      </c>
      <c r="L280" s="218">
        <f t="shared" si="17"/>
        <v>0</v>
      </c>
      <c r="M280" s="203">
        <f t="shared" si="19"/>
        <v>0</v>
      </c>
    </row>
    <row r="281" spans="11:13" hidden="1" x14ac:dyDescent="0.25">
      <c r="K281" s="223">
        <f t="shared" si="18"/>
        <v>0</v>
      </c>
      <c r="L281" s="218">
        <f t="shared" si="17"/>
        <v>0</v>
      </c>
      <c r="M281" s="203">
        <f t="shared" si="19"/>
        <v>0</v>
      </c>
    </row>
    <row r="282" spans="11:13" hidden="1" x14ac:dyDescent="0.25">
      <c r="K282" s="223">
        <f t="shared" si="18"/>
        <v>0</v>
      </c>
      <c r="L282" s="218">
        <f t="shared" si="17"/>
        <v>0</v>
      </c>
      <c r="M282" s="203">
        <f t="shared" si="19"/>
        <v>0</v>
      </c>
    </row>
    <row r="283" spans="11:13" hidden="1" x14ac:dyDescent="0.25">
      <c r="K283" s="223">
        <f t="shared" si="18"/>
        <v>0</v>
      </c>
      <c r="L283" s="218">
        <f t="shared" si="17"/>
        <v>0</v>
      </c>
      <c r="M283" s="203">
        <f t="shared" si="19"/>
        <v>0</v>
      </c>
    </row>
    <row r="284" spans="11:13" hidden="1" x14ac:dyDescent="0.25">
      <c r="K284" s="223">
        <f t="shared" si="18"/>
        <v>0</v>
      </c>
      <c r="L284" s="218">
        <f t="shared" si="17"/>
        <v>0</v>
      </c>
      <c r="M284" s="203">
        <f t="shared" si="19"/>
        <v>0</v>
      </c>
    </row>
    <row r="285" spans="11:13" hidden="1" x14ac:dyDescent="0.25">
      <c r="K285" s="223">
        <f t="shared" si="18"/>
        <v>0</v>
      </c>
      <c r="L285" s="218">
        <f t="shared" si="17"/>
        <v>0</v>
      </c>
      <c r="M285" s="203">
        <f t="shared" si="19"/>
        <v>0</v>
      </c>
    </row>
    <row r="286" spans="11:13" hidden="1" x14ac:dyDescent="0.25">
      <c r="K286" s="223">
        <f t="shared" si="18"/>
        <v>0</v>
      </c>
      <c r="L286" s="218">
        <f t="shared" si="17"/>
        <v>0</v>
      </c>
      <c r="M286" s="203">
        <f t="shared" si="19"/>
        <v>0</v>
      </c>
    </row>
    <row r="287" spans="11:13" hidden="1" x14ac:dyDescent="0.25">
      <c r="K287" s="223">
        <f t="shared" si="18"/>
        <v>0</v>
      </c>
      <c r="L287" s="218">
        <f t="shared" si="17"/>
        <v>0</v>
      </c>
      <c r="M287" s="203">
        <f t="shared" si="19"/>
        <v>0</v>
      </c>
    </row>
    <row r="288" spans="11:13" hidden="1" x14ac:dyDescent="0.25">
      <c r="K288" s="223">
        <f t="shared" si="18"/>
        <v>0</v>
      </c>
      <c r="L288" s="218">
        <f t="shared" si="17"/>
        <v>0</v>
      </c>
      <c r="M288" s="203">
        <f t="shared" si="19"/>
        <v>0</v>
      </c>
    </row>
    <row r="289" spans="11:13" hidden="1" x14ac:dyDescent="0.25">
      <c r="K289" s="223">
        <f t="shared" si="18"/>
        <v>0</v>
      </c>
      <c r="L289" s="218">
        <f t="shared" si="17"/>
        <v>0</v>
      </c>
      <c r="M289" s="203">
        <f t="shared" si="19"/>
        <v>0</v>
      </c>
    </row>
    <row r="290" spans="11:13" hidden="1" x14ac:dyDescent="0.25">
      <c r="K290" s="223">
        <f t="shared" si="18"/>
        <v>0</v>
      </c>
      <c r="L290" s="218">
        <f t="shared" si="17"/>
        <v>0</v>
      </c>
      <c r="M290" s="203">
        <f t="shared" si="19"/>
        <v>0</v>
      </c>
    </row>
    <row r="291" spans="11:13" hidden="1" x14ac:dyDescent="0.25">
      <c r="K291" s="223">
        <f t="shared" si="18"/>
        <v>0</v>
      </c>
      <c r="L291" s="218">
        <f t="shared" si="17"/>
        <v>0</v>
      </c>
      <c r="M291" s="203">
        <f t="shared" si="19"/>
        <v>0</v>
      </c>
    </row>
    <row r="292" spans="11:13" hidden="1" x14ac:dyDescent="0.25">
      <c r="K292" s="223">
        <f t="shared" si="18"/>
        <v>0</v>
      </c>
      <c r="L292" s="218">
        <f t="shared" si="17"/>
        <v>0</v>
      </c>
      <c r="M292" s="203">
        <f t="shared" si="19"/>
        <v>0</v>
      </c>
    </row>
    <row r="293" spans="11:13" hidden="1" x14ac:dyDescent="0.25">
      <c r="K293" s="223">
        <f t="shared" si="18"/>
        <v>0</v>
      </c>
      <c r="L293" s="218">
        <f t="shared" si="17"/>
        <v>0</v>
      </c>
      <c r="M293" s="203">
        <f t="shared" si="19"/>
        <v>0</v>
      </c>
    </row>
    <row r="294" spans="11:13" hidden="1" x14ac:dyDescent="0.25">
      <c r="K294" s="223">
        <f t="shared" si="18"/>
        <v>0</v>
      </c>
      <c r="L294" s="218">
        <f t="shared" si="17"/>
        <v>0</v>
      </c>
      <c r="M294" s="203">
        <f t="shared" si="19"/>
        <v>0</v>
      </c>
    </row>
    <row r="295" spans="11:13" hidden="1" x14ac:dyDescent="0.25">
      <c r="K295" s="223">
        <f t="shared" si="18"/>
        <v>0</v>
      </c>
      <c r="L295" s="218">
        <f t="shared" si="17"/>
        <v>0</v>
      </c>
      <c r="M295" s="203">
        <f t="shared" si="19"/>
        <v>0</v>
      </c>
    </row>
    <row r="296" spans="11:13" hidden="1" x14ac:dyDescent="0.25">
      <c r="K296" s="223">
        <f t="shared" si="18"/>
        <v>0</v>
      </c>
      <c r="L296" s="218">
        <f t="shared" si="17"/>
        <v>0</v>
      </c>
      <c r="M296" s="203">
        <f t="shared" si="19"/>
        <v>0</v>
      </c>
    </row>
    <row r="297" spans="11:13" hidden="1" x14ac:dyDescent="0.25">
      <c r="K297" s="223">
        <f t="shared" si="18"/>
        <v>0</v>
      </c>
      <c r="L297" s="218">
        <f t="shared" si="17"/>
        <v>0</v>
      </c>
      <c r="M297" s="203">
        <f t="shared" si="19"/>
        <v>0</v>
      </c>
    </row>
    <row r="298" spans="11:13" hidden="1" x14ac:dyDescent="0.25">
      <c r="K298" s="223">
        <f t="shared" si="18"/>
        <v>0</v>
      </c>
      <c r="L298" s="218">
        <f t="shared" si="17"/>
        <v>0</v>
      </c>
      <c r="M298" s="203">
        <f t="shared" si="19"/>
        <v>0</v>
      </c>
    </row>
    <row r="299" spans="11:13" hidden="1" x14ac:dyDescent="0.25">
      <c r="K299" s="223">
        <f t="shared" si="18"/>
        <v>0</v>
      </c>
      <c r="L299" s="218">
        <f t="shared" si="17"/>
        <v>0</v>
      </c>
      <c r="M299" s="203">
        <f t="shared" si="19"/>
        <v>0</v>
      </c>
    </row>
    <row r="300" spans="11:13" hidden="1" x14ac:dyDescent="0.25">
      <c r="K300" s="223">
        <f t="shared" si="18"/>
        <v>0</v>
      </c>
      <c r="L300" s="218">
        <f t="shared" si="17"/>
        <v>0</v>
      </c>
      <c r="M300" s="203">
        <f t="shared" si="19"/>
        <v>0</v>
      </c>
    </row>
    <row r="301" spans="11:13" hidden="1" x14ac:dyDescent="0.25">
      <c r="K301" s="223">
        <f t="shared" si="18"/>
        <v>0</v>
      </c>
      <c r="L301" s="218">
        <f t="shared" si="17"/>
        <v>0</v>
      </c>
      <c r="M301" s="203">
        <f t="shared" si="19"/>
        <v>0</v>
      </c>
    </row>
    <row r="302" spans="11:13" hidden="1" x14ac:dyDescent="0.25">
      <c r="K302" s="223">
        <f t="shared" si="18"/>
        <v>0</v>
      </c>
      <c r="L302" s="218">
        <f t="shared" si="17"/>
        <v>0</v>
      </c>
      <c r="M302" s="203">
        <f t="shared" si="19"/>
        <v>0</v>
      </c>
    </row>
    <row r="303" spans="11:13" hidden="1" x14ac:dyDescent="0.25">
      <c r="K303" s="223">
        <f t="shared" si="18"/>
        <v>0</v>
      </c>
      <c r="L303" s="218">
        <f t="shared" si="17"/>
        <v>0</v>
      </c>
      <c r="M303" s="203">
        <f t="shared" si="19"/>
        <v>0</v>
      </c>
    </row>
    <row r="304" spans="11:13" hidden="1" x14ac:dyDescent="0.25">
      <c r="K304" s="223">
        <f t="shared" si="18"/>
        <v>0</v>
      </c>
      <c r="L304" s="218">
        <f t="shared" si="17"/>
        <v>0</v>
      </c>
      <c r="M304" s="203">
        <f t="shared" si="19"/>
        <v>0</v>
      </c>
    </row>
    <row r="305" spans="11:13" hidden="1" x14ac:dyDescent="0.25">
      <c r="K305" s="223">
        <f t="shared" si="18"/>
        <v>0</v>
      </c>
      <c r="L305" s="218">
        <f t="shared" si="17"/>
        <v>0</v>
      </c>
      <c r="M305" s="203">
        <f t="shared" si="19"/>
        <v>0</v>
      </c>
    </row>
    <row r="306" spans="11:13" hidden="1" x14ac:dyDescent="0.25">
      <c r="K306" s="223">
        <f t="shared" si="18"/>
        <v>0</v>
      </c>
      <c r="L306" s="218">
        <f t="shared" si="17"/>
        <v>0</v>
      </c>
      <c r="M306" s="203">
        <f t="shared" si="19"/>
        <v>0</v>
      </c>
    </row>
    <row r="307" spans="11:13" hidden="1" x14ac:dyDescent="0.25">
      <c r="K307" s="223">
        <f t="shared" si="18"/>
        <v>0</v>
      </c>
      <c r="L307" s="218">
        <f t="shared" si="17"/>
        <v>0</v>
      </c>
      <c r="M307" s="203">
        <f t="shared" si="19"/>
        <v>0</v>
      </c>
    </row>
    <row r="308" spans="11:13" hidden="1" x14ac:dyDescent="0.25">
      <c r="K308" s="223">
        <f t="shared" si="18"/>
        <v>0</v>
      </c>
      <c r="L308" s="218">
        <f t="shared" si="17"/>
        <v>0</v>
      </c>
      <c r="M308" s="203">
        <f t="shared" si="19"/>
        <v>0</v>
      </c>
    </row>
    <row r="309" spans="11:13" hidden="1" x14ac:dyDescent="0.25">
      <c r="K309" s="223">
        <f t="shared" si="18"/>
        <v>0</v>
      </c>
      <c r="L309" s="218">
        <f t="shared" si="17"/>
        <v>0</v>
      </c>
      <c r="M309" s="203">
        <f t="shared" si="19"/>
        <v>0</v>
      </c>
    </row>
    <row r="310" spans="11:13" hidden="1" x14ac:dyDescent="0.25">
      <c r="K310" s="223">
        <f t="shared" si="18"/>
        <v>0</v>
      </c>
      <c r="L310" s="218">
        <f t="shared" si="17"/>
        <v>0</v>
      </c>
      <c r="M310" s="203">
        <f t="shared" si="19"/>
        <v>0</v>
      </c>
    </row>
    <row r="311" spans="11:13" hidden="1" x14ac:dyDescent="0.25">
      <c r="K311" s="223">
        <f t="shared" si="18"/>
        <v>0</v>
      </c>
      <c r="L311" s="218">
        <f t="shared" si="17"/>
        <v>0</v>
      </c>
      <c r="M311" s="203">
        <f t="shared" si="19"/>
        <v>0</v>
      </c>
    </row>
    <row r="312" spans="11:13" hidden="1" x14ac:dyDescent="0.25">
      <c r="K312" s="223">
        <f t="shared" si="18"/>
        <v>0</v>
      </c>
      <c r="L312" s="218">
        <f t="shared" si="17"/>
        <v>0</v>
      </c>
      <c r="M312" s="203">
        <f t="shared" si="19"/>
        <v>0</v>
      </c>
    </row>
    <row r="313" spans="11:13" hidden="1" x14ac:dyDescent="0.25">
      <c r="K313" s="223">
        <f t="shared" si="18"/>
        <v>0</v>
      </c>
      <c r="L313" s="218">
        <f t="shared" si="17"/>
        <v>0</v>
      </c>
      <c r="M313" s="203">
        <f t="shared" si="19"/>
        <v>0</v>
      </c>
    </row>
    <row r="314" spans="11:13" hidden="1" x14ac:dyDescent="0.25">
      <c r="K314" s="223">
        <f t="shared" si="18"/>
        <v>0</v>
      </c>
      <c r="L314" s="218">
        <f t="shared" si="17"/>
        <v>0</v>
      </c>
      <c r="M314" s="203">
        <f t="shared" si="19"/>
        <v>0</v>
      </c>
    </row>
    <row r="315" spans="11:13" hidden="1" x14ac:dyDescent="0.25">
      <c r="K315" s="223">
        <f t="shared" si="18"/>
        <v>0</v>
      </c>
      <c r="L315" s="218">
        <f t="shared" si="17"/>
        <v>0</v>
      </c>
      <c r="M315" s="203">
        <f t="shared" si="19"/>
        <v>0</v>
      </c>
    </row>
    <row r="316" spans="11:13" hidden="1" x14ac:dyDescent="0.25">
      <c r="K316" s="223">
        <f t="shared" si="18"/>
        <v>0</v>
      </c>
      <c r="L316" s="218">
        <f t="shared" si="17"/>
        <v>0</v>
      </c>
      <c r="M316" s="203">
        <f t="shared" si="19"/>
        <v>0</v>
      </c>
    </row>
    <row r="317" spans="11:13" hidden="1" x14ac:dyDescent="0.25">
      <c r="K317" s="223">
        <f t="shared" si="18"/>
        <v>0</v>
      </c>
      <c r="L317" s="218">
        <f t="shared" si="17"/>
        <v>0</v>
      </c>
      <c r="M317" s="203">
        <f t="shared" si="19"/>
        <v>0</v>
      </c>
    </row>
    <row r="318" spans="11:13" hidden="1" x14ac:dyDescent="0.25">
      <c r="K318" s="223">
        <f t="shared" si="18"/>
        <v>0</v>
      </c>
      <c r="L318" s="218">
        <f t="shared" si="17"/>
        <v>0</v>
      </c>
      <c r="M318" s="203">
        <f t="shared" si="19"/>
        <v>0</v>
      </c>
    </row>
    <row r="319" spans="11:13" hidden="1" x14ac:dyDescent="0.25">
      <c r="K319" s="223">
        <f t="shared" si="18"/>
        <v>0</v>
      </c>
      <c r="L319" s="218">
        <f t="shared" si="17"/>
        <v>0</v>
      </c>
      <c r="M319" s="203">
        <f t="shared" si="19"/>
        <v>0</v>
      </c>
    </row>
    <row r="320" spans="11:13" hidden="1" x14ac:dyDescent="0.25">
      <c r="K320" s="223">
        <f t="shared" si="18"/>
        <v>0</v>
      </c>
      <c r="L320" s="218">
        <f t="shared" si="17"/>
        <v>0</v>
      </c>
      <c r="M320" s="203">
        <f t="shared" si="19"/>
        <v>0</v>
      </c>
    </row>
    <row r="321" spans="11:13" hidden="1" x14ac:dyDescent="0.25">
      <c r="K321" s="223">
        <f t="shared" si="18"/>
        <v>0</v>
      </c>
      <c r="L321" s="218">
        <f t="shared" si="17"/>
        <v>0</v>
      </c>
      <c r="M321" s="203">
        <f t="shared" si="19"/>
        <v>0</v>
      </c>
    </row>
    <row r="322" spans="11:13" hidden="1" x14ac:dyDescent="0.25">
      <c r="K322" s="223">
        <f t="shared" si="18"/>
        <v>0</v>
      </c>
      <c r="L322" s="218">
        <f t="shared" si="17"/>
        <v>0</v>
      </c>
      <c r="M322" s="203">
        <f t="shared" si="19"/>
        <v>0</v>
      </c>
    </row>
    <row r="323" spans="11:13" hidden="1" x14ac:dyDescent="0.25">
      <c r="K323" s="223">
        <f t="shared" si="18"/>
        <v>0</v>
      </c>
      <c r="L323" s="218">
        <f t="shared" si="17"/>
        <v>0</v>
      </c>
      <c r="M323" s="203">
        <f t="shared" si="19"/>
        <v>0</v>
      </c>
    </row>
    <row r="324" spans="11:13" hidden="1" x14ac:dyDescent="0.25">
      <c r="K324" s="223">
        <f t="shared" si="18"/>
        <v>0</v>
      </c>
      <c r="L324" s="218">
        <f t="shared" ref="L324:L387" si="20">IF(E324="",0,IF(E324="H",0,VLOOKUP(E324,$F$539:$G$553,2)))</f>
        <v>0</v>
      </c>
      <c r="M324" s="203">
        <f t="shared" si="19"/>
        <v>0</v>
      </c>
    </row>
    <row r="325" spans="11:13" hidden="1" x14ac:dyDescent="0.25">
      <c r="K325" s="223">
        <f t="shared" ref="K325:K388" si="21">SUM(F325:J325)</f>
        <v>0</v>
      </c>
      <c r="L325" s="218">
        <f t="shared" si="20"/>
        <v>0</v>
      </c>
      <c r="M325" s="203">
        <f t="shared" ref="M325:M388" si="22">SUM(K325*L325)</f>
        <v>0</v>
      </c>
    </row>
    <row r="326" spans="11:13" hidden="1" x14ac:dyDescent="0.25">
      <c r="K326" s="223">
        <f t="shared" si="21"/>
        <v>0</v>
      </c>
      <c r="L326" s="218">
        <f t="shared" si="20"/>
        <v>0</v>
      </c>
      <c r="M326" s="203">
        <f t="shared" si="22"/>
        <v>0</v>
      </c>
    </row>
    <row r="327" spans="11:13" hidden="1" x14ac:dyDescent="0.25">
      <c r="K327" s="223">
        <f t="shared" si="21"/>
        <v>0</v>
      </c>
      <c r="L327" s="218">
        <f t="shared" si="20"/>
        <v>0</v>
      </c>
      <c r="M327" s="203">
        <f t="shared" si="22"/>
        <v>0</v>
      </c>
    </row>
    <row r="328" spans="11:13" hidden="1" x14ac:dyDescent="0.25">
      <c r="K328" s="223">
        <f t="shared" si="21"/>
        <v>0</v>
      </c>
      <c r="L328" s="218">
        <f t="shared" si="20"/>
        <v>0</v>
      </c>
      <c r="M328" s="203">
        <f t="shared" si="22"/>
        <v>0</v>
      </c>
    </row>
    <row r="329" spans="11:13" hidden="1" x14ac:dyDescent="0.25">
      <c r="K329" s="223">
        <f t="shared" si="21"/>
        <v>0</v>
      </c>
      <c r="L329" s="218">
        <f t="shared" si="20"/>
        <v>0</v>
      </c>
      <c r="M329" s="203">
        <f t="shared" si="22"/>
        <v>0</v>
      </c>
    </row>
    <row r="330" spans="11:13" hidden="1" x14ac:dyDescent="0.25">
      <c r="K330" s="223">
        <f t="shared" si="21"/>
        <v>0</v>
      </c>
      <c r="L330" s="218">
        <f t="shared" si="20"/>
        <v>0</v>
      </c>
      <c r="M330" s="203">
        <f t="shared" si="22"/>
        <v>0</v>
      </c>
    </row>
    <row r="331" spans="11:13" hidden="1" x14ac:dyDescent="0.25">
      <c r="K331" s="223">
        <f t="shared" si="21"/>
        <v>0</v>
      </c>
      <c r="L331" s="218">
        <f t="shared" si="20"/>
        <v>0</v>
      </c>
      <c r="M331" s="203">
        <f t="shared" si="22"/>
        <v>0</v>
      </c>
    </row>
    <row r="332" spans="11:13" hidden="1" x14ac:dyDescent="0.25">
      <c r="K332" s="223">
        <f t="shared" si="21"/>
        <v>0</v>
      </c>
      <c r="L332" s="218">
        <f t="shared" si="20"/>
        <v>0</v>
      </c>
      <c r="M332" s="203">
        <f t="shared" si="22"/>
        <v>0</v>
      </c>
    </row>
    <row r="333" spans="11:13" hidden="1" x14ac:dyDescent="0.25">
      <c r="K333" s="223">
        <f t="shared" si="21"/>
        <v>0</v>
      </c>
      <c r="L333" s="218">
        <f t="shared" si="20"/>
        <v>0</v>
      </c>
      <c r="M333" s="203">
        <f t="shared" si="22"/>
        <v>0</v>
      </c>
    </row>
    <row r="334" spans="11:13" hidden="1" x14ac:dyDescent="0.25">
      <c r="K334" s="223">
        <f t="shared" si="21"/>
        <v>0</v>
      </c>
      <c r="L334" s="218">
        <f t="shared" si="20"/>
        <v>0</v>
      </c>
      <c r="M334" s="203">
        <f t="shared" si="22"/>
        <v>0</v>
      </c>
    </row>
    <row r="335" spans="11:13" hidden="1" x14ac:dyDescent="0.25">
      <c r="K335" s="223">
        <f t="shared" si="21"/>
        <v>0</v>
      </c>
      <c r="L335" s="218">
        <f t="shared" si="20"/>
        <v>0</v>
      </c>
      <c r="M335" s="203">
        <f t="shared" si="22"/>
        <v>0</v>
      </c>
    </row>
    <row r="336" spans="11:13" hidden="1" x14ac:dyDescent="0.25">
      <c r="K336" s="223">
        <f t="shared" si="21"/>
        <v>0</v>
      </c>
      <c r="L336" s="218">
        <f t="shared" si="20"/>
        <v>0</v>
      </c>
      <c r="M336" s="203">
        <f t="shared" si="22"/>
        <v>0</v>
      </c>
    </row>
    <row r="337" spans="11:13" hidden="1" x14ac:dyDescent="0.25">
      <c r="K337" s="223">
        <f t="shared" si="21"/>
        <v>0</v>
      </c>
      <c r="L337" s="218">
        <f t="shared" si="20"/>
        <v>0</v>
      </c>
      <c r="M337" s="203">
        <f t="shared" si="22"/>
        <v>0</v>
      </c>
    </row>
    <row r="338" spans="11:13" hidden="1" x14ac:dyDescent="0.25">
      <c r="K338" s="223">
        <f t="shared" si="21"/>
        <v>0</v>
      </c>
      <c r="L338" s="218">
        <f t="shared" si="20"/>
        <v>0</v>
      </c>
      <c r="M338" s="203">
        <f t="shared" si="22"/>
        <v>0</v>
      </c>
    </row>
    <row r="339" spans="11:13" hidden="1" x14ac:dyDescent="0.25">
      <c r="K339" s="223">
        <f t="shared" si="21"/>
        <v>0</v>
      </c>
      <c r="L339" s="218">
        <f t="shared" si="20"/>
        <v>0</v>
      </c>
      <c r="M339" s="203">
        <f t="shared" si="22"/>
        <v>0</v>
      </c>
    </row>
    <row r="340" spans="11:13" hidden="1" x14ac:dyDescent="0.25">
      <c r="K340" s="223">
        <f t="shared" si="21"/>
        <v>0</v>
      </c>
      <c r="L340" s="218">
        <f t="shared" si="20"/>
        <v>0</v>
      </c>
      <c r="M340" s="203">
        <f t="shared" si="22"/>
        <v>0</v>
      </c>
    </row>
    <row r="341" spans="11:13" hidden="1" x14ac:dyDescent="0.25">
      <c r="K341" s="223">
        <f t="shared" si="21"/>
        <v>0</v>
      </c>
      <c r="L341" s="218">
        <f t="shared" si="20"/>
        <v>0</v>
      </c>
      <c r="M341" s="203">
        <f t="shared" si="22"/>
        <v>0</v>
      </c>
    </row>
    <row r="342" spans="11:13" hidden="1" x14ac:dyDescent="0.25">
      <c r="K342" s="223">
        <f t="shared" si="21"/>
        <v>0</v>
      </c>
      <c r="L342" s="218">
        <f t="shared" si="20"/>
        <v>0</v>
      </c>
      <c r="M342" s="203">
        <f t="shared" si="22"/>
        <v>0</v>
      </c>
    </row>
    <row r="343" spans="11:13" hidden="1" x14ac:dyDescent="0.25">
      <c r="K343" s="223">
        <f t="shared" si="21"/>
        <v>0</v>
      </c>
      <c r="L343" s="218">
        <f t="shared" si="20"/>
        <v>0</v>
      </c>
      <c r="M343" s="203">
        <f t="shared" si="22"/>
        <v>0</v>
      </c>
    </row>
    <row r="344" spans="11:13" hidden="1" x14ac:dyDescent="0.25">
      <c r="K344" s="223">
        <f t="shared" si="21"/>
        <v>0</v>
      </c>
      <c r="L344" s="218">
        <f t="shared" si="20"/>
        <v>0</v>
      </c>
      <c r="M344" s="203">
        <f t="shared" si="22"/>
        <v>0</v>
      </c>
    </row>
    <row r="345" spans="11:13" hidden="1" x14ac:dyDescent="0.25">
      <c r="K345" s="223">
        <f t="shared" si="21"/>
        <v>0</v>
      </c>
      <c r="L345" s="218">
        <f t="shared" si="20"/>
        <v>0</v>
      </c>
      <c r="M345" s="203">
        <f t="shared" si="22"/>
        <v>0</v>
      </c>
    </row>
    <row r="346" spans="11:13" hidden="1" x14ac:dyDescent="0.25">
      <c r="K346" s="223">
        <f t="shared" si="21"/>
        <v>0</v>
      </c>
      <c r="L346" s="218">
        <f t="shared" si="20"/>
        <v>0</v>
      </c>
      <c r="M346" s="203">
        <f t="shared" si="22"/>
        <v>0</v>
      </c>
    </row>
    <row r="347" spans="11:13" hidden="1" x14ac:dyDescent="0.25">
      <c r="K347" s="223">
        <f t="shared" si="21"/>
        <v>0</v>
      </c>
      <c r="L347" s="218">
        <f t="shared" si="20"/>
        <v>0</v>
      </c>
      <c r="M347" s="203">
        <f t="shared" si="22"/>
        <v>0</v>
      </c>
    </row>
    <row r="348" spans="11:13" hidden="1" x14ac:dyDescent="0.25">
      <c r="K348" s="223">
        <f t="shared" si="21"/>
        <v>0</v>
      </c>
      <c r="L348" s="218">
        <f t="shared" si="20"/>
        <v>0</v>
      </c>
      <c r="M348" s="203">
        <f t="shared" si="22"/>
        <v>0</v>
      </c>
    </row>
    <row r="349" spans="11:13" hidden="1" x14ac:dyDescent="0.25">
      <c r="K349" s="223">
        <f t="shared" si="21"/>
        <v>0</v>
      </c>
      <c r="L349" s="218">
        <f t="shared" si="20"/>
        <v>0</v>
      </c>
      <c r="M349" s="203">
        <f t="shared" si="22"/>
        <v>0</v>
      </c>
    </row>
    <row r="350" spans="11:13" hidden="1" x14ac:dyDescent="0.25">
      <c r="K350" s="223">
        <f t="shared" si="21"/>
        <v>0</v>
      </c>
      <c r="L350" s="218">
        <f t="shared" si="20"/>
        <v>0</v>
      </c>
      <c r="M350" s="203">
        <f t="shared" si="22"/>
        <v>0</v>
      </c>
    </row>
    <row r="351" spans="11:13" hidden="1" x14ac:dyDescent="0.25">
      <c r="K351" s="223">
        <f t="shared" si="21"/>
        <v>0</v>
      </c>
      <c r="L351" s="218">
        <f t="shared" si="20"/>
        <v>0</v>
      </c>
      <c r="M351" s="203">
        <f t="shared" si="22"/>
        <v>0</v>
      </c>
    </row>
    <row r="352" spans="11:13" hidden="1" x14ac:dyDescent="0.25">
      <c r="K352" s="223">
        <f t="shared" si="21"/>
        <v>0</v>
      </c>
      <c r="L352" s="218">
        <f t="shared" si="20"/>
        <v>0</v>
      </c>
      <c r="M352" s="203">
        <f t="shared" si="22"/>
        <v>0</v>
      </c>
    </row>
    <row r="353" spans="11:13" hidden="1" x14ac:dyDescent="0.25">
      <c r="K353" s="223">
        <f t="shared" si="21"/>
        <v>0</v>
      </c>
      <c r="L353" s="218">
        <f t="shared" si="20"/>
        <v>0</v>
      </c>
      <c r="M353" s="203">
        <f t="shared" si="22"/>
        <v>0</v>
      </c>
    </row>
    <row r="354" spans="11:13" hidden="1" x14ac:dyDescent="0.25">
      <c r="K354" s="223">
        <f t="shared" si="21"/>
        <v>0</v>
      </c>
      <c r="L354" s="218">
        <f t="shared" si="20"/>
        <v>0</v>
      </c>
      <c r="M354" s="203">
        <f t="shared" si="22"/>
        <v>0</v>
      </c>
    </row>
    <row r="355" spans="11:13" hidden="1" x14ac:dyDescent="0.25">
      <c r="K355" s="223">
        <f t="shared" si="21"/>
        <v>0</v>
      </c>
      <c r="L355" s="218">
        <f t="shared" si="20"/>
        <v>0</v>
      </c>
      <c r="M355" s="203">
        <f t="shared" si="22"/>
        <v>0</v>
      </c>
    </row>
    <row r="356" spans="11:13" hidden="1" x14ac:dyDescent="0.25">
      <c r="K356" s="223">
        <f t="shared" si="21"/>
        <v>0</v>
      </c>
      <c r="L356" s="218">
        <f t="shared" si="20"/>
        <v>0</v>
      </c>
      <c r="M356" s="203">
        <f t="shared" si="22"/>
        <v>0</v>
      </c>
    </row>
    <row r="357" spans="11:13" hidden="1" x14ac:dyDescent="0.25">
      <c r="K357" s="223">
        <f t="shared" si="21"/>
        <v>0</v>
      </c>
      <c r="L357" s="218">
        <f t="shared" si="20"/>
        <v>0</v>
      </c>
      <c r="M357" s="203">
        <f t="shared" si="22"/>
        <v>0</v>
      </c>
    </row>
    <row r="358" spans="11:13" hidden="1" x14ac:dyDescent="0.25">
      <c r="K358" s="223">
        <f t="shared" si="21"/>
        <v>0</v>
      </c>
      <c r="L358" s="218">
        <f t="shared" si="20"/>
        <v>0</v>
      </c>
      <c r="M358" s="203">
        <f t="shared" si="22"/>
        <v>0</v>
      </c>
    </row>
    <row r="359" spans="11:13" hidden="1" x14ac:dyDescent="0.25">
      <c r="K359" s="223">
        <f t="shared" si="21"/>
        <v>0</v>
      </c>
      <c r="L359" s="218">
        <f t="shared" si="20"/>
        <v>0</v>
      </c>
      <c r="M359" s="203">
        <f t="shared" si="22"/>
        <v>0</v>
      </c>
    </row>
    <row r="360" spans="11:13" hidden="1" x14ac:dyDescent="0.25">
      <c r="K360" s="223">
        <f t="shared" si="21"/>
        <v>0</v>
      </c>
      <c r="L360" s="218">
        <f t="shared" si="20"/>
        <v>0</v>
      </c>
      <c r="M360" s="203">
        <f t="shared" si="22"/>
        <v>0</v>
      </c>
    </row>
    <row r="361" spans="11:13" hidden="1" x14ac:dyDescent="0.25">
      <c r="K361" s="223">
        <f t="shared" si="21"/>
        <v>0</v>
      </c>
      <c r="L361" s="218">
        <f t="shared" si="20"/>
        <v>0</v>
      </c>
      <c r="M361" s="203">
        <f t="shared" si="22"/>
        <v>0</v>
      </c>
    </row>
    <row r="362" spans="11:13" hidden="1" x14ac:dyDescent="0.25">
      <c r="K362" s="223">
        <f t="shared" si="21"/>
        <v>0</v>
      </c>
      <c r="L362" s="218">
        <f t="shared" si="20"/>
        <v>0</v>
      </c>
      <c r="M362" s="203">
        <f t="shared" si="22"/>
        <v>0</v>
      </c>
    </row>
    <row r="363" spans="11:13" hidden="1" x14ac:dyDescent="0.25">
      <c r="K363" s="223">
        <f t="shared" si="21"/>
        <v>0</v>
      </c>
      <c r="L363" s="218">
        <f t="shared" si="20"/>
        <v>0</v>
      </c>
      <c r="M363" s="203">
        <f t="shared" si="22"/>
        <v>0</v>
      </c>
    </row>
    <row r="364" spans="11:13" hidden="1" x14ac:dyDescent="0.25">
      <c r="K364" s="223">
        <f t="shared" si="21"/>
        <v>0</v>
      </c>
      <c r="L364" s="218">
        <f t="shared" si="20"/>
        <v>0</v>
      </c>
      <c r="M364" s="203">
        <f t="shared" si="22"/>
        <v>0</v>
      </c>
    </row>
    <row r="365" spans="11:13" hidden="1" x14ac:dyDescent="0.25">
      <c r="K365" s="223">
        <f t="shared" si="21"/>
        <v>0</v>
      </c>
      <c r="L365" s="218">
        <f t="shared" si="20"/>
        <v>0</v>
      </c>
      <c r="M365" s="203">
        <f t="shared" si="22"/>
        <v>0</v>
      </c>
    </row>
    <row r="366" spans="11:13" hidden="1" x14ac:dyDescent="0.25">
      <c r="K366" s="223">
        <f t="shared" si="21"/>
        <v>0</v>
      </c>
      <c r="L366" s="218">
        <f t="shared" si="20"/>
        <v>0</v>
      </c>
      <c r="M366" s="203">
        <f t="shared" si="22"/>
        <v>0</v>
      </c>
    </row>
    <row r="367" spans="11:13" hidden="1" x14ac:dyDescent="0.25">
      <c r="K367" s="223">
        <f t="shared" si="21"/>
        <v>0</v>
      </c>
      <c r="L367" s="218">
        <f t="shared" si="20"/>
        <v>0</v>
      </c>
      <c r="M367" s="203">
        <f t="shared" si="22"/>
        <v>0</v>
      </c>
    </row>
    <row r="368" spans="11:13" hidden="1" x14ac:dyDescent="0.25">
      <c r="K368" s="223">
        <f t="shared" si="21"/>
        <v>0</v>
      </c>
      <c r="L368" s="218">
        <f t="shared" si="20"/>
        <v>0</v>
      </c>
      <c r="M368" s="203">
        <f t="shared" si="22"/>
        <v>0</v>
      </c>
    </row>
    <row r="369" spans="11:13" hidden="1" x14ac:dyDescent="0.25">
      <c r="K369" s="223">
        <f t="shared" si="21"/>
        <v>0</v>
      </c>
      <c r="L369" s="218">
        <f t="shared" si="20"/>
        <v>0</v>
      </c>
      <c r="M369" s="203">
        <f t="shared" si="22"/>
        <v>0</v>
      </c>
    </row>
    <row r="370" spans="11:13" hidden="1" x14ac:dyDescent="0.25">
      <c r="K370" s="223">
        <f t="shared" si="21"/>
        <v>0</v>
      </c>
      <c r="L370" s="218">
        <f t="shared" si="20"/>
        <v>0</v>
      </c>
      <c r="M370" s="203">
        <f t="shared" si="22"/>
        <v>0</v>
      </c>
    </row>
    <row r="371" spans="11:13" hidden="1" x14ac:dyDescent="0.25">
      <c r="K371" s="223">
        <f t="shared" si="21"/>
        <v>0</v>
      </c>
      <c r="L371" s="218">
        <f t="shared" si="20"/>
        <v>0</v>
      </c>
      <c r="M371" s="203">
        <f t="shared" si="22"/>
        <v>0</v>
      </c>
    </row>
    <row r="372" spans="11:13" hidden="1" x14ac:dyDescent="0.25">
      <c r="K372" s="223">
        <f t="shared" si="21"/>
        <v>0</v>
      </c>
      <c r="L372" s="218">
        <f t="shared" si="20"/>
        <v>0</v>
      </c>
      <c r="M372" s="203">
        <f t="shared" si="22"/>
        <v>0</v>
      </c>
    </row>
    <row r="373" spans="11:13" hidden="1" x14ac:dyDescent="0.25">
      <c r="K373" s="223">
        <f t="shared" si="21"/>
        <v>0</v>
      </c>
      <c r="L373" s="218">
        <f t="shared" si="20"/>
        <v>0</v>
      </c>
      <c r="M373" s="203">
        <f t="shared" si="22"/>
        <v>0</v>
      </c>
    </row>
    <row r="374" spans="11:13" hidden="1" x14ac:dyDescent="0.25">
      <c r="K374" s="223">
        <f t="shared" si="21"/>
        <v>0</v>
      </c>
      <c r="L374" s="218">
        <f t="shared" si="20"/>
        <v>0</v>
      </c>
      <c r="M374" s="203">
        <f t="shared" si="22"/>
        <v>0</v>
      </c>
    </row>
    <row r="375" spans="11:13" hidden="1" x14ac:dyDescent="0.25">
      <c r="K375" s="223">
        <f t="shared" si="21"/>
        <v>0</v>
      </c>
      <c r="L375" s="218">
        <f t="shared" si="20"/>
        <v>0</v>
      </c>
      <c r="M375" s="203">
        <f t="shared" si="22"/>
        <v>0</v>
      </c>
    </row>
    <row r="376" spans="11:13" hidden="1" x14ac:dyDescent="0.25">
      <c r="K376" s="223">
        <f t="shared" si="21"/>
        <v>0</v>
      </c>
      <c r="L376" s="218">
        <f t="shared" si="20"/>
        <v>0</v>
      </c>
      <c r="M376" s="203">
        <f t="shared" si="22"/>
        <v>0</v>
      </c>
    </row>
    <row r="377" spans="11:13" hidden="1" x14ac:dyDescent="0.25">
      <c r="K377" s="223">
        <f t="shared" si="21"/>
        <v>0</v>
      </c>
      <c r="L377" s="218">
        <f t="shared" si="20"/>
        <v>0</v>
      </c>
      <c r="M377" s="203">
        <f t="shared" si="22"/>
        <v>0</v>
      </c>
    </row>
    <row r="378" spans="11:13" hidden="1" x14ac:dyDescent="0.25">
      <c r="K378" s="223">
        <f t="shared" si="21"/>
        <v>0</v>
      </c>
      <c r="L378" s="218">
        <f t="shared" si="20"/>
        <v>0</v>
      </c>
      <c r="M378" s="203">
        <f t="shared" si="22"/>
        <v>0</v>
      </c>
    </row>
    <row r="379" spans="11:13" hidden="1" x14ac:dyDescent="0.25">
      <c r="K379" s="223">
        <f t="shared" si="21"/>
        <v>0</v>
      </c>
      <c r="L379" s="218">
        <f t="shared" si="20"/>
        <v>0</v>
      </c>
      <c r="M379" s="203">
        <f t="shared" si="22"/>
        <v>0</v>
      </c>
    </row>
    <row r="380" spans="11:13" hidden="1" x14ac:dyDescent="0.25">
      <c r="K380" s="223">
        <f t="shared" si="21"/>
        <v>0</v>
      </c>
      <c r="L380" s="218">
        <f t="shared" si="20"/>
        <v>0</v>
      </c>
      <c r="M380" s="203">
        <f t="shared" si="22"/>
        <v>0</v>
      </c>
    </row>
    <row r="381" spans="11:13" hidden="1" x14ac:dyDescent="0.25">
      <c r="K381" s="223">
        <f t="shared" si="21"/>
        <v>0</v>
      </c>
      <c r="L381" s="218">
        <f t="shared" si="20"/>
        <v>0</v>
      </c>
      <c r="M381" s="203">
        <f t="shared" si="22"/>
        <v>0</v>
      </c>
    </row>
    <row r="382" spans="11:13" hidden="1" x14ac:dyDescent="0.25">
      <c r="K382" s="223">
        <f t="shared" si="21"/>
        <v>0</v>
      </c>
      <c r="L382" s="218">
        <f t="shared" si="20"/>
        <v>0</v>
      </c>
      <c r="M382" s="203">
        <f t="shared" si="22"/>
        <v>0</v>
      </c>
    </row>
    <row r="383" spans="11:13" hidden="1" x14ac:dyDescent="0.25">
      <c r="K383" s="223">
        <f t="shared" si="21"/>
        <v>0</v>
      </c>
      <c r="L383" s="218">
        <f t="shared" si="20"/>
        <v>0</v>
      </c>
      <c r="M383" s="203">
        <f t="shared" si="22"/>
        <v>0</v>
      </c>
    </row>
    <row r="384" spans="11:13" hidden="1" x14ac:dyDescent="0.25">
      <c r="K384" s="223">
        <f t="shared" si="21"/>
        <v>0</v>
      </c>
      <c r="L384" s="218">
        <f t="shared" si="20"/>
        <v>0</v>
      </c>
      <c r="M384" s="203">
        <f t="shared" si="22"/>
        <v>0</v>
      </c>
    </row>
    <row r="385" spans="11:13" hidden="1" x14ac:dyDescent="0.25">
      <c r="K385" s="223">
        <f t="shared" si="21"/>
        <v>0</v>
      </c>
      <c r="L385" s="218">
        <f t="shared" si="20"/>
        <v>0</v>
      </c>
      <c r="M385" s="203">
        <f t="shared" si="22"/>
        <v>0</v>
      </c>
    </row>
    <row r="386" spans="11:13" hidden="1" x14ac:dyDescent="0.25">
      <c r="K386" s="223">
        <f t="shared" si="21"/>
        <v>0</v>
      </c>
      <c r="L386" s="218">
        <f t="shared" si="20"/>
        <v>0</v>
      </c>
      <c r="M386" s="203">
        <f t="shared" si="22"/>
        <v>0</v>
      </c>
    </row>
    <row r="387" spans="11:13" hidden="1" x14ac:dyDescent="0.25">
      <c r="K387" s="223">
        <f t="shared" si="21"/>
        <v>0</v>
      </c>
      <c r="L387" s="218">
        <f t="shared" si="20"/>
        <v>0</v>
      </c>
      <c r="M387" s="203">
        <f t="shared" si="22"/>
        <v>0</v>
      </c>
    </row>
    <row r="388" spans="11:13" hidden="1" x14ac:dyDescent="0.25">
      <c r="K388" s="223">
        <f t="shared" si="21"/>
        <v>0</v>
      </c>
      <c r="L388" s="218">
        <f t="shared" ref="L388:L451" si="23">IF(E388="",0,IF(E388="H",0,VLOOKUP(E388,$F$539:$G$553,2)))</f>
        <v>0</v>
      </c>
      <c r="M388" s="203">
        <f t="shared" si="22"/>
        <v>0</v>
      </c>
    </row>
    <row r="389" spans="11:13" hidden="1" x14ac:dyDescent="0.25">
      <c r="K389" s="223">
        <f t="shared" ref="K389:K452" si="24">SUM(F389:J389)</f>
        <v>0</v>
      </c>
      <c r="L389" s="218">
        <f t="shared" si="23"/>
        <v>0</v>
      </c>
      <c r="M389" s="203">
        <f t="shared" ref="M389:M452" si="25">SUM(K389*L389)</f>
        <v>0</v>
      </c>
    </row>
    <row r="390" spans="11:13" hidden="1" x14ac:dyDescent="0.25">
      <c r="K390" s="223">
        <f t="shared" si="24"/>
        <v>0</v>
      </c>
      <c r="L390" s="218">
        <f t="shared" si="23"/>
        <v>0</v>
      </c>
      <c r="M390" s="203">
        <f t="shared" si="25"/>
        <v>0</v>
      </c>
    </row>
    <row r="391" spans="11:13" hidden="1" x14ac:dyDescent="0.25">
      <c r="K391" s="223">
        <f t="shared" si="24"/>
        <v>0</v>
      </c>
      <c r="L391" s="218">
        <f t="shared" si="23"/>
        <v>0</v>
      </c>
      <c r="M391" s="203">
        <f t="shared" si="25"/>
        <v>0</v>
      </c>
    </row>
    <row r="392" spans="11:13" hidden="1" x14ac:dyDescent="0.25">
      <c r="K392" s="223">
        <f t="shared" si="24"/>
        <v>0</v>
      </c>
      <c r="L392" s="218">
        <f t="shared" si="23"/>
        <v>0</v>
      </c>
      <c r="M392" s="203">
        <f t="shared" si="25"/>
        <v>0</v>
      </c>
    </row>
    <row r="393" spans="11:13" hidden="1" x14ac:dyDescent="0.25">
      <c r="K393" s="223">
        <f t="shared" si="24"/>
        <v>0</v>
      </c>
      <c r="L393" s="218">
        <f t="shared" si="23"/>
        <v>0</v>
      </c>
      <c r="M393" s="203">
        <f t="shared" si="25"/>
        <v>0</v>
      </c>
    </row>
    <row r="394" spans="11:13" hidden="1" x14ac:dyDescent="0.25">
      <c r="K394" s="223">
        <f t="shared" si="24"/>
        <v>0</v>
      </c>
      <c r="L394" s="218">
        <f t="shared" si="23"/>
        <v>0</v>
      </c>
      <c r="M394" s="203">
        <f t="shared" si="25"/>
        <v>0</v>
      </c>
    </row>
    <row r="395" spans="11:13" hidden="1" x14ac:dyDescent="0.25">
      <c r="K395" s="223">
        <f t="shared" si="24"/>
        <v>0</v>
      </c>
      <c r="L395" s="218">
        <f t="shared" si="23"/>
        <v>0</v>
      </c>
      <c r="M395" s="203">
        <f t="shared" si="25"/>
        <v>0</v>
      </c>
    </row>
    <row r="396" spans="11:13" hidden="1" x14ac:dyDescent="0.25">
      <c r="K396" s="223">
        <f t="shared" si="24"/>
        <v>0</v>
      </c>
      <c r="L396" s="218">
        <f t="shared" si="23"/>
        <v>0</v>
      </c>
      <c r="M396" s="203">
        <f t="shared" si="25"/>
        <v>0</v>
      </c>
    </row>
    <row r="397" spans="11:13" hidden="1" x14ac:dyDescent="0.25">
      <c r="K397" s="223">
        <f t="shared" si="24"/>
        <v>0</v>
      </c>
      <c r="L397" s="218">
        <f t="shared" si="23"/>
        <v>0</v>
      </c>
      <c r="M397" s="203">
        <f t="shared" si="25"/>
        <v>0</v>
      </c>
    </row>
    <row r="398" spans="11:13" hidden="1" x14ac:dyDescent="0.25">
      <c r="K398" s="223">
        <f t="shared" si="24"/>
        <v>0</v>
      </c>
      <c r="L398" s="218">
        <f t="shared" si="23"/>
        <v>0</v>
      </c>
      <c r="M398" s="203">
        <f t="shared" si="25"/>
        <v>0</v>
      </c>
    </row>
    <row r="399" spans="11:13" hidden="1" x14ac:dyDescent="0.25">
      <c r="K399" s="223">
        <f t="shared" si="24"/>
        <v>0</v>
      </c>
      <c r="L399" s="218">
        <f t="shared" si="23"/>
        <v>0</v>
      </c>
      <c r="M399" s="203">
        <f t="shared" si="25"/>
        <v>0</v>
      </c>
    </row>
    <row r="400" spans="11:13" hidden="1" x14ac:dyDescent="0.25">
      <c r="K400" s="223">
        <f t="shared" si="24"/>
        <v>0</v>
      </c>
      <c r="L400" s="218">
        <f t="shared" si="23"/>
        <v>0</v>
      </c>
      <c r="M400" s="203">
        <f t="shared" si="25"/>
        <v>0</v>
      </c>
    </row>
    <row r="401" spans="11:13" hidden="1" x14ac:dyDescent="0.25">
      <c r="K401" s="223">
        <f t="shared" si="24"/>
        <v>0</v>
      </c>
      <c r="L401" s="218">
        <f t="shared" si="23"/>
        <v>0</v>
      </c>
      <c r="M401" s="203">
        <f t="shared" si="25"/>
        <v>0</v>
      </c>
    </row>
    <row r="402" spans="11:13" hidden="1" x14ac:dyDescent="0.25">
      <c r="K402" s="223">
        <f t="shared" si="24"/>
        <v>0</v>
      </c>
      <c r="L402" s="218">
        <f t="shared" si="23"/>
        <v>0</v>
      </c>
      <c r="M402" s="203">
        <f t="shared" si="25"/>
        <v>0</v>
      </c>
    </row>
    <row r="403" spans="11:13" hidden="1" x14ac:dyDescent="0.25">
      <c r="K403" s="223">
        <f t="shared" si="24"/>
        <v>0</v>
      </c>
      <c r="L403" s="218">
        <f t="shared" si="23"/>
        <v>0</v>
      </c>
      <c r="M403" s="203">
        <f t="shared" si="25"/>
        <v>0</v>
      </c>
    </row>
    <row r="404" spans="11:13" hidden="1" x14ac:dyDescent="0.25">
      <c r="K404" s="223">
        <f t="shared" si="24"/>
        <v>0</v>
      </c>
      <c r="L404" s="218">
        <f t="shared" si="23"/>
        <v>0</v>
      </c>
      <c r="M404" s="203">
        <f t="shared" si="25"/>
        <v>0</v>
      </c>
    </row>
    <row r="405" spans="11:13" hidden="1" x14ac:dyDescent="0.25">
      <c r="K405" s="223">
        <f t="shared" si="24"/>
        <v>0</v>
      </c>
      <c r="L405" s="218">
        <f t="shared" si="23"/>
        <v>0</v>
      </c>
      <c r="M405" s="203">
        <f t="shared" si="25"/>
        <v>0</v>
      </c>
    </row>
    <row r="406" spans="11:13" hidden="1" x14ac:dyDescent="0.25">
      <c r="K406" s="223">
        <f t="shared" si="24"/>
        <v>0</v>
      </c>
      <c r="L406" s="218">
        <f t="shared" si="23"/>
        <v>0</v>
      </c>
      <c r="M406" s="203">
        <f t="shared" si="25"/>
        <v>0</v>
      </c>
    </row>
    <row r="407" spans="11:13" hidden="1" x14ac:dyDescent="0.25">
      <c r="K407" s="223">
        <f t="shared" si="24"/>
        <v>0</v>
      </c>
      <c r="L407" s="218">
        <f t="shared" si="23"/>
        <v>0</v>
      </c>
      <c r="M407" s="203">
        <f t="shared" si="25"/>
        <v>0</v>
      </c>
    </row>
    <row r="408" spans="11:13" hidden="1" x14ac:dyDescent="0.25">
      <c r="K408" s="223">
        <f t="shared" si="24"/>
        <v>0</v>
      </c>
      <c r="L408" s="218">
        <f t="shared" si="23"/>
        <v>0</v>
      </c>
      <c r="M408" s="203">
        <f t="shared" si="25"/>
        <v>0</v>
      </c>
    </row>
    <row r="409" spans="11:13" hidden="1" x14ac:dyDescent="0.25">
      <c r="K409" s="223">
        <f t="shared" si="24"/>
        <v>0</v>
      </c>
      <c r="L409" s="218">
        <f t="shared" si="23"/>
        <v>0</v>
      </c>
      <c r="M409" s="203">
        <f t="shared" si="25"/>
        <v>0</v>
      </c>
    </row>
    <row r="410" spans="11:13" hidden="1" x14ac:dyDescent="0.25">
      <c r="K410" s="223">
        <f t="shared" si="24"/>
        <v>0</v>
      </c>
      <c r="L410" s="218">
        <f t="shared" si="23"/>
        <v>0</v>
      </c>
      <c r="M410" s="203">
        <f t="shared" si="25"/>
        <v>0</v>
      </c>
    </row>
    <row r="411" spans="11:13" hidden="1" x14ac:dyDescent="0.25">
      <c r="K411" s="223">
        <f t="shared" si="24"/>
        <v>0</v>
      </c>
      <c r="L411" s="218">
        <f t="shared" si="23"/>
        <v>0</v>
      </c>
      <c r="M411" s="203">
        <f t="shared" si="25"/>
        <v>0</v>
      </c>
    </row>
    <row r="412" spans="11:13" hidden="1" x14ac:dyDescent="0.25">
      <c r="K412" s="223">
        <f t="shared" si="24"/>
        <v>0</v>
      </c>
      <c r="L412" s="218">
        <f t="shared" si="23"/>
        <v>0</v>
      </c>
      <c r="M412" s="203">
        <f t="shared" si="25"/>
        <v>0</v>
      </c>
    </row>
    <row r="413" spans="11:13" hidden="1" x14ac:dyDescent="0.25">
      <c r="K413" s="223">
        <f t="shared" si="24"/>
        <v>0</v>
      </c>
      <c r="L413" s="218">
        <f t="shared" si="23"/>
        <v>0</v>
      </c>
      <c r="M413" s="203">
        <f t="shared" si="25"/>
        <v>0</v>
      </c>
    </row>
    <row r="414" spans="11:13" hidden="1" x14ac:dyDescent="0.25">
      <c r="K414" s="223">
        <f t="shared" si="24"/>
        <v>0</v>
      </c>
      <c r="L414" s="218">
        <f t="shared" si="23"/>
        <v>0</v>
      </c>
      <c r="M414" s="203">
        <f t="shared" si="25"/>
        <v>0</v>
      </c>
    </row>
    <row r="415" spans="11:13" hidden="1" x14ac:dyDescent="0.25">
      <c r="K415" s="223">
        <f t="shared" si="24"/>
        <v>0</v>
      </c>
      <c r="L415" s="218">
        <f t="shared" si="23"/>
        <v>0</v>
      </c>
      <c r="M415" s="203">
        <f t="shared" si="25"/>
        <v>0</v>
      </c>
    </row>
    <row r="416" spans="11:13" hidden="1" x14ac:dyDescent="0.25">
      <c r="K416" s="223">
        <f t="shared" si="24"/>
        <v>0</v>
      </c>
      <c r="L416" s="218">
        <f t="shared" si="23"/>
        <v>0</v>
      </c>
      <c r="M416" s="203">
        <f t="shared" si="25"/>
        <v>0</v>
      </c>
    </row>
    <row r="417" spans="11:13" hidden="1" x14ac:dyDescent="0.25">
      <c r="K417" s="223">
        <f t="shared" si="24"/>
        <v>0</v>
      </c>
      <c r="L417" s="218">
        <f t="shared" si="23"/>
        <v>0</v>
      </c>
      <c r="M417" s="203">
        <f t="shared" si="25"/>
        <v>0</v>
      </c>
    </row>
    <row r="418" spans="11:13" hidden="1" x14ac:dyDescent="0.25">
      <c r="K418" s="223">
        <f t="shared" si="24"/>
        <v>0</v>
      </c>
      <c r="L418" s="218">
        <f t="shared" si="23"/>
        <v>0</v>
      </c>
      <c r="M418" s="203">
        <f t="shared" si="25"/>
        <v>0</v>
      </c>
    </row>
    <row r="419" spans="11:13" hidden="1" x14ac:dyDescent="0.25">
      <c r="K419" s="223">
        <f t="shared" si="24"/>
        <v>0</v>
      </c>
      <c r="L419" s="218">
        <f t="shared" si="23"/>
        <v>0</v>
      </c>
      <c r="M419" s="203">
        <f t="shared" si="25"/>
        <v>0</v>
      </c>
    </row>
    <row r="420" spans="11:13" hidden="1" x14ac:dyDescent="0.25">
      <c r="K420" s="223">
        <f t="shared" si="24"/>
        <v>0</v>
      </c>
      <c r="L420" s="218">
        <f t="shared" si="23"/>
        <v>0</v>
      </c>
      <c r="M420" s="203">
        <f t="shared" si="25"/>
        <v>0</v>
      </c>
    </row>
    <row r="421" spans="11:13" hidden="1" x14ac:dyDescent="0.25">
      <c r="K421" s="223">
        <f t="shared" si="24"/>
        <v>0</v>
      </c>
      <c r="L421" s="218">
        <f t="shared" si="23"/>
        <v>0</v>
      </c>
      <c r="M421" s="203">
        <f t="shared" si="25"/>
        <v>0</v>
      </c>
    </row>
    <row r="422" spans="11:13" hidden="1" x14ac:dyDescent="0.25">
      <c r="K422" s="223">
        <f t="shared" si="24"/>
        <v>0</v>
      </c>
      <c r="L422" s="218">
        <f t="shared" si="23"/>
        <v>0</v>
      </c>
      <c r="M422" s="203">
        <f t="shared" si="25"/>
        <v>0</v>
      </c>
    </row>
    <row r="423" spans="11:13" hidden="1" x14ac:dyDescent="0.25">
      <c r="K423" s="223">
        <f t="shared" si="24"/>
        <v>0</v>
      </c>
      <c r="L423" s="218">
        <f t="shared" si="23"/>
        <v>0</v>
      </c>
      <c r="M423" s="203">
        <f t="shared" si="25"/>
        <v>0</v>
      </c>
    </row>
    <row r="424" spans="11:13" hidden="1" x14ac:dyDescent="0.25">
      <c r="K424" s="223">
        <f t="shared" si="24"/>
        <v>0</v>
      </c>
      <c r="L424" s="218">
        <f t="shared" si="23"/>
        <v>0</v>
      </c>
      <c r="M424" s="203">
        <f t="shared" si="25"/>
        <v>0</v>
      </c>
    </row>
    <row r="425" spans="11:13" hidden="1" x14ac:dyDescent="0.25">
      <c r="K425" s="223">
        <f t="shared" si="24"/>
        <v>0</v>
      </c>
      <c r="L425" s="218">
        <f t="shared" si="23"/>
        <v>0</v>
      </c>
      <c r="M425" s="203">
        <f t="shared" si="25"/>
        <v>0</v>
      </c>
    </row>
    <row r="426" spans="11:13" hidden="1" x14ac:dyDescent="0.25">
      <c r="K426" s="223">
        <f t="shared" si="24"/>
        <v>0</v>
      </c>
      <c r="L426" s="218">
        <f t="shared" si="23"/>
        <v>0</v>
      </c>
      <c r="M426" s="203">
        <f t="shared" si="25"/>
        <v>0</v>
      </c>
    </row>
    <row r="427" spans="11:13" hidden="1" x14ac:dyDescent="0.25">
      <c r="K427" s="223">
        <f t="shared" si="24"/>
        <v>0</v>
      </c>
      <c r="L427" s="218">
        <f t="shared" si="23"/>
        <v>0</v>
      </c>
      <c r="M427" s="203">
        <f t="shared" si="25"/>
        <v>0</v>
      </c>
    </row>
    <row r="428" spans="11:13" hidden="1" x14ac:dyDescent="0.25">
      <c r="K428" s="223">
        <f t="shared" si="24"/>
        <v>0</v>
      </c>
      <c r="L428" s="218">
        <f t="shared" si="23"/>
        <v>0</v>
      </c>
      <c r="M428" s="203">
        <f t="shared" si="25"/>
        <v>0</v>
      </c>
    </row>
    <row r="429" spans="11:13" hidden="1" x14ac:dyDescent="0.25">
      <c r="K429" s="223">
        <f t="shared" si="24"/>
        <v>0</v>
      </c>
      <c r="L429" s="218">
        <f t="shared" si="23"/>
        <v>0</v>
      </c>
      <c r="M429" s="203">
        <f t="shared" si="25"/>
        <v>0</v>
      </c>
    </row>
    <row r="430" spans="11:13" hidden="1" x14ac:dyDescent="0.25">
      <c r="K430" s="223">
        <f t="shared" si="24"/>
        <v>0</v>
      </c>
      <c r="L430" s="218">
        <f t="shared" si="23"/>
        <v>0</v>
      </c>
      <c r="M430" s="203">
        <f t="shared" si="25"/>
        <v>0</v>
      </c>
    </row>
    <row r="431" spans="11:13" hidden="1" x14ac:dyDescent="0.25">
      <c r="K431" s="223">
        <f t="shared" si="24"/>
        <v>0</v>
      </c>
      <c r="L431" s="218">
        <f t="shared" si="23"/>
        <v>0</v>
      </c>
      <c r="M431" s="203">
        <f t="shared" si="25"/>
        <v>0</v>
      </c>
    </row>
    <row r="432" spans="11:13" hidden="1" x14ac:dyDescent="0.25">
      <c r="K432" s="223">
        <f t="shared" si="24"/>
        <v>0</v>
      </c>
      <c r="L432" s="218">
        <f t="shared" si="23"/>
        <v>0</v>
      </c>
      <c r="M432" s="203">
        <f t="shared" si="25"/>
        <v>0</v>
      </c>
    </row>
    <row r="433" spans="11:13" hidden="1" x14ac:dyDescent="0.25">
      <c r="K433" s="223">
        <f t="shared" si="24"/>
        <v>0</v>
      </c>
      <c r="L433" s="218">
        <f t="shared" si="23"/>
        <v>0</v>
      </c>
      <c r="M433" s="203">
        <f t="shared" si="25"/>
        <v>0</v>
      </c>
    </row>
    <row r="434" spans="11:13" hidden="1" x14ac:dyDescent="0.25">
      <c r="K434" s="223">
        <f t="shared" si="24"/>
        <v>0</v>
      </c>
      <c r="L434" s="218">
        <f t="shared" si="23"/>
        <v>0</v>
      </c>
      <c r="M434" s="203">
        <f t="shared" si="25"/>
        <v>0</v>
      </c>
    </row>
    <row r="435" spans="11:13" hidden="1" x14ac:dyDescent="0.25">
      <c r="K435" s="223">
        <f t="shared" si="24"/>
        <v>0</v>
      </c>
      <c r="L435" s="218">
        <f t="shared" si="23"/>
        <v>0</v>
      </c>
      <c r="M435" s="203">
        <f t="shared" si="25"/>
        <v>0</v>
      </c>
    </row>
    <row r="436" spans="11:13" hidden="1" x14ac:dyDescent="0.25">
      <c r="K436" s="223">
        <f t="shared" si="24"/>
        <v>0</v>
      </c>
      <c r="L436" s="218">
        <f t="shared" si="23"/>
        <v>0</v>
      </c>
      <c r="M436" s="203">
        <f t="shared" si="25"/>
        <v>0</v>
      </c>
    </row>
    <row r="437" spans="11:13" hidden="1" x14ac:dyDescent="0.25">
      <c r="K437" s="223">
        <f t="shared" si="24"/>
        <v>0</v>
      </c>
      <c r="L437" s="218">
        <f t="shared" si="23"/>
        <v>0</v>
      </c>
      <c r="M437" s="203">
        <f t="shared" si="25"/>
        <v>0</v>
      </c>
    </row>
    <row r="438" spans="11:13" hidden="1" x14ac:dyDescent="0.25">
      <c r="K438" s="223">
        <f t="shared" si="24"/>
        <v>0</v>
      </c>
      <c r="L438" s="218">
        <f t="shared" si="23"/>
        <v>0</v>
      </c>
      <c r="M438" s="203">
        <f t="shared" si="25"/>
        <v>0</v>
      </c>
    </row>
    <row r="439" spans="11:13" hidden="1" x14ac:dyDescent="0.25">
      <c r="K439" s="223">
        <f t="shared" si="24"/>
        <v>0</v>
      </c>
      <c r="L439" s="218">
        <f t="shared" si="23"/>
        <v>0</v>
      </c>
      <c r="M439" s="203">
        <f t="shared" si="25"/>
        <v>0</v>
      </c>
    </row>
    <row r="440" spans="11:13" hidden="1" x14ac:dyDescent="0.25">
      <c r="K440" s="223">
        <f t="shared" si="24"/>
        <v>0</v>
      </c>
      <c r="L440" s="218">
        <f t="shared" si="23"/>
        <v>0</v>
      </c>
      <c r="M440" s="203">
        <f t="shared" si="25"/>
        <v>0</v>
      </c>
    </row>
    <row r="441" spans="11:13" hidden="1" x14ac:dyDescent="0.25">
      <c r="K441" s="223">
        <f t="shared" si="24"/>
        <v>0</v>
      </c>
      <c r="L441" s="218">
        <f t="shared" si="23"/>
        <v>0</v>
      </c>
      <c r="M441" s="203">
        <f t="shared" si="25"/>
        <v>0</v>
      </c>
    </row>
    <row r="442" spans="11:13" hidden="1" x14ac:dyDescent="0.25">
      <c r="K442" s="223">
        <f t="shared" si="24"/>
        <v>0</v>
      </c>
      <c r="L442" s="218">
        <f t="shared" si="23"/>
        <v>0</v>
      </c>
      <c r="M442" s="203">
        <f t="shared" si="25"/>
        <v>0</v>
      </c>
    </row>
    <row r="443" spans="11:13" hidden="1" x14ac:dyDescent="0.25">
      <c r="K443" s="223">
        <f t="shared" si="24"/>
        <v>0</v>
      </c>
      <c r="L443" s="218">
        <f t="shared" si="23"/>
        <v>0</v>
      </c>
      <c r="M443" s="203">
        <f t="shared" si="25"/>
        <v>0</v>
      </c>
    </row>
    <row r="444" spans="11:13" hidden="1" x14ac:dyDescent="0.25">
      <c r="K444" s="223">
        <f t="shared" si="24"/>
        <v>0</v>
      </c>
      <c r="L444" s="218">
        <f t="shared" si="23"/>
        <v>0</v>
      </c>
      <c r="M444" s="203">
        <f t="shared" si="25"/>
        <v>0</v>
      </c>
    </row>
    <row r="445" spans="11:13" hidden="1" x14ac:dyDescent="0.25">
      <c r="K445" s="223">
        <f t="shared" si="24"/>
        <v>0</v>
      </c>
      <c r="L445" s="218">
        <f t="shared" si="23"/>
        <v>0</v>
      </c>
      <c r="M445" s="203">
        <f t="shared" si="25"/>
        <v>0</v>
      </c>
    </row>
    <row r="446" spans="11:13" hidden="1" x14ac:dyDescent="0.25">
      <c r="K446" s="223">
        <f t="shared" si="24"/>
        <v>0</v>
      </c>
      <c r="L446" s="218">
        <f t="shared" si="23"/>
        <v>0</v>
      </c>
      <c r="M446" s="203">
        <f t="shared" si="25"/>
        <v>0</v>
      </c>
    </row>
    <row r="447" spans="11:13" hidden="1" x14ac:dyDescent="0.25">
      <c r="K447" s="223">
        <f t="shared" si="24"/>
        <v>0</v>
      </c>
      <c r="L447" s="218">
        <f t="shared" si="23"/>
        <v>0</v>
      </c>
      <c r="M447" s="203">
        <f t="shared" si="25"/>
        <v>0</v>
      </c>
    </row>
    <row r="448" spans="11:13" hidden="1" x14ac:dyDescent="0.25">
      <c r="K448" s="223">
        <f t="shared" si="24"/>
        <v>0</v>
      </c>
      <c r="L448" s="218">
        <f t="shared" si="23"/>
        <v>0</v>
      </c>
      <c r="M448" s="203">
        <f t="shared" si="25"/>
        <v>0</v>
      </c>
    </row>
    <row r="449" spans="11:13" hidden="1" x14ac:dyDescent="0.25">
      <c r="K449" s="223">
        <f t="shared" si="24"/>
        <v>0</v>
      </c>
      <c r="L449" s="218">
        <f t="shared" si="23"/>
        <v>0</v>
      </c>
      <c r="M449" s="203">
        <f t="shared" si="25"/>
        <v>0</v>
      </c>
    </row>
    <row r="450" spans="11:13" hidden="1" x14ac:dyDescent="0.25">
      <c r="K450" s="223">
        <f t="shared" si="24"/>
        <v>0</v>
      </c>
      <c r="L450" s="218">
        <f t="shared" si="23"/>
        <v>0</v>
      </c>
      <c r="M450" s="203">
        <f t="shared" si="25"/>
        <v>0</v>
      </c>
    </row>
    <row r="451" spans="11:13" hidden="1" x14ac:dyDescent="0.25">
      <c r="K451" s="223">
        <f t="shared" si="24"/>
        <v>0</v>
      </c>
      <c r="L451" s="218">
        <f t="shared" si="23"/>
        <v>0</v>
      </c>
      <c r="M451" s="203">
        <f t="shared" si="25"/>
        <v>0</v>
      </c>
    </row>
    <row r="452" spans="11:13" hidden="1" x14ac:dyDescent="0.25">
      <c r="K452" s="223">
        <f t="shared" si="24"/>
        <v>0</v>
      </c>
      <c r="L452" s="218">
        <f t="shared" ref="L452:L490" si="26">IF(E452="",0,IF(E452="H",0,VLOOKUP(E452,$F$539:$G$553,2)))</f>
        <v>0</v>
      </c>
      <c r="M452" s="203">
        <f t="shared" si="25"/>
        <v>0</v>
      </c>
    </row>
    <row r="453" spans="11:13" hidden="1" x14ac:dyDescent="0.25">
      <c r="K453" s="223">
        <f t="shared" ref="K453:K498" si="27">SUM(F453:J453)</f>
        <v>0</v>
      </c>
      <c r="L453" s="218">
        <f t="shared" si="26"/>
        <v>0</v>
      </c>
      <c r="M453" s="203">
        <f t="shared" ref="M453:M498" si="28">SUM(K453*L453)</f>
        <v>0</v>
      </c>
    </row>
    <row r="454" spans="11:13" hidden="1" x14ac:dyDescent="0.25">
      <c r="K454" s="223">
        <f t="shared" si="27"/>
        <v>0</v>
      </c>
      <c r="L454" s="218">
        <f t="shared" si="26"/>
        <v>0</v>
      </c>
      <c r="M454" s="203">
        <f t="shared" si="28"/>
        <v>0</v>
      </c>
    </row>
    <row r="455" spans="11:13" hidden="1" x14ac:dyDescent="0.25">
      <c r="K455" s="223">
        <f t="shared" si="27"/>
        <v>0</v>
      </c>
      <c r="L455" s="218">
        <f t="shared" si="26"/>
        <v>0</v>
      </c>
      <c r="M455" s="203">
        <f t="shared" si="28"/>
        <v>0</v>
      </c>
    </row>
    <row r="456" spans="11:13" hidden="1" x14ac:dyDescent="0.25">
      <c r="K456" s="223">
        <f t="shared" si="27"/>
        <v>0</v>
      </c>
      <c r="L456" s="218">
        <f t="shared" si="26"/>
        <v>0</v>
      </c>
      <c r="M456" s="203">
        <f t="shared" si="28"/>
        <v>0</v>
      </c>
    </row>
    <row r="457" spans="11:13" hidden="1" x14ac:dyDescent="0.25">
      <c r="K457" s="223">
        <f t="shared" si="27"/>
        <v>0</v>
      </c>
      <c r="L457" s="218">
        <f t="shared" si="26"/>
        <v>0</v>
      </c>
      <c r="M457" s="203">
        <f t="shared" si="28"/>
        <v>0</v>
      </c>
    </row>
    <row r="458" spans="11:13" hidden="1" x14ac:dyDescent="0.25">
      <c r="K458" s="223">
        <f t="shared" si="27"/>
        <v>0</v>
      </c>
      <c r="L458" s="218">
        <f t="shared" si="26"/>
        <v>0</v>
      </c>
      <c r="M458" s="203">
        <f t="shared" si="28"/>
        <v>0</v>
      </c>
    </row>
    <row r="459" spans="11:13" hidden="1" x14ac:dyDescent="0.25">
      <c r="K459" s="223">
        <f t="shared" si="27"/>
        <v>0</v>
      </c>
      <c r="L459" s="218">
        <f t="shared" si="26"/>
        <v>0</v>
      </c>
      <c r="M459" s="203">
        <f t="shared" si="28"/>
        <v>0</v>
      </c>
    </row>
    <row r="460" spans="11:13" hidden="1" x14ac:dyDescent="0.25">
      <c r="K460" s="223">
        <f t="shared" si="27"/>
        <v>0</v>
      </c>
      <c r="L460" s="218">
        <f t="shared" si="26"/>
        <v>0</v>
      </c>
      <c r="M460" s="203">
        <f t="shared" si="28"/>
        <v>0</v>
      </c>
    </row>
    <row r="461" spans="11:13" hidden="1" x14ac:dyDescent="0.25">
      <c r="K461" s="223">
        <f t="shared" si="27"/>
        <v>0</v>
      </c>
      <c r="L461" s="218">
        <f t="shared" si="26"/>
        <v>0</v>
      </c>
      <c r="M461" s="203">
        <f t="shared" si="28"/>
        <v>0</v>
      </c>
    </row>
    <row r="462" spans="11:13" hidden="1" x14ac:dyDescent="0.25">
      <c r="K462" s="223">
        <f t="shared" si="27"/>
        <v>0</v>
      </c>
      <c r="L462" s="218">
        <f t="shared" si="26"/>
        <v>0</v>
      </c>
      <c r="M462" s="203">
        <f t="shared" si="28"/>
        <v>0</v>
      </c>
    </row>
    <row r="463" spans="11:13" hidden="1" x14ac:dyDescent="0.25">
      <c r="K463" s="223">
        <f t="shared" si="27"/>
        <v>0</v>
      </c>
      <c r="L463" s="218">
        <f t="shared" si="26"/>
        <v>0</v>
      </c>
      <c r="M463" s="203">
        <f t="shared" si="28"/>
        <v>0</v>
      </c>
    </row>
    <row r="464" spans="11:13" hidden="1" x14ac:dyDescent="0.25">
      <c r="K464" s="223">
        <f t="shared" si="27"/>
        <v>0</v>
      </c>
      <c r="L464" s="218">
        <f t="shared" si="26"/>
        <v>0</v>
      </c>
      <c r="M464" s="203">
        <f t="shared" si="28"/>
        <v>0</v>
      </c>
    </row>
    <row r="465" spans="11:13" hidden="1" x14ac:dyDescent="0.25">
      <c r="K465" s="223">
        <f t="shared" si="27"/>
        <v>0</v>
      </c>
      <c r="L465" s="218">
        <f t="shared" si="26"/>
        <v>0</v>
      </c>
      <c r="M465" s="203">
        <f t="shared" si="28"/>
        <v>0</v>
      </c>
    </row>
    <row r="466" spans="11:13" hidden="1" x14ac:dyDescent="0.25">
      <c r="K466" s="223">
        <f t="shared" si="27"/>
        <v>0</v>
      </c>
      <c r="L466" s="218">
        <f t="shared" si="26"/>
        <v>0</v>
      </c>
      <c r="M466" s="203">
        <f t="shared" si="28"/>
        <v>0</v>
      </c>
    </row>
    <row r="467" spans="11:13" hidden="1" x14ac:dyDescent="0.25">
      <c r="K467" s="223">
        <f t="shared" si="27"/>
        <v>0</v>
      </c>
      <c r="L467" s="218">
        <f t="shared" si="26"/>
        <v>0</v>
      </c>
      <c r="M467" s="203">
        <f t="shared" si="28"/>
        <v>0</v>
      </c>
    </row>
    <row r="468" spans="11:13" hidden="1" x14ac:dyDescent="0.25">
      <c r="K468" s="223">
        <f t="shared" si="27"/>
        <v>0</v>
      </c>
      <c r="L468" s="218">
        <f t="shared" si="26"/>
        <v>0</v>
      </c>
      <c r="M468" s="203">
        <f t="shared" si="28"/>
        <v>0</v>
      </c>
    </row>
    <row r="469" spans="11:13" hidden="1" x14ac:dyDescent="0.25">
      <c r="K469" s="223">
        <f t="shared" si="27"/>
        <v>0</v>
      </c>
      <c r="L469" s="218">
        <f t="shared" si="26"/>
        <v>0</v>
      </c>
      <c r="M469" s="203">
        <f t="shared" si="28"/>
        <v>0</v>
      </c>
    </row>
    <row r="470" spans="11:13" hidden="1" x14ac:dyDescent="0.25">
      <c r="K470" s="223">
        <f t="shared" si="27"/>
        <v>0</v>
      </c>
      <c r="L470" s="218">
        <f t="shared" si="26"/>
        <v>0</v>
      </c>
      <c r="M470" s="203">
        <f t="shared" si="28"/>
        <v>0</v>
      </c>
    </row>
    <row r="471" spans="11:13" hidden="1" x14ac:dyDescent="0.25">
      <c r="K471" s="223">
        <f t="shared" si="27"/>
        <v>0</v>
      </c>
      <c r="L471" s="218">
        <f t="shared" si="26"/>
        <v>0</v>
      </c>
      <c r="M471" s="203">
        <f t="shared" si="28"/>
        <v>0</v>
      </c>
    </row>
    <row r="472" spans="11:13" hidden="1" x14ac:dyDescent="0.25">
      <c r="K472" s="223">
        <f t="shared" si="27"/>
        <v>0</v>
      </c>
      <c r="L472" s="218">
        <f t="shared" si="26"/>
        <v>0</v>
      </c>
      <c r="M472" s="203">
        <f t="shared" si="28"/>
        <v>0</v>
      </c>
    </row>
    <row r="473" spans="11:13" hidden="1" x14ac:dyDescent="0.25">
      <c r="K473" s="223">
        <f t="shared" si="27"/>
        <v>0</v>
      </c>
      <c r="L473" s="218">
        <f t="shared" si="26"/>
        <v>0</v>
      </c>
      <c r="M473" s="203">
        <f t="shared" si="28"/>
        <v>0</v>
      </c>
    </row>
    <row r="474" spans="11:13" hidden="1" x14ac:dyDescent="0.25">
      <c r="K474" s="223">
        <f t="shared" si="27"/>
        <v>0</v>
      </c>
      <c r="L474" s="218">
        <f t="shared" si="26"/>
        <v>0</v>
      </c>
      <c r="M474" s="203">
        <f t="shared" si="28"/>
        <v>0</v>
      </c>
    </row>
    <row r="475" spans="11:13" hidden="1" x14ac:dyDescent="0.25">
      <c r="K475" s="223">
        <f t="shared" si="27"/>
        <v>0</v>
      </c>
      <c r="L475" s="218">
        <f t="shared" si="26"/>
        <v>0</v>
      </c>
      <c r="M475" s="203">
        <f t="shared" si="28"/>
        <v>0</v>
      </c>
    </row>
    <row r="476" spans="11:13" hidden="1" x14ac:dyDescent="0.25">
      <c r="K476" s="223">
        <f t="shared" si="27"/>
        <v>0</v>
      </c>
      <c r="L476" s="218">
        <f t="shared" si="26"/>
        <v>0</v>
      </c>
      <c r="M476" s="203">
        <f t="shared" si="28"/>
        <v>0</v>
      </c>
    </row>
    <row r="477" spans="11:13" hidden="1" x14ac:dyDescent="0.25">
      <c r="K477" s="223">
        <f t="shared" si="27"/>
        <v>0</v>
      </c>
      <c r="L477" s="218">
        <f t="shared" si="26"/>
        <v>0</v>
      </c>
      <c r="M477" s="203">
        <f t="shared" si="28"/>
        <v>0</v>
      </c>
    </row>
    <row r="478" spans="11:13" hidden="1" x14ac:dyDescent="0.25">
      <c r="K478" s="223">
        <f t="shared" si="27"/>
        <v>0</v>
      </c>
      <c r="L478" s="218">
        <f t="shared" si="26"/>
        <v>0</v>
      </c>
      <c r="M478" s="203">
        <f t="shared" si="28"/>
        <v>0</v>
      </c>
    </row>
    <row r="479" spans="11:13" hidden="1" x14ac:dyDescent="0.25">
      <c r="K479" s="223">
        <f t="shared" si="27"/>
        <v>0</v>
      </c>
      <c r="L479" s="218">
        <f t="shared" si="26"/>
        <v>0</v>
      </c>
      <c r="M479" s="203">
        <f t="shared" si="28"/>
        <v>0</v>
      </c>
    </row>
    <row r="480" spans="11:13" hidden="1" x14ac:dyDescent="0.25">
      <c r="K480" s="223">
        <f t="shared" si="27"/>
        <v>0</v>
      </c>
      <c r="L480" s="218">
        <f t="shared" si="26"/>
        <v>0</v>
      </c>
      <c r="M480" s="203">
        <f t="shared" si="28"/>
        <v>0</v>
      </c>
    </row>
    <row r="481" spans="11:13" hidden="1" x14ac:dyDescent="0.25">
      <c r="K481" s="223">
        <f t="shared" si="27"/>
        <v>0</v>
      </c>
      <c r="L481" s="218">
        <f t="shared" si="26"/>
        <v>0</v>
      </c>
      <c r="M481" s="203">
        <f t="shared" si="28"/>
        <v>0</v>
      </c>
    </row>
    <row r="482" spans="11:13" hidden="1" x14ac:dyDescent="0.25">
      <c r="K482" s="223">
        <f t="shared" si="27"/>
        <v>0</v>
      </c>
      <c r="L482" s="218">
        <f t="shared" si="26"/>
        <v>0</v>
      </c>
      <c r="M482" s="203">
        <f t="shared" si="28"/>
        <v>0</v>
      </c>
    </row>
    <row r="483" spans="11:13" hidden="1" x14ac:dyDescent="0.25">
      <c r="K483" s="223">
        <f t="shared" si="27"/>
        <v>0</v>
      </c>
      <c r="L483" s="218">
        <f t="shared" si="26"/>
        <v>0</v>
      </c>
      <c r="M483" s="203">
        <f t="shared" si="28"/>
        <v>0</v>
      </c>
    </row>
    <row r="484" spans="11:13" hidden="1" x14ac:dyDescent="0.25">
      <c r="K484" s="223">
        <f t="shared" si="27"/>
        <v>0</v>
      </c>
      <c r="L484" s="218">
        <f t="shared" si="26"/>
        <v>0</v>
      </c>
      <c r="M484" s="203">
        <f t="shared" si="28"/>
        <v>0</v>
      </c>
    </row>
    <row r="485" spans="11:13" hidden="1" x14ac:dyDescent="0.25">
      <c r="K485" s="223">
        <f t="shared" si="27"/>
        <v>0</v>
      </c>
      <c r="L485" s="218">
        <f t="shared" si="26"/>
        <v>0</v>
      </c>
      <c r="M485" s="203">
        <f t="shared" si="28"/>
        <v>0</v>
      </c>
    </row>
    <row r="486" spans="11:13" hidden="1" x14ac:dyDescent="0.25">
      <c r="K486" s="223">
        <f t="shared" si="27"/>
        <v>0</v>
      </c>
      <c r="L486" s="218">
        <f t="shared" si="26"/>
        <v>0</v>
      </c>
      <c r="M486" s="203">
        <f t="shared" si="28"/>
        <v>0</v>
      </c>
    </row>
    <row r="487" spans="11:13" hidden="1" x14ac:dyDescent="0.25">
      <c r="K487" s="223">
        <f t="shared" si="27"/>
        <v>0</v>
      </c>
      <c r="L487" s="218">
        <f t="shared" si="26"/>
        <v>0</v>
      </c>
      <c r="M487" s="203">
        <f t="shared" si="28"/>
        <v>0</v>
      </c>
    </row>
    <row r="488" spans="11:13" hidden="1" x14ac:dyDescent="0.25">
      <c r="K488" s="223">
        <f t="shared" si="27"/>
        <v>0</v>
      </c>
      <c r="L488" s="218">
        <f t="shared" si="26"/>
        <v>0</v>
      </c>
      <c r="M488" s="203">
        <f t="shared" si="28"/>
        <v>0</v>
      </c>
    </row>
    <row r="489" spans="11:13" hidden="1" x14ac:dyDescent="0.25">
      <c r="K489" s="223">
        <f t="shared" si="27"/>
        <v>0</v>
      </c>
      <c r="L489" s="218">
        <f t="shared" si="26"/>
        <v>0</v>
      </c>
      <c r="M489" s="203">
        <f t="shared" si="28"/>
        <v>0</v>
      </c>
    </row>
    <row r="490" spans="11:13" hidden="1" x14ac:dyDescent="0.25">
      <c r="K490" s="223">
        <f t="shared" si="27"/>
        <v>0</v>
      </c>
      <c r="L490" s="218">
        <f t="shared" si="26"/>
        <v>0</v>
      </c>
      <c r="M490" s="203">
        <f t="shared" si="28"/>
        <v>0</v>
      </c>
    </row>
    <row r="491" spans="11:13" hidden="1" x14ac:dyDescent="0.25">
      <c r="K491" s="223">
        <f t="shared" ref="K491:K494" si="29">SUM(F491:J491)</f>
        <v>0</v>
      </c>
      <c r="L491" s="218">
        <f t="shared" ref="L491:L494" si="30">IF(E491="",0,IF(E491="H",0,VLOOKUP(E491,$F$539:$G$553,2)))</f>
        <v>0</v>
      </c>
      <c r="M491" s="203">
        <f t="shared" ref="M491:M494" si="31">SUM(K491*L491)</f>
        <v>0</v>
      </c>
    </row>
    <row r="492" spans="11:13" hidden="1" x14ac:dyDescent="0.25">
      <c r="K492" s="223">
        <f t="shared" si="29"/>
        <v>0</v>
      </c>
      <c r="L492" s="218">
        <f t="shared" si="30"/>
        <v>0</v>
      </c>
      <c r="M492" s="203">
        <f t="shared" si="31"/>
        <v>0</v>
      </c>
    </row>
    <row r="493" spans="11:13" hidden="1" x14ac:dyDescent="0.25">
      <c r="K493" s="223">
        <f t="shared" si="29"/>
        <v>0</v>
      </c>
      <c r="L493" s="218">
        <f t="shared" si="30"/>
        <v>0</v>
      </c>
      <c r="M493" s="203">
        <f t="shared" si="31"/>
        <v>0</v>
      </c>
    </row>
    <row r="494" spans="11:13" hidden="1" x14ac:dyDescent="0.25">
      <c r="K494" s="223">
        <f t="shared" si="29"/>
        <v>0</v>
      </c>
      <c r="L494" s="218">
        <f t="shared" si="30"/>
        <v>0</v>
      </c>
      <c r="M494" s="203">
        <f t="shared" si="31"/>
        <v>0</v>
      </c>
    </row>
    <row r="495" spans="11:13" hidden="1" x14ac:dyDescent="0.25">
      <c r="K495" s="223">
        <f t="shared" si="27"/>
        <v>0</v>
      </c>
      <c r="L495" s="218">
        <f>IF(E495="",0,IF(E495="H",0,VLOOKUP(E495,$F$539:$G$553,2)))</f>
        <v>0</v>
      </c>
      <c r="M495" s="203">
        <f t="shared" si="28"/>
        <v>0</v>
      </c>
    </row>
    <row r="496" spans="11:13" hidden="1" x14ac:dyDescent="0.25">
      <c r="K496" s="223">
        <f t="shared" si="27"/>
        <v>0</v>
      </c>
      <c r="L496" s="218">
        <f>IF(E496="",0,IF(E496="H",0,VLOOKUP(E496,$F$539:$G$553,2)))</f>
        <v>0</v>
      </c>
      <c r="M496" s="203">
        <f t="shared" si="28"/>
        <v>0</v>
      </c>
    </row>
    <row r="497" spans="3:13" hidden="1" x14ac:dyDescent="0.25">
      <c r="K497" s="223">
        <f t="shared" si="27"/>
        <v>0</v>
      </c>
      <c r="L497" s="218">
        <f>IF(E497="",0,IF(E497="H",0,VLOOKUP(E497,$F$539:$G$553,2)))</f>
        <v>0</v>
      </c>
      <c r="M497" s="203">
        <f t="shared" si="28"/>
        <v>0</v>
      </c>
    </row>
    <row r="498" spans="3:13" hidden="1" x14ac:dyDescent="0.25">
      <c r="K498" s="223">
        <f t="shared" si="27"/>
        <v>0</v>
      </c>
      <c r="L498" s="218">
        <f>IF(E498="",0,IF(E498="H",0,VLOOKUP(E498,$F$539:$G$553,2)))</f>
        <v>0</v>
      </c>
      <c r="M498" s="203">
        <f t="shared" si="28"/>
        <v>0</v>
      </c>
    </row>
    <row r="499" spans="3:13" x14ac:dyDescent="0.25">
      <c r="C499" s="169" t="s">
        <v>107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 t="s">
        <v>106</v>
      </c>
    </row>
    <row r="500" spans="3:13" x14ac:dyDescent="0.25">
      <c r="C500" s="169" t="str">
        <f t="shared" ref="C500:C508" si="32">IF(F539="","",F539)</f>
        <v>A</v>
      </c>
      <c r="D500" s="169"/>
      <c r="E500" s="169"/>
      <c r="F500" s="169">
        <f t="shared" ref="F500:F514" si="33">SUMPRODUCT(--($E$4:$E$498=C500),--($D$4:$D$498=""),$F$4:$F$498)</f>
        <v>0</v>
      </c>
      <c r="G500" s="169">
        <f t="shared" ref="G500:G514" si="34">SUMPRODUCT(--($E$4:$E$498=C500),--($D$4:$D$498=""),$G$4:$G$498)</f>
        <v>387.51000000000005</v>
      </c>
      <c r="H500" s="169">
        <f t="shared" ref="H500:H514" si="35">SUMPRODUCT(--($E$4:$E$498=C500),--($D$4:$D$498=""),$H$4:$H$498)</f>
        <v>41.1</v>
      </c>
      <c r="I500" s="169">
        <f t="shared" ref="I500:I514" si="36">SUMPRODUCT(--($E$4:$E$498=C500),--($D$4:$D$498=""),$I$4:$I$498)</f>
        <v>0</v>
      </c>
      <c r="J500" s="169">
        <f t="shared" ref="J500:J514" si="37">SUMPRODUCT(--($E$4:$E$498=C500),--($D$4:$D$498=""),$J$4:$J$498)</f>
        <v>0</v>
      </c>
      <c r="K500" s="169">
        <f t="shared" ref="K500:K514" si="38">SUM(F500:J500)</f>
        <v>428.61000000000007</v>
      </c>
      <c r="L500" s="169"/>
      <c r="M500" s="169">
        <f t="shared" ref="M500:M507" si="39">SUMPRODUCT(--($E$4:$E$498=C500),--($D$4:$D$498=""),$M$4:$M$498)</f>
        <v>85722</v>
      </c>
    </row>
    <row r="501" spans="3:13" x14ac:dyDescent="0.25">
      <c r="C501" s="169" t="str">
        <f t="shared" si="32"/>
        <v>A1</v>
      </c>
      <c r="D501" s="169"/>
      <c r="E501" s="169"/>
      <c r="F501" s="169">
        <f t="shared" si="33"/>
        <v>0</v>
      </c>
      <c r="G501" s="169">
        <f t="shared" si="34"/>
        <v>0</v>
      </c>
      <c r="H501" s="169">
        <f t="shared" si="35"/>
        <v>36.43</v>
      </c>
      <c r="I501" s="169">
        <f t="shared" si="36"/>
        <v>0</v>
      </c>
      <c r="J501" s="169">
        <f t="shared" si="37"/>
        <v>0</v>
      </c>
      <c r="K501" s="169">
        <f t="shared" si="38"/>
        <v>36.43</v>
      </c>
      <c r="L501" s="169"/>
      <c r="M501" s="169">
        <f t="shared" si="39"/>
        <v>4371.6000000000004</v>
      </c>
    </row>
    <row r="502" spans="3:13" x14ac:dyDescent="0.25">
      <c r="C502" s="169" t="str">
        <f t="shared" si="32"/>
        <v>B</v>
      </c>
      <c r="D502" s="169"/>
      <c r="E502" s="169"/>
      <c r="F502" s="169">
        <f t="shared" si="33"/>
        <v>3.75</v>
      </c>
      <c r="G502" s="169">
        <f t="shared" si="34"/>
        <v>87.18</v>
      </c>
      <c r="H502" s="169">
        <f t="shared" si="35"/>
        <v>279.78000000000003</v>
      </c>
      <c r="I502" s="169">
        <f t="shared" si="36"/>
        <v>19.3</v>
      </c>
      <c r="J502" s="169">
        <f t="shared" si="37"/>
        <v>0</v>
      </c>
      <c r="K502" s="169">
        <f t="shared" si="38"/>
        <v>390.01000000000005</v>
      </c>
      <c r="L502" s="169"/>
      <c r="M502" s="169">
        <f t="shared" si="39"/>
        <v>78002</v>
      </c>
    </row>
    <row r="503" spans="3:13" x14ac:dyDescent="0.25">
      <c r="C503" s="169" t="str">
        <f t="shared" si="32"/>
        <v>C</v>
      </c>
      <c r="D503" s="169"/>
      <c r="E503" s="169"/>
      <c r="F503" s="169">
        <f t="shared" si="33"/>
        <v>0</v>
      </c>
      <c r="G503" s="169">
        <f t="shared" si="34"/>
        <v>0</v>
      </c>
      <c r="H503" s="169">
        <f t="shared" si="35"/>
        <v>0</v>
      </c>
      <c r="I503" s="169">
        <f t="shared" si="36"/>
        <v>0</v>
      </c>
      <c r="J503" s="169">
        <f t="shared" si="37"/>
        <v>62.46</v>
      </c>
      <c r="K503" s="169">
        <f t="shared" si="38"/>
        <v>62.46</v>
      </c>
      <c r="L503" s="169"/>
      <c r="M503" s="169">
        <f t="shared" si="39"/>
        <v>12492</v>
      </c>
    </row>
    <row r="504" spans="3:13" x14ac:dyDescent="0.25">
      <c r="C504" s="169" t="str">
        <f t="shared" si="32"/>
        <v>D</v>
      </c>
      <c r="D504" s="169"/>
      <c r="E504" s="169"/>
      <c r="F504" s="169">
        <f t="shared" si="33"/>
        <v>0</v>
      </c>
      <c r="G504" s="169">
        <f t="shared" si="34"/>
        <v>0</v>
      </c>
      <c r="H504" s="169">
        <f t="shared" si="35"/>
        <v>0</v>
      </c>
      <c r="I504" s="169">
        <f t="shared" si="36"/>
        <v>0</v>
      </c>
      <c r="J504" s="169">
        <f t="shared" si="37"/>
        <v>0</v>
      </c>
      <c r="K504" s="169">
        <f t="shared" si="38"/>
        <v>0</v>
      </c>
      <c r="L504" s="169"/>
      <c r="M504" s="169">
        <f t="shared" si="39"/>
        <v>0</v>
      </c>
    </row>
    <row r="505" spans="3:13" x14ac:dyDescent="0.25">
      <c r="C505" s="169" t="str">
        <f t="shared" si="32"/>
        <v>E</v>
      </c>
      <c r="D505" s="169"/>
      <c r="E505" s="169"/>
      <c r="F505" s="169">
        <f t="shared" si="33"/>
        <v>0</v>
      </c>
      <c r="G505" s="169">
        <f t="shared" si="34"/>
        <v>0</v>
      </c>
      <c r="H505" s="169">
        <f t="shared" si="35"/>
        <v>0</v>
      </c>
      <c r="I505" s="169">
        <f t="shared" si="36"/>
        <v>0</v>
      </c>
      <c r="J505" s="169">
        <f t="shared" si="37"/>
        <v>0</v>
      </c>
      <c r="K505" s="169">
        <f t="shared" si="38"/>
        <v>0</v>
      </c>
      <c r="L505" s="169"/>
      <c r="M505" s="169">
        <f t="shared" si="39"/>
        <v>0</v>
      </c>
    </row>
    <row r="506" spans="3:13" x14ac:dyDescent="0.25">
      <c r="C506" s="169" t="str">
        <f t="shared" si="32"/>
        <v>F</v>
      </c>
      <c r="D506" s="169"/>
      <c r="E506" s="169"/>
      <c r="F506" s="169">
        <f t="shared" si="33"/>
        <v>0</v>
      </c>
      <c r="G506" s="169">
        <f t="shared" si="34"/>
        <v>0</v>
      </c>
      <c r="H506" s="169">
        <f t="shared" si="35"/>
        <v>0</v>
      </c>
      <c r="I506" s="169">
        <f t="shared" si="36"/>
        <v>0</v>
      </c>
      <c r="J506" s="169">
        <f t="shared" si="37"/>
        <v>0</v>
      </c>
      <c r="K506" s="169">
        <f t="shared" si="38"/>
        <v>0</v>
      </c>
      <c r="L506" s="169"/>
      <c r="M506" s="169">
        <f t="shared" si="39"/>
        <v>0</v>
      </c>
    </row>
    <row r="507" spans="3:13" x14ac:dyDescent="0.25">
      <c r="C507" s="169" t="str">
        <f t="shared" si="32"/>
        <v>G</v>
      </c>
      <c r="D507" s="169"/>
      <c r="E507" s="169"/>
      <c r="F507" s="169">
        <f t="shared" si="33"/>
        <v>0</v>
      </c>
      <c r="G507" s="169">
        <f t="shared" si="34"/>
        <v>0</v>
      </c>
      <c r="H507" s="169">
        <f t="shared" si="35"/>
        <v>0</v>
      </c>
      <c r="I507" s="169">
        <f t="shared" si="36"/>
        <v>0</v>
      </c>
      <c r="J507" s="169">
        <f t="shared" si="37"/>
        <v>0</v>
      </c>
      <c r="K507" s="169">
        <f t="shared" si="38"/>
        <v>0</v>
      </c>
      <c r="L507" s="169"/>
      <c r="M507" s="169">
        <f t="shared" si="39"/>
        <v>0</v>
      </c>
    </row>
    <row r="508" spans="3:13" x14ac:dyDescent="0.25">
      <c r="C508" s="169" t="str">
        <f t="shared" si="32"/>
        <v>H</v>
      </c>
      <c r="D508" s="169"/>
      <c r="E508" s="169"/>
      <c r="F508" s="169">
        <f t="shared" si="33"/>
        <v>0</v>
      </c>
      <c r="G508" s="169">
        <f t="shared" si="34"/>
        <v>0</v>
      </c>
      <c r="H508" s="169">
        <f t="shared" si="35"/>
        <v>0</v>
      </c>
      <c r="I508" s="169">
        <f t="shared" si="36"/>
        <v>0</v>
      </c>
      <c r="J508" s="169">
        <f t="shared" si="37"/>
        <v>0</v>
      </c>
      <c r="K508" s="169">
        <f t="shared" si="38"/>
        <v>0</v>
      </c>
      <c r="L508" s="169"/>
      <c r="M508" s="169">
        <f t="shared" ref="M508:M513" si="40">SUMPRODUCT(--($E$4:$E$498=C508),--($D$4:$D$498=""),$M$4:$M$498)</f>
        <v>0</v>
      </c>
    </row>
    <row r="509" spans="3:13" x14ac:dyDescent="0.25">
      <c r="C509" s="169" t="s">
        <v>180</v>
      </c>
      <c r="D509" s="169"/>
      <c r="E509" s="169"/>
      <c r="F509" s="169">
        <f t="shared" si="33"/>
        <v>0</v>
      </c>
      <c r="G509" s="169">
        <f t="shared" si="34"/>
        <v>0</v>
      </c>
      <c r="H509" s="169">
        <f t="shared" si="35"/>
        <v>0</v>
      </c>
      <c r="I509" s="169">
        <f t="shared" si="36"/>
        <v>0</v>
      </c>
      <c r="J509" s="169">
        <f t="shared" si="37"/>
        <v>0</v>
      </c>
      <c r="K509" s="169">
        <f t="shared" si="38"/>
        <v>0</v>
      </c>
      <c r="L509" s="169"/>
      <c r="M509" s="169">
        <f t="shared" si="40"/>
        <v>0</v>
      </c>
    </row>
    <row r="510" spans="3:13" x14ac:dyDescent="0.25">
      <c r="C510" s="169" t="s">
        <v>180</v>
      </c>
      <c r="D510" s="169"/>
      <c r="E510" s="169"/>
      <c r="F510" s="169">
        <f t="shared" si="33"/>
        <v>0</v>
      </c>
      <c r="G510" s="169">
        <f t="shared" si="34"/>
        <v>0</v>
      </c>
      <c r="H510" s="169">
        <f t="shared" si="35"/>
        <v>0</v>
      </c>
      <c r="I510" s="169">
        <f t="shared" si="36"/>
        <v>0</v>
      </c>
      <c r="J510" s="169">
        <f t="shared" si="37"/>
        <v>0</v>
      </c>
      <c r="K510" s="169">
        <f t="shared" si="38"/>
        <v>0</v>
      </c>
      <c r="L510" s="169"/>
      <c r="M510" s="169">
        <f t="shared" si="40"/>
        <v>0</v>
      </c>
    </row>
    <row r="511" spans="3:13" x14ac:dyDescent="0.25">
      <c r="C511" s="169" t="s">
        <v>180</v>
      </c>
      <c r="D511" s="169"/>
      <c r="E511" s="169"/>
      <c r="F511" s="169">
        <f t="shared" si="33"/>
        <v>0</v>
      </c>
      <c r="G511" s="169">
        <f t="shared" si="34"/>
        <v>0</v>
      </c>
      <c r="H511" s="169">
        <f t="shared" si="35"/>
        <v>0</v>
      </c>
      <c r="I511" s="169">
        <f t="shared" si="36"/>
        <v>0</v>
      </c>
      <c r="J511" s="169">
        <f t="shared" si="37"/>
        <v>0</v>
      </c>
      <c r="K511" s="169">
        <f t="shared" si="38"/>
        <v>0</v>
      </c>
      <c r="L511" s="169"/>
      <c r="M511" s="169">
        <f t="shared" si="40"/>
        <v>0</v>
      </c>
    </row>
    <row r="512" spans="3:13" x14ac:dyDescent="0.25">
      <c r="C512" s="169" t="s">
        <v>180</v>
      </c>
      <c r="D512" s="169"/>
      <c r="E512" s="169"/>
      <c r="F512" s="169">
        <f t="shared" si="33"/>
        <v>0</v>
      </c>
      <c r="G512" s="169">
        <f t="shared" si="34"/>
        <v>0</v>
      </c>
      <c r="H512" s="169">
        <f t="shared" si="35"/>
        <v>0</v>
      </c>
      <c r="I512" s="169">
        <f t="shared" si="36"/>
        <v>0</v>
      </c>
      <c r="J512" s="169">
        <f t="shared" si="37"/>
        <v>0</v>
      </c>
      <c r="K512" s="169">
        <f t="shared" si="38"/>
        <v>0</v>
      </c>
      <c r="L512" s="169"/>
      <c r="M512" s="169">
        <f t="shared" si="40"/>
        <v>0</v>
      </c>
    </row>
    <row r="513" spans="3:13" x14ac:dyDescent="0.25">
      <c r="C513" s="169" t="s">
        <v>180</v>
      </c>
      <c r="D513" s="169"/>
      <c r="E513" s="169"/>
      <c r="F513" s="169">
        <f t="shared" si="33"/>
        <v>0</v>
      </c>
      <c r="G513" s="169">
        <f t="shared" si="34"/>
        <v>0</v>
      </c>
      <c r="H513" s="169">
        <f t="shared" si="35"/>
        <v>0</v>
      </c>
      <c r="I513" s="169">
        <f t="shared" si="36"/>
        <v>0</v>
      </c>
      <c r="J513" s="169">
        <f t="shared" si="37"/>
        <v>0</v>
      </c>
      <c r="K513" s="169">
        <f t="shared" si="38"/>
        <v>0</v>
      </c>
      <c r="L513" s="169"/>
      <c r="M513" s="169">
        <f t="shared" si="40"/>
        <v>0</v>
      </c>
    </row>
    <row r="514" spans="3:13" x14ac:dyDescent="0.25">
      <c r="C514" s="169" t="s">
        <v>180</v>
      </c>
      <c r="D514" s="169"/>
      <c r="E514" s="169"/>
      <c r="F514" s="169">
        <f t="shared" si="33"/>
        <v>0</v>
      </c>
      <c r="G514" s="169">
        <f t="shared" si="34"/>
        <v>0</v>
      </c>
      <c r="H514" s="169">
        <f t="shared" si="35"/>
        <v>0</v>
      </c>
      <c r="I514" s="169">
        <f t="shared" si="36"/>
        <v>0</v>
      </c>
      <c r="J514" s="169">
        <f t="shared" si="37"/>
        <v>0</v>
      </c>
      <c r="K514" s="169">
        <f t="shared" si="38"/>
        <v>0</v>
      </c>
      <c r="L514" s="169"/>
      <c r="M514" s="169">
        <f>SUMPRODUCT(--($E$4:$E$498=C514),--($D$4:$D$498=""),$M$4:$M$498)</f>
        <v>0</v>
      </c>
    </row>
    <row r="515" spans="3:13" ht="15.75" thickBot="1" x14ac:dyDescent="0.3">
      <c r="C515" s="170" t="s">
        <v>114</v>
      </c>
      <c r="D515" s="170"/>
      <c r="E515" s="170"/>
      <c r="F515" s="170">
        <f>SUM(F500:F514)</f>
        <v>3.75</v>
      </c>
      <c r="G515" s="170">
        <f t="shared" ref="G515:K515" si="41">SUM(G500:G514)</f>
        <v>474.69000000000005</v>
      </c>
      <c r="H515" s="170">
        <f t="shared" si="41"/>
        <v>357.31000000000006</v>
      </c>
      <c r="I515" s="170">
        <f t="shared" si="41"/>
        <v>19.3</v>
      </c>
      <c r="J515" s="170">
        <f t="shared" si="41"/>
        <v>62.46</v>
      </c>
      <c r="K515" s="170">
        <f t="shared" si="41"/>
        <v>917.51000000000022</v>
      </c>
      <c r="L515" s="170"/>
      <c r="M515" s="170">
        <f>SUM(M499:M514)</f>
        <v>180587.6</v>
      </c>
    </row>
    <row r="516" spans="3:13" ht="15.75" thickTop="1" x14ac:dyDescent="0.25">
      <c r="C516" s="171"/>
      <c r="D516" s="171"/>
      <c r="E516" s="171"/>
      <c r="F516" s="172"/>
      <c r="G516" s="172"/>
      <c r="H516" s="172"/>
      <c r="I516" s="172"/>
      <c r="J516" s="172"/>
      <c r="K516" s="173"/>
      <c r="L516" s="174"/>
      <c r="M516" s="172"/>
    </row>
    <row r="517" spans="3:13" ht="15.75" thickBot="1" x14ac:dyDescent="0.3">
      <c r="C517" s="170" t="s">
        <v>115</v>
      </c>
      <c r="D517" s="170"/>
      <c r="E517" s="170"/>
      <c r="F517" s="170">
        <f>SUMPRODUCT(--($E$4:$E$498="H"),$F$4:$F$498)</f>
        <v>0</v>
      </c>
      <c r="G517" s="170">
        <f>SUMPRODUCT(--($E$4:$E$498="H"),G4:G498)</f>
        <v>0</v>
      </c>
      <c r="H517" s="170">
        <f>SUMPRODUCT(--($E$4:$E$498="H"),H4:H498)</f>
        <v>0</v>
      </c>
      <c r="I517" s="170">
        <f>SUMPRODUCT(--($E$4:$E$498="H"),I4:I498)</f>
        <v>0</v>
      </c>
      <c r="J517" s="170">
        <f>SUMPRODUCT(--($E$4:$E$498="H"),J4:J498)</f>
        <v>0</v>
      </c>
      <c r="K517" s="170">
        <f>SUM(F517:J517)</f>
        <v>0</v>
      </c>
      <c r="L517" s="175"/>
      <c r="M517" s="176"/>
    </row>
    <row r="518" spans="3:13" ht="15.75" thickTop="1" x14ac:dyDescent="0.25"/>
    <row r="519" spans="3:13" x14ac:dyDescent="0.25">
      <c r="C519" s="10" t="s">
        <v>245</v>
      </c>
      <c r="D519" s="10"/>
      <c r="E519" s="10"/>
      <c r="F519" s="10"/>
      <c r="G519" s="10"/>
      <c r="H519" s="10"/>
      <c r="I519" s="10"/>
      <c r="J519" s="10"/>
      <c r="K519" s="10"/>
    </row>
    <row r="520" spans="3:13" x14ac:dyDescent="0.25">
      <c r="C520" s="10" t="str">
        <f t="shared" ref="C520:C526" si="42">C500</f>
        <v>A</v>
      </c>
      <c r="D520" s="10"/>
      <c r="E520" s="10"/>
      <c r="F520" s="10">
        <f t="shared" ref="F520:F534" si="43">SUMPRODUCT(--($E$4:$E$498=C520),--($D$4:$D$498="X"),$F$4:$F$498)</f>
        <v>0</v>
      </c>
      <c r="G520" s="10">
        <f t="shared" ref="G520:G534" si="44">SUMPRODUCT(--($E$4:$E$498=C520),--($D$4:$D$498="X"),$G$4:$G$498)</f>
        <v>0</v>
      </c>
      <c r="H520" s="10">
        <f t="shared" ref="H520:H534" si="45">SUMPRODUCT(--($E$4:$E$498=C520),--($D$4:$D$498="X"),$H$4:$H$498)</f>
        <v>0</v>
      </c>
      <c r="I520" s="10">
        <f t="shared" ref="I520:I534" si="46">SUMPRODUCT(--($E$4:$E$498=C520),--($D$4:$D$498="X"),$I$4:$I$498)</f>
        <v>0</v>
      </c>
      <c r="J520" s="10">
        <f t="shared" ref="J520:J534" si="47">SUMPRODUCT(--($E$4:$E$498=C520),--($D$4:$D$498="X"),$J$4:$J$498)</f>
        <v>0</v>
      </c>
      <c r="K520" s="10">
        <f t="shared" ref="K520:K534" si="48">SUM(F520:J520)</f>
        <v>0</v>
      </c>
    </row>
    <row r="521" spans="3:13" x14ac:dyDescent="0.25">
      <c r="C521" s="10" t="str">
        <f t="shared" si="42"/>
        <v>A1</v>
      </c>
      <c r="D521" s="10"/>
      <c r="E521" s="10"/>
      <c r="F521" s="10">
        <f t="shared" si="43"/>
        <v>0</v>
      </c>
      <c r="G521" s="10">
        <f t="shared" si="44"/>
        <v>0</v>
      </c>
      <c r="H521" s="10">
        <f t="shared" si="45"/>
        <v>0</v>
      </c>
      <c r="I521" s="10">
        <f t="shared" si="46"/>
        <v>0</v>
      </c>
      <c r="J521" s="10">
        <f t="shared" si="47"/>
        <v>0</v>
      </c>
      <c r="K521" s="10">
        <f t="shared" si="48"/>
        <v>0</v>
      </c>
    </row>
    <row r="522" spans="3:13" x14ac:dyDescent="0.25">
      <c r="C522" s="10" t="str">
        <f t="shared" si="42"/>
        <v>B</v>
      </c>
      <c r="D522" s="10"/>
      <c r="E522" s="10"/>
      <c r="F522" s="10">
        <f t="shared" si="43"/>
        <v>0</v>
      </c>
      <c r="G522" s="10">
        <f t="shared" si="44"/>
        <v>0</v>
      </c>
      <c r="H522" s="10">
        <f t="shared" si="45"/>
        <v>0</v>
      </c>
      <c r="I522" s="10">
        <f t="shared" si="46"/>
        <v>0</v>
      </c>
      <c r="J522" s="10">
        <f t="shared" si="47"/>
        <v>0</v>
      </c>
      <c r="K522" s="10">
        <f t="shared" si="48"/>
        <v>0</v>
      </c>
    </row>
    <row r="523" spans="3:13" x14ac:dyDescent="0.25">
      <c r="C523" s="10" t="str">
        <f t="shared" si="42"/>
        <v>C</v>
      </c>
      <c r="D523" s="10"/>
      <c r="E523" s="10"/>
      <c r="F523" s="10">
        <f t="shared" si="43"/>
        <v>0</v>
      </c>
      <c r="G523" s="10">
        <f t="shared" si="44"/>
        <v>0</v>
      </c>
      <c r="H523" s="10">
        <f t="shared" si="45"/>
        <v>0</v>
      </c>
      <c r="I523" s="10">
        <f t="shared" si="46"/>
        <v>0</v>
      </c>
      <c r="J523" s="10">
        <f t="shared" si="47"/>
        <v>0</v>
      </c>
      <c r="K523" s="10">
        <f t="shared" si="48"/>
        <v>0</v>
      </c>
    </row>
    <row r="524" spans="3:13" x14ac:dyDescent="0.25">
      <c r="C524" s="10" t="str">
        <f t="shared" si="42"/>
        <v>D</v>
      </c>
      <c r="D524" s="10"/>
      <c r="E524" s="10"/>
      <c r="F524" s="10">
        <f t="shared" si="43"/>
        <v>0</v>
      </c>
      <c r="G524" s="10">
        <f t="shared" si="44"/>
        <v>0</v>
      </c>
      <c r="H524" s="10">
        <f t="shared" si="45"/>
        <v>0</v>
      </c>
      <c r="I524" s="10">
        <f t="shared" si="46"/>
        <v>0</v>
      </c>
      <c r="J524" s="10">
        <f t="shared" si="47"/>
        <v>0</v>
      </c>
      <c r="K524" s="10">
        <f t="shared" si="48"/>
        <v>0</v>
      </c>
    </row>
    <row r="525" spans="3:13" x14ac:dyDescent="0.25">
      <c r="C525" s="10" t="str">
        <f t="shared" si="42"/>
        <v>E</v>
      </c>
      <c r="D525" s="10"/>
      <c r="E525" s="10"/>
      <c r="F525" s="10">
        <f t="shared" si="43"/>
        <v>0</v>
      </c>
      <c r="G525" s="10">
        <f t="shared" si="44"/>
        <v>0</v>
      </c>
      <c r="H525" s="10">
        <f t="shared" si="45"/>
        <v>0</v>
      </c>
      <c r="I525" s="10">
        <f t="shared" si="46"/>
        <v>0</v>
      </c>
      <c r="J525" s="10">
        <f t="shared" si="47"/>
        <v>0</v>
      </c>
      <c r="K525" s="10">
        <f t="shared" si="48"/>
        <v>0</v>
      </c>
    </row>
    <row r="526" spans="3:13" x14ac:dyDescent="0.25">
      <c r="C526" s="10" t="str">
        <f t="shared" si="42"/>
        <v>F</v>
      </c>
      <c r="D526" s="10"/>
      <c r="E526" s="10"/>
      <c r="F526" s="10">
        <f t="shared" si="43"/>
        <v>0</v>
      </c>
      <c r="G526" s="10">
        <f t="shared" si="44"/>
        <v>0</v>
      </c>
      <c r="H526" s="10">
        <f t="shared" si="45"/>
        <v>0</v>
      </c>
      <c r="I526" s="10">
        <f t="shared" si="46"/>
        <v>0</v>
      </c>
      <c r="J526" s="10">
        <f t="shared" si="47"/>
        <v>0</v>
      </c>
      <c r="K526" s="10">
        <f t="shared" si="48"/>
        <v>0</v>
      </c>
    </row>
    <row r="527" spans="3:13" x14ac:dyDescent="0.25">
      <c r="C527" s="10" t="s">
        <v>180</v>
      </c>
      <c r="D527" s="10"/>
      <c r="E527" s="10"/>
      <c r="F527" s="10">
        <f t="shared" si="43"/>
        <v>0</v>
      </c>
      <c r="G527" s="10">
        <f t="shared" si="44"/>
        <v>0</v>
      </c>
      <c r="H527" s="10">
        <f t="shared" si="45"/>
        <v>0</v>
      </c>
      <c r="I527" s="10">
        <f t="shared" si="46"/>
        <v>0</v>
      </c>
      <c r="J527" s="10">
        <f t="shared" si="47"/>
        <v>0</v>
      </c>
      <c r="K527" s="10">
        <f t="shared" si="48"/>
        <v>0</v>
      </c>
    </row>
    <row r="528" spans="3:13" x14ac:dyDescent="0.25">
      <c r="C528" s="10" t="s">
        <v>180</v>
      </c>
      <c r="D528" s="10"/>
      <c r="E528" s="10"/>
      <c r="F528" s="10">
        <f t="shared" si="43"/>
        <v>0</v>
      </c>
      <c r="G528" s="10">
        <f t="shared" si="44"/>
        <v>0</v>
      </c>
      <c r="H528" s="10">
        <f t="shared" si="45"/>
        <v>0</v>
      </c>
      <c r="I528" s="10">
        <f t="shared" si="46"/>
        <v>0</v>
      </c>
      <c r="J528" s="10">
        <f t="shared" si="47"/>
        <v>0</v>
      </c>
      <c r="K528" s="10">
        <f t="shared" si="48"/>
        <v>0</v>
      </c>
    </row>
    <row r="529" spans="3:11" x14ac:dyDescent="0.25">
      <c r="C529" s="10" t="s">
        <v>180</v>
      </c>
      <c r="D529" s="10"/>
      <c r="E529" s="10"/>
      <c r="F529" s="10">
        <f t="shared" si="43"/>
        <v>0</v>
      </c>
      <c r="G529" s="10">
        <f t="shared" si="44"/>
        <v>0</v>
      </c>
      <c r="H529" s="10">
        <f t="shared" si="45"/>
        <v>0</v>
      </c>
      <c r="I529" s="10">
        <f t="shared" si="46"/>
        <v>0</v>
      </c>
      <c r="J529" s="10">
        <f t="shared" si="47"/>
        <v>0</v>
      </c>
      <c r="K529" s="10">
        <f t="shared" si="48"/>
        <v>0</v>
      </c>
    </row>
    <row r="530" spans="3:11" x14ac:dyDescent="0.25">
      <c r="C530" s="10" t="s">
        <v>180</v>
      </c>
      <c r="D530" s="10"/>
      <c r="E530" s="10"/>
      <c r="F530" s="10">
        <f t="shared" si="43"/>
        <v>0</v>
      </c>
      <c r="G530" s="10">
        <f t="shared" si="44"/>
        <v>0</v>
      </c>
      <c r="H530" s="10">
        <f t="shared" si="45"/>
        <v>0</v>
      </c>
      <c r="I530" s="10">
        <f t="shared" si="46"/>
        <v>0</v>
      </c>
      <c r="J530" s="10">
        <f t="shared" si="47"/>
        <v>0</v>
      </c>
      <c r="K530" s="10">
        <f t="shared" si="48"/>
        <v>0</v>
      </c>
    </row>
    <row r="531" spans="3:11" x14ac:dyDescent="0.25">
      <c r="C531" s="10" t="s">
        <v>180</v>
      </c>
      <c r="D531" s="10"/>
      <c r="E531" s="10"/>
      <c r="F531" s="10">
        <f t="shared" si="43"/>
        <v>0</v>
      </c>
      <c r="G531" s="10">
        <f t="shared" si="44"/>
        <v>0</v>
      </c>
      <c r="H531" s="10">
        <f t="shared" si="45"/>
        <v>0</v>
      </c>
      <c r="I531" s="10">
        <f t="shared" si="46"/>
        <v>0</v>
      </c>
      <c r="J531" s="10">
        <f t="shared" si="47"/>
        <v>0</v>
      </c>
      <c r="K531" s="10">
        <f t="shared" si="48"/>
        <v>0</v>
      </c>
    </row>
    <row r="532" spans="3:11" x14ac:dyDescent="0.25">
      <c r="C532" s="10" t="s">
        <v>180</v>
      </c>
      <c r="D532" s="10"/>
      <c r="E532" s="10"/>
      <c r="F532" s="10">
        <f t="shared" si="43"/>
        <v>0</v>
      </c>
      <c r="G532" s="10">
        <f t="shared" si="44"/>
        <v>0</v>
      </c>
      <c r="H532" s="10">
        <f t="shared" si="45"/>
        <v>0</v>
      </c>
      <c r="I532" s="10">
        <f t="shared" si="46"/>
        <v>0</v>
      </c>
      <c r="J532" s="10">
        <f t="shared" si="47"/>
        <v>0</v>
      </c>
      <c r="K532" s="10">
        <f t="shared" si="48"/>
        <v>0</v>
      </c>
    </row>
    <row r="533" spans="3:11" x14ac:dyDescent="0.25">
      <c r="C533" s="10" t="s">
        <v>180</v>
      </c>
      <c r="D533" s="10"/>
      <c r="E533" s="10"/>
      <c r="F533" s="10">
        <f t="shared" si="43"/>
        <v>0</v>
      </c>
      <c r="G533" s="10">
        <f t="shared" si="44"/>
        <v>0</v>
      </c>
      <c r="H533" s="10">
        <f t="shared" si="45"/>
        <v>0</v>
      </c>
      <c r="I533" s="10">
        <f t="shared" si="46"/>
        <v>0</v>
      </c>
      <c r="J533" s="10">
        <f t="shared" si="47"/>
        <v>0</v>
      </c>
      <c r="K533" s="10">
        <f t="shared" si="48"/>
        <v>0</v>
      </c>
    </row>
    <row r="534" spans="3:11" x14ac:dyDescent="0.25">
      <c r="C534" s="10" t="s">
        <v>180</v>
      </c>
      <c r="D534" s="10"/>
      <c r="E534" s="10"/>
      <c r="F534" s="10">
        <f t="shared" si="43"/>
        <v>0</v>
      </c>
      <c r="G534" s="10">
        <f t="shared" si="44"/>
        <v>0</v>
      </c>
      <c r="H534" s="10">
        <f t="shared" si="45"/>
        <v>0</v>
      </c>
      <c r="I534" s="10">
        <f t="shared" si="46"/>
        <v>0</v>
      </c>
      <c r="J534" s="10">
        <f t="shared" si="47"/>
        <v>0</v>
      </c>
      <c r="K534" s="10">
        <f t="shared" si="48"/>
        <v>0</v>
      </c>
    </row>
    <row r="535" spans="3:11" ht="15.75" thickBot="1" x14ac:dyDescent="0.3">
      <c r="C535" s="11" t="s">
        <v>244</v>
      </c>
      <c r="D535" s="11"/>
      <c r="E535" s="11"/>
      <c r="F535" s="11">
        <f t="shared" ref="F535:K535" si="49">SUM(F520:F534)</f>
        <v>0</v>
      </c>
      <c r="G535" s="11">
        <f t="shared" si="49"/>
        <v>0</v>
      </c>
      <c r="H535" s="11">
        <f t="shared" si="49"/>
        <v>0</v>
      </c>
      <c r="I535" s="11">
        <f t="shared" si="49"/>
        <v>0</v>
      </c>
      <c r="J535" s="11">
        <f t="shared" si="49"/>
        <v>0</v>
      </c>
      <c r="K535" s="11">
        <f t="shared" si="49"/>
        <v>0</v>
      </c>
    </row>
    <row r="536" spans="3:11" ht="15.75" thickTop="1" x14ac:dyDescent="0.25">
      <c r="C536" s="224"/>
    </row>
    <row r="537" spans="3:11" x14ac:dyDescent="0.25">
      <c r="C537" s="224"/>
    </row>
    <row r="538" spans="3:11" x14ac:dyDescent="0.25">
      <c r="F538" s="386" t="s">
        <v>108</v>
      </c>
      <c r="G538" s="387" t="s">
        <v>109</v>
      </c>
    </row>
    <row r="539" spans="3:11" x14ac:dyDescent="0.25">
      <c r="F539" s="225" t="s">
        <v>84</v>
      </c>
      <c r="G539" s="226">
        <v>200</v>
      </c>
    </row>
    <row r="540" spans="3:11" x14ac:dyDescent="0.25">
      <c r="F540" s="225" t="s">
        <v>626</v>
      </c>
      <c r="G540" s="226">
        <v>120</v>
      </c>
    </row>
    <row r="541" spans="3:11" x14ac:dyDescent="0.25">
      <c r="F541" s="225" t="s">
        <v>85</v>
      </c>
      <c r="G541" s="226">
        <v>200</v>
      </c>
    </row>
    <row r="542" spans="3:11" x14ac:dyDescent="0.25">
      <c r="F542" s="225" t="s">
        <v>111</v>
      </c>
      <c r="G542" s="226">
        <v>200</v>
      </c>
    </row>
    <row r="543" spans="3:11" x14ac:dyDescent="0.25">
      <c r="F543" s="225" t="s">
        <v>86</v>
      </c>
      <c r="G543" s="226">
        <v>200</v>
      </c>
    </row>
    <row r="544" spans="3:11" x14ac:dyDescent="0.25">
      <c r="F544" s="225" t="s">
        <v>110</v>
      </c>
      <c r="G544" s="226">
        <v>200</v>
      </c>
    </row>
    <row r="545" spans="6:7" x14ac:dyDescent="0.25">
      <c r="F545" s="225" t="s">
        <v>112</v>
      </c>
      <c r="G545" s="226">
        <v>200</v>
      </c>
    </row>
    <row r="546" spans="6:7" x14ac:dyDescent="0.25">
      <c r="F546" s="225" t="s">
        <v>113</v>
      </c>
      <c r="G546" s="226">
        <v>0</v>
      </c>
    </row>
    <row r="547" spans="6:7" x14ac:dyDescent="0.25">
      <c r="F547" s="225" t="s">
        <v>179</v>
      </c>
      <c r="G547" s="226"/>
    </row>
    <row r="548" spans="6:7" x14ac:dyDescent="0.25">
      <c r="F548" s="225"/>
      <c r="G548" s="226"/>
    </row>
    <row r="549" spans="6:7" x14ac:dyDescent="0.25">
      <c r="F549" s="225"/>
      <c r="G549" s="226"/>
    </row>
    <row r="550" spans="6:7" x14ac:dyDescent="0.25">
      <c r="F550" s="225"/>
      <c r="G550" s="226"/>
    </row>
    <row r="551" spans="6:7" x14ac:dyDescent="0.25">
      <c r="F551" s="225"/>
      <c r="G551" s="226"/>
    </row>
    <row r="552" spans="6:7" x14ac:dyDescent="0.25">
      <c r="F552" s="225"/>
      <c r="G552" s="226"/>
    </row>
    <row r="553" spans="6:7" x14ac:dyDescent="0.25">
      <c r="F553" s="227"/>
      <c r="G553" s="228"/>
    </row>
  </sheetData>
  <sheetProtection algorithmName="SHA-512" hashValue="K+pw+kDYecca7c6LyHeW3lkqy83savQ3cXnGXrhO/1f/rOCV5gu3YgSBEtaPwgeZdBOypObpIwWxshoa32vweQ==" saltValue="ck6qiFxl/A7O5x/K810hBA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tabColor rgb="FFF07512"/>
  </sheetPr>
  <dimension ref="A1:O124"/>
  <sheetViews>
    <sheetView showGridLines="0" showZeros="0" topLeftCell="A57" zoomScaleNormal="100" workbookViewId="0">
      <selection activeCell="B96" sqref="B9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8" t="str">
        <f>CONCATENATE("Uitvoeringsbepaling"," ",H4,", onderdeel van ",verzamelblad!A2," ",verzamelblad!A3)</f>
        <v xml:space="preserve">Uitvoeringsbepaling 3, onderdeel van bestek </v>
      </c>
      <c r="E2" s="13"/>
      <c r="F2" s="13"/>
      <c r="G2" s="13"/>
      <c r="H2" s="20"/>
    </row>
    <row r="3" spans="1:11" ht="15" x14ac:dyDescent="0.25">
      <c r="A3" s="14"/>
      <c r="B3" s="14"/>
      <c r="C3" s="14"/>
      <c r="D3" s="54"/>
      <c r="E3" s="54"/>
      <c r="F3" s="14"/>
      <c r="G3" s="14"/>
      <c r="H3" s="14"/>
    </row>
    <row r="4" spans="1:11" ht="15" customHeight="1" x14ac:dyDescent="0.25">
      <c r="A4" s="87" t="s">
        <v>61</v>
      </c>
      <c r="B4" s="441" t="str">
        <f>VLOOKUP(H4,verzamelblad!A5:E54,3)</f>
        <v>OBS De Stevenshof</v>
      </c>
      <c r="C4" s="441"/>
      <c r="D4" s="441"/>
      <c r="E4" s="441"/>
      <c r="F4" s="437" t="s">
        <v>65</v>
      </c>
      <c r="G4" s="437"/>
      <c r="H4" s="69">
        <v>3</v>
      </c>
    </row>
    <row r="5" spans="1:11" ht="15" x14ac:dyDescent="0.25">
      <c r="A5" s="101" t="s">
        <v>60</v>
      </c>
      <c r="B5" s="440" t="str">
        <f>VLOOKUP(H4,verzamelblad!A5:E54,4)</f>
        <v xml:space="preserve">Ant. Kleijnstraat 4 </v>
      </c>
      <c r="C5" s="440"/>
      <c r="D5" s="440"/>
      <c r="E5" s="440"/>
      <c r="F5" s="438" t="s">
        <v>66</v>
      </c>
      <c r="G5" s="438"/>
      <c r="H5" s="238" t="str">
        <f>CONCATENATE(H4,"a")</f>
        <v>3a</v>
      </c>
    </row>
    <row r="6" spans="1:11" ht="15" x14ac:dyDescent="0.25">
      <c r="A6" s="104" t="s">
        <v>62</v>
      </c>
      <c r="B6" s="439" t="str">
        <f>VLOOKUP(H4,verzamelblad!A5:E54,5)</f>
        <v>Leiden</v>
      </c>
      <c r="C6" s="439"/>
      <c r="D6" s="439"/>
      <c r="E6" s="439"/>
      <c r="F6" s="448" t="s">
        <v>284</v>
      </c>
      <c r="G6" s="448"/>
      <c r="H6" s="237"/>
      <c r="I6" s="14"/>
    </row>
    <row r="7" spans="1:11" ht="15" x14ac:dyDescent="0.25">
      <c r="A7" s="21"/>
      <c r="B7" s="21"/>
      <c r="C7" s="21"/>
      <c r="D7" s="21"/>
      <c r="E7" s="21"/>
      <c r="F7" s="14"/>
      <c r="G7" s="39"/>
      <c r="H7" s="40"/>
      <c r="I7" s="14"/>
    </row>
    <row r="8" spans="1:11" ht="15" x14ac:dyDescent="0.25">
      <c r="A8" s="92" t="s">
        <v>63</v>
      </c>
      <c r="B8" s="93"/>
      <c r="C8" s="93"/>
      <c r="D8" s="93"/>
      <c r="E8" s="85">
        <f>VLOOKUP($H$4,verzamelblad!$A$5:$EK$54,14,0)</f>
        <v>0</v>
      </c>
      <c r="F8" s="14"/>
      <c r="G8" s="14"/>
      <c r="H8" s="14"/>
      <c r="I8" s="14"/>
    </row>
    <row r="9" spans="1:11" ht="15" x14ac:dyDescent="0.25">
      <c r="A9" s="91" t="s">
        <v>64</v>
      </c>
      <c r="B9" s="75"/>
      <c r="C9" s="75"/>
      <c r="D9" s="75"/>
      <c r="E9" s="86">
        <f>VLOOKUP($H$4,verzamelblad!$A$5:$EK$54,6,0)</f>
        <v>200</v>
      </c>
      <c r="F9" s="14"/>
      <c r="G9" s="14"/>
      <c r="H9" s="14"/>
      <c r="I9" s="14"/>
    </row>
    <row r="10" spans="1:11" ht="18.75" customHeight="1" x14ac:dyDescent="0.25">
      <c r="F10" s="4" t="s">
        <v>286</v>
      </c>
      <c r="G10" s="4" t="s">
        <v>287</v>
      </c>
      <c r="H10" s="4" t="s">
        <v>189</v>
      </c>
      <c r="I10" s="4" t="s">
        <v>71</v>
      </c>
      <c r="J10" s="4" t="s">
        <v>72</v>
      </c>
      <c r="K10" s="4" t="s">
        <v>73</v>
      </c>
    </row>
    <row r="11" spans="1:11" ht="15" x14ac:dyDescent="0.25">
      <c r="A11" s="87" t="s">
        <v>88</v>
      </c>
      <c r="B11" s="88"/>
      <c r="C11" s="88"/>
      <c r="D11" s="100"/>
      <c r="E11" s="73"/>
      <c r="F11" s="143">
        <f>SUM(I11/12)</f>
        <v>0</v>
      </c>
      <c r="G11" s="144" t="e">
        <f>SUM(J11/12)</f>
        <v>#DIV/0!</v>
      </c>
      <c r="H11" s="118" t="e">
        <f>SUM(J11/E9)</f>
        <v>#DIV/0!</v>
      </c>
      <c r="I11" s="143">
        <f>SUM($I$14*K11)</f>
        <v>0</v>
      </c>
      <c r="J11" s="144" t="e">
        <f>SUM(J14*K11)</f>
        <v>#DIV/0!</v>
      </c>
      <c r="K11" s="66"/>
    </row>
    <row r="12" spans="1:11" ht="15" x14ac:dyDescent="0.25">
      <c r="A12" s="101" t="s">
        <v>89</v>
      </c>
      <c r="B12" s="102"/>
      <c r="C12" s="102"/>
      <c r="D12" s="103"/>
      <c r="E12" s="74"/>
      <c r="F12" s="145">
        <f>SUM(I12/3)</f>
        <v>0</v>
      </c>
      <c r="G12" s="146" t="e">
        <f>SUM(J12/3)</f>
        <v>#DIV/0!</v>
      </c>
      <c r="H12" s="41"/>
      <c r="I12" s="151">
        <f t="shared" ref="I12:I13" si="0">SUM($I$14*K12)</f>
        <v>0</v>
      </c>
      <c r="J12" s="152" t="e">
        <f>SUM(J14*K12)</f>
        <v>#DIV/0!</v>
      </c>
      <c r="K12" s="67"/>
    </row>
    <row r="13" spans="1:11" ht="15" x14ac:dyDescent="0.25">
      <c r="A13" s="104" t="s">
        <v>90</v>
      </c>
      <c r="B13" s="105"/>
      <c r="C13" s="105"/>
      <c r="D13" s="106"/>
      <c r="E13" s="76"/>
      <c r="F13" s="147">
        <f>I13</f>
        <v>0</v>
      </c>
      <c r="G13" s="148" t="e">
        <f>J13</f>
        <v>#DIV/0!</v>
      </c>
      <c r="H13" s="42"/>
      <c r="I13" s="153">
        <f t="shared" si="0"/>
        <v>0</v>
      </c>
      <c r="J13" s="154" t="e">
        <f>SUM(J14*K13)</f>
        <v>#DIV/0!</v>
      </c>
      <c r="K13" s="68"/>
    </row>
    <row r="14" spans="1:11" ht="15.75" thickBot="1" x14ac:dyDescent="0.3">
      <c r="A14" s="14" t="s">
        <v>67</v>
      </c>
      <c r="B14" s="14"/>
      <c r="C14" s="14"/>
      <c r="D14" s="14"/>
      <c r="E14" s="54"/>
      <c r="F14" s="149">
        <f>SUM(F11:F13)</f>
        <v>0</v>
      </c>
      <c r="G14" s="150" t="e">
        <f t="shared" ref="G14" si="1">SUM(G11:G13)</f>
        <v>#DIV/0!</v>
      </c>
      <c r="H14" s="55"/>
      <c r="I14" s="149">
        <f>E100</f>
        <v>0</v>
      </c>
      <c r="J14" s="150" t="e">
        <f>SUM(I14/offertetarief)</f>
        <v>#DIV/0!</v>
      </c>
      <c r="K14" s="14" t="str">
        <f>IF(SUM(K11:K13)=100%,"","Geen 100%")</f>
        <v>Geen 100%</v>
      </c>
    </row>
    <row r="15" spans="1:11" ht="15.75" thickTop="1" x14ac:dyDescent="0.25">
      <c r="F15" s="4" t="s">
        <v>74</v>
      </c>
      <c r="G15" s="4" t="s">
        <v>75</v>
      </c>
    </row>
    <row r="16" spans="1:11" ht="15" x14ac:dyDescent="0.25">
      <c r="A16" s="97" t="s">
        <v>68</v>
      </c>
      <c r="B16" s="94"/>
      <c r="C16" s="94"/>
      <c r="D16" s="94"/>
      <c r="E16" s="99"/>
      <c r="F16" s="155" t="e">
        <f>SUM((J14*directtoezicht)/E9)</f>
        <v>#DIV/0!</v>
      </c>
      <c r="G16" s="156" t="e">
        <f>IF(J14="","",SUM(J14*directtoezicht))</f>
        <v>#DIV/0!</v>
      </c>
    </row>
    <row r="17" spans="1:12" ht="15.75" customHeight="1" x14ac:dyDescent="0.25">
      <c r="K17" t="s">
        <v>80</v>
      </c>
      <c r="L17" t="s">
        <v>82</v>
      </c>
    </row>
    <row r="18" spans="1:12" ht="15.75" customHeight="1" x14ac:dyDescent="0.25">
      <c r="A18" t="s">
        <v>193</v>
      </c>
      <c r="K18" t="s">
        <v>81</v>
      </c>
      <c r="L18" t="s">
        <v>83</v>
      </c>
    </row>
    <row r="19" spans="1:12" ht="15" x14ac:dyDescent="0.25">
      <c r="A19" s="97" t="s">
        <v>190</v>
      </c>
      <c r="B19" s="94"/>
      <c r="C19" s="98"/>
      <c r="D19" s="157">
        <f ca="1">D100</f>
        <v>339563.6</v>
      </c>
      <c r="E19" s="94"/>
      <c r="F19" s="95" t="s">
        <v>191</v>
      </c>
      <c r="G19" s="158">
        <f ca="1">D100/E9</f>
        <v>1697.818</v>
      </c>
      <c r="H19" s="96" t="s">
        <v>192</v>
      </c>
      <c r="I19" s="159" t="e">
        <f ca="1">SUM(D19/J14)</f>
        <v>#DIV/0!</v>
      </c>
      <c r="K19" s="82" t="str">
        <f ca="1">INDIRECT("'" &amp; $H$5 &amp; "'!F539")</f>
        <v>A</v>
      </c>
      <c r="L19" s="63"/>
    </row>
    <row r="20" spans="1:12" ht="15" x14ac:dyDescent="0.25">
      <c r="K20" s="83" t="str">
        <f ca="1">INDIRECT("'" &amp; $H$5 &amp; "'!F540")</f>
        <v>A1</v>
      </c>
      <c r="L20" s="64"/>
    </row>
    <row r="21" spans="1:12" ht="15" x14ac:dyDescent="0.25">
      <c r="A21" t="s">
        <v>69</v>
      </c>
      <c r="B21" s="16"/>
      <c r="D21" s="4"/>
      <c r="E21" s="4" t="s">
        <v>748</v>
      </c>
      <c r="F21" s="4" t="s">
        <v>183</v>
      </c>
      <c r="G21" s="4" t="s">
        <v>77</v>
      </c>
      <c r="H21" s="4" t="s">
        <v>78</v>
      </c>
      <c r="I21" s="4" t="s">
        <v>79</v>
      </c>
      <c r="K21" s="83" t="str">
        <f ca="1">INDIRECT("'" &amp; $H$5 &amp; "'!F541")</f>
        <v>B</v>
      </c>
      <c r="L21" s="64"/>
    </row>
    <row r="22" spans="1:12" ht="15" x14ac:dyDescent="0.25">
      <c r="A22" s="92" t="str">
        <f>VLOOKUP($H$4,verzamelblad!$A$5:$EK$54,32,0)</f>
        <v>dieptereiniging sanitair</v>
      </c>
      <c r="B22" s="72"/>
      <c r="C22" s="73"/>
      <c r="D22" s="78">
        <f>VLOOKUP($H$4,verzamelblad!$A$5:$EK$54,33,0)</f>
        <v>0</v>
      </c>
      <c r="E22" s="395">
        <f>'3a'!K503</f>
        <v>85.149999999999991</v>
      </c>
      <c r="F22" s="239"/>
      <c r="G22" s="250">
        <f t="shared" ref="G22:G32" si="2">IF(E22="","",SUM(E22*F22))</f>
        <v>0</v>
      </c>
      <c r="H22" s="78">
        <f>VLOOKUP($H$4,verzamelblad!$A$5:$EK$54,35,0)</f>
        <v>4</v>
      </c>
      <c r="I22" s="253">
        <f>IF(H22="op afroep","",SUM(G22*H22))</f>
        <v>0</v>
      </c>
      <c r="K22" s="83" t="str">
        <f ca="1">INDIRECT("'" &amp; $H$5 &amp; "'!F542")</f>
        <v>C</v>
      </c>
      <c r="L22" s="64"/>
    </row>
    <row r="23" spans="1:12" ht="15" x14ac:dyDescent="0.25">
      <c r="A23" s="89"/>
      <c r="B23" s="90"/>
      <c r="C23" s="74"/>
      <c r="D23" s="79"/>
      <c r="E23" s="79">
        <v>0</v>
      </c>
      <c r="F23" s="241"/>
      <c r="G23" s="251">
        <f t="shared" si="2"/>
        <v>0</v>
      </c>
      <c r="H23" s="79"/>
      <c r="I23" s="254">
        <f t="shared" ref="I23:I32" si="3">IF(H23="op afroep","",SUM(G23*H23))</f>
        <v>0</v>
      </c>
      <c r="K23" s="83" t="str">
        <f ca="1">INDIRECT("'" &amp; $H$5 &amp; "'!F543")</f>
        <v>D</v>
      </c>
      <c r="L23" s="64"/>
    </row>
    <row r="24" spans="1:12" ht="15" x14ac:dyDescent="0.25">
      <c r="A24" s="89"/>
      <c r="B24" s="90"/>
      <c r="C24" s="74"/>
      <c r="D24" s="79"/>
      <c r="E24" s="79">
        <v>0</v>
      </c>
      <c r="F24" s="241"/>
      <c r="G24" s="251">
        <f t="shared" si="2"/>
        <v>0</v>
      </c>
      <c r="H24" s="79">
        <f>VLOOKUP($H$4,verzamelblad!$A$5:$EK$54,43,0)</f>
        <v>0</v>
      </c>
      <c r="I24" s="254">
        <f t="shared" si="3"/>
        <v>0</v>
      </c>
      <c r="K24" s="83"/>
      <c r="L24" s="64"/>
    </row>
    <row r="25" spans="1:12" ht="15" x14ac:dyDescent="0.25">
      <c r="A25" s="89">
        <f>VLOOKUP($H$4,verzamelblad!$A$5:$EK$54,44,0)</f>
        <v>0</v>
      </c>
      <c r="B25" s="90"/>
      <c r="C25" s="74"/>
      <c r="D25" s="79">
        <f>VLOOKUP($H$4,verzamelblad!$A$5:$EK$54,45,0)</f>
        <v>0</v>
      </c>
      <c r="E25" s="79">
        <v>0</v>
      </c>
      <c r="F25" s="241"/>
      <c r="G25" s="251">
        <f t="shared" si="2"/>
        <v>0</v>
      </c>
      <c r="H25" s="79">
        <f>VLOOKUP($H$4,verzamelblad!$A$5:$EK$54,47,0)</f>
        <v>0</v>
      </c>
      <c r="I25" s="254">
        <f t="shared" si="3"/>
        <v>0</v>
      </c>
      <c r="K25" s="83"/>
      <c r="L25" s="64"/>
    </row>
    <row r="26" spans="1:12" ht="15" x14ac:dyDescent="0.25">
      <c r="A26" s="89">
        <f>VLOOKUP($H$4,verzamelblad!$A$5:$EK$54,48,0)</f>
        <v>0</v>
      </c>
      <c r="B26" s="90"/>
      <c r="C26" s="74"/>
      <c r="D26" s="79">
        <f>VLOOKUP($H$4,verzamelblad!$A$5:$EK$54,49,0)</f>
        <v>0</v>
      </c>
      <c r="E26" s="79">
        <v>0</v>
      </c>
      <c r="F26" s="241"/>
      <c r="G26" s="251">
        <f t="shared" si="2"/>
        <v>0</v>
      </c>
      <c r="H26" s="79">
        <f>VLOOKUP($H$4,verzamelblad!$A$5:$EK$54,51,0)</f>
        <v>0</v>
      </c>
      <c r="I26" s="254">
        <f t="shared" si="3"/>
        <v>0</v>
      </c>
      <c r="K26" s="83"/>
      <c r="L26" s="64"/>
    </row>
    <row r="27" spans="1:12" ht="15" x14ac:dyDescent="0.25">
      <c r="A27" s="89">
        <f>VLOOKUP($H$4,verzamelblad!$A$5:$EK$54,52,0)</f>
        <v>0</v>
      </c>
      <c r="B27" s="90"/>
      <c r="C27" s="74"/>
      <c r="D27" s="79">
        <f>VLOOKUP($H$4,verzamelblad!$A$5:$EK$54,53,0)</f>
        <v>0</v>
      </c>
      <c r="E27" s="79">
        <v>0</v>
      </c>
      <c r="F27" s="241"/>
      <c r="G27" s="251">
        <f t="shared" si="2"/>
        <v>0</v>
      </c>
      <c r="H27" s="79">
        <f>VLOOKUP($H$4,verzamelblad!$A$5:$EK$54,55,0)</f>
        <v>0</v>
      </c>
      <c r="I27" s="254">
        <f t="shared" si="3"/>
        <v>0</v>
      </c>
      <c r="K27" s="83"/>
      <c r="L27" s="64"/>
    </row>
    <row r="28" spans="1:12" ht="15" x14ac:dyDescent="0.25">
      <c r="A28" s="89">
        <f>VLOOKUP($H$4,verzamelblad!$A$5:$EK$54,56,0)</f>
        <v>0</v>
      </c>
      <c r="B28" s="90"/>
      <c r="C28" s="74"/>
      <c r="D28" s="79">
        <f>VLOOKUP($H$4,verzamelblad!$A$5:$EK$54,57,0)</f>
        <v>0</v>
      </c>
      <c r="E28" s="79">
        <v>0</v>
      </c>
      <c r="F28" s="241"/>
      <c r="G28" s="251">
        <f t="shared" si="2"/>
        <v>0</v>
      </c>
      <c r="H28" s="79">
        <f>VLOOKUP($H$4,verzamelblad!$A$5:$EK$54,59,0)</f>
        <v>0</v>
      </c>
      <c r="I28" s="254">
        <f t="shared" si="3"/>
        <v>0</v>
      </c>
      <c r="K28" s="83"/>
      <c r="L28" s="64"/>
    </row>
    <row r="29" spans="1:12" ht="15" x14ac:dyDescent="0.25">
      <c r="A29" s="89">
        <f>VLOOKUP($H$4,verzamelblad!$A$5:$EK$54,60,0)</f>
        <v>0</v>
      </c>
      <c r="B29" s="90"/>
      <c r="C29" s="74"/>
      <c r="D29" s="79">
        <f>VLOOKUP($H$4,verzamelblad!$A$5:$EK$54,61,0)</f>
        <v>0</v>
      </c>
      <c r="E29" s="79">
        <v>0</v>
      </c>
      <c r="F29" s="241"/>
      <c r="G29" s="251">
        <f t="shared" si="2"/>
        <v>0</v>
      </c>
      <c r="H29" s="79">
        <f>VLOOKUP($H$4,verzamelblad!$A$5:$EK$54,63,0)</f>
        <v>0</v>
      </c>
      <c r="I29" s="254">
        <f t="shared" si="3"/>
        <v>0</v>
      </c>
      <c r="K29" s="83"/>
      <c r="L29" s="64"/>
    </row>
    <row r="30" spans="1:12" ht="15" x14ac:dyDescent="0.25">
      <c r="A30" s="89">
        <f>VLOOKUP($H$4,verzamelblad!$A$5:$EK$54,64,0)</f>
        <v>0</v>
      </c>
      <c r="B30" s="90"/>
      <c r="C30" s="74"/>
      <c r="D30" s="79">
        <f>VLOOKUP($H$4,verzamelblad!$A$5:$EK$54,65,0)</f>
        <v>0</v>
      </c>
      <c r="E30" s="79">
        <v>0</v>
      </c>
      <c r="F30" s="241"/>
      <c r="G30" s="251">
        <f t="shared" si="2"/>
        <v>0</v>
      </c>
      <c r="H30" s="79">
        <f>VLOOKUP($H$4,verzamelblad!$A$5:$EK$54,67,0)</f>
        <v>0</v>
      </c>
      <c r="I30" s="254">
        <f t="shared" si="3"/>
        <v>0</v>
      </c>
      <c r="K30" s="83"/>
      <c r="L30" s="64"/>
    </row>
    <row r="31" spans="1:12" ht="15" x14ac:dyDescent="0.25">
      <c r="A31" s="89">
        <f>VLOOKUP($H$4,verzamelblad!$A$5:$EK$54,68,0)</f>
        <v>0</v>
      </c>
      <c r="B31" s="90"/>
      <c r="C31" s="74"/>
      <c r="D31" s="79">
        <f>VLOOKUP($H$4,verzamelblad!$A$5:$EK$54,69,0)</f>
        <v>0</v>
      </c>
      <c r="E31" s="79">
        <v>0</v>
      </c>
      <c r="F31" s="241"/>
      <c r="G31" s="251">
        <f t="shared" si="2"/>
        <v>0</v>
      </c>
      <c r="H31" s="79">
        <f>VLOOKUP($H$4,verzamelblad!$A$5:$EK$54,71,0)</f>
        <v>0</v>
      </c>
      <c r="I31" s="254">
        <f t="shared" si="3"/>
        <v>0</v>
      </c>
      <c r="K31" s="83"/>
      <c r="L31" s="64"/>
    </row>
    <row r="32" spans="1:12" ht="15" x14ac:dyDescent="0.25">
      <c r="A32" s="91">
        <f>VLOOKUP($H$4,verzamelblad!$A$5:$EK$54,72,0)</f>
        <v>0</v>
      </c>
      <c r="B32" s="75"/>
      <c r="C32" s="76"/>
      <c r="D32" s="81">
        <f>VLOOKUP($H$4,verzamelblad!$A$5:$EK$54,73,0)</f>
        <v>0</v>
      </c>
      <c r="E32" s="81">
        <v>0</v>
      </c>
      <c r="F32" s="243"/>
      <c r="G32" s="252">
        <f t="shared" si="2"/>
        <v>0</v>
      </c>
      <c r="H32" s="81">
        <f>VLOOKUP($H$4,verzamelblad!$A$5:$EK$54,75,0)</f>
        <v>0</v>
      </c>
      <c r="I32" s="255">
        <f t="shared" si="3"/>
        <v>0</v>
      </c>
      <c r="K32" s="83"/>
      <c r="L32" s="64"/>
    </row>
    <row r="33" spans="1:12" ht="15.75" thickBot="1" x14ac:dyDescent="0.3">
      <c r="A33" s="14" t="s">
        <v>87</v>
      </c>
      <c r="B33" s="14"/>
      <c r="C33" s="14"/>
      <c r="D33" s="14"/>
      <c r="E33" s="14"/>
      <c r="F33" s="14"/>
      <c r="G33" s="14"/>
      <c r="H33" s="14"/>
      <c r="I33" s="256">
        <f>SUM(I22:I32)</f>
        <v>0</v>
      </c>
      <c r="K33" s="84"/>
      <c r="L33" s="65"/>
    </row>
    <row r="34" spans="1:12" ht="15.75" thickTop="1" x14ac:dyDescent="0.25"/>
    <row r="35" spans="1:12" ht="15" x14ac:dyDescent="0.25">
      <c r="A35" t="s">
        <v>283</v>
      </c>
      <c r="E35" s="4" t="s">
        <v>59</v>
      </c>
      <c r="F35" s="4" t="s">
        <v>183</v>
      </c>
      <c r="G35" s="4" t="s">
        <v>77</v>
      </c>
      <c r="H35" s="4" t="s">
        <v>78</v>
      </c>
      <c r="I35" s="4" t="s">
        <v>79</v>
      </c>
    </row>
    <row r="36" spans="1:12" ht="15" x14ac:dyDescent="0.25">
      <c r="A36" s="92" t="str">
        <f>VLOOKUP($H$4,verzamelblad!$A$5:$EK$54,16,0)</f>
        <v>recoaten</v>
      </c>
      <c r="B36" s="93"/>
      <c r="C36" s="93"/>
      <c r="D36" s="73"/>
      <c r="E36" s="384">
        <f>'3a'!G515-'3a'!G504</f>
        <v>1196.1299999999999</v>
      </c>
      <c r="F36" s="239"/>
      <c r="G36" s="250">
        <f t="shared" ref="G36:G43" si="4">IF(E36="","",SUM(E36*F36))</f>
        <v>0</v>
      </c>
      <c r="H36" s="78">
        <f>VLOOKUP($H$4,verzamelblad!$A$5:$EK$54,17,0)</f>
        <v>1</v>
      </c>
      <c r="I36" s="253">
        <f>IF(H36="op afroep","",SUM(G36*H36))</f>
        <v>0</v>
      </c>
    </row>
    <row r="37" spans="1:12" ht="15" x14ac:dyDescent="0.25">
      <c r="A37" s="89" t="str">
        <f>VLOOKUP($H$4,verzamelblad!$A$5:$EK$54,18,0)</f>
        <v>topstrippen en topcoaten</v>
      </c>
      <c r="B37" s="90"/>
      <c r="C37" s="90"/>
      <c r="D37" s="74"/>
      <c r="E37" s="391">
        <f>E36</f>
        <v>1196.1299999999999</v>
      </c>
      <c r="F37" s="241"/>
      <c r="G37" s="251">
        <f t="shared" si="4"/>
        <v>0</v>
      </c>
      <c r="H37" s="79" t="str">
        <f>VLOOKUP($H$4,verzamelblad!$A$5:$EK$54,19,0)</f>
        <v>op afroep</v>
      </c>
      <c r="I37" s="254" t="str">
        <f t="shared" ref="I37:I43" si="5">IF(H37="op afroep","",SUM(G37*H37))</f>
        <v/>
      </c>
    </row>
    <row r="38" spans="1:12" ht="15" x14ac:dyDescent="0.25">
      <c r="A38" s="89" t="str">
        <f>VLOOKUP($H$4,verzamelblad!$A$5:$EK$54,20,0)</f>
        <v>volsprayen</v>
      </c>
      <c r="B38" s="90"/>
      <c r="C38" s="90"/>
      <c r="D38" s="74"/>
      <c r="E38" s="391">
        <f>E36</f>
        <v>1196.1299999999999</v>
      </c>
      <c r="F38" s="241"/>
      <c r="G38" s="251">
        <f t="shared" si="4"/>
        <v>0</v>
      </c>
      <c r="H38" s="79" t="str">
        <f>VLOOKUP($H$4,verzamelblad!$A$5:$EK$54,21,0)</f>
        <v>op afroep</v>
      </c>
      <c r="I38" s="254" t="str">
        <f t="shared" si="5"/>
        <v/>
      </c>
      <c r="K38" s="14"/>
    </row>
    <row r="39" spans="1:12" ht="15" x14ac:dyDescent="0.25">
      <c r="A39" s="89" t="str">
        <f>VLOOKUP($H$4,verzamelblad!$A$5:$EK$54,22,0)</f>
        <v>tapijtreinigen</v>
      </c>
      <c r="B39" s="90"/>
      <c r="C39" s="90"/>
      <c r="D39" s="74"/>
      <c r="E39" s="391">
        <f>'3a'!F515</f>
        <v>5</v>
      </c>
      <c r="F39" s="241"/>
      <c r="G39" s="251">
        <f t="shared" si="4"/>
        <v>0</v>
      </c>
      <c r="H39" s="79" t="str">
        <f>VLOOKUP($H$4,verzamelblad!$A$5:$EK$54,23,0)</f>
        <v>op afroep</v>
      </c>
      <c r="I39" s="254" t="str">
        <f t="shared" si="5"/>
        <v/>
      </c>
    </row>
    <row r="40" spans="1:12" ht="15" x14ac:dyDescent="0.25">
      <c r="A40" s="89" t="str">
        <f>VLOOKUP($H$4,verzamelblad!$A$5:$EK$54,24,0)</f>
        <v>reinigen inloopzones</v>
      </c>
      <c r="B40" s="90"/>
      <c r="C40" s="90"/>
      <c r="D40" s="74"/>
      <c r="E40" s="161">
        <v>0</v>
      </c>
      <c r="F40" s="241"/>
      <c r="G40" s="251">
        <f t="shared" si="4"/>
        <v>0</v>
      </c>
      <c r="H40" s="79" t="str">
        <f>VLOOKUP($H$4,verzamelblad!$A$5:$EK$54,25,0)</f>
        <v>op afroep</v>
      </c>
      <c r="I40" s="254" t="str">
        <f t="shared" si="5"/>
        <v/>
      </c>
    </row>
    <row r="41" spans="1:12" ht="15" x14ac:dyDescent="0.25">
      <c r="A41" s="89">
        <f>VLOOKUP($H$4,verzamelblad!$A$5:$EK$54,26,0)</f>
        <v>0</v>
      </c>
      <c r="B41" s="90"/>
      <c r="C41" s="90"/>
      <c r="D41" s="74"/>
      <c r="E41" s="161">
        <v>0</v>
      </c>
      <c r="F41" s="241"/>
      <c r="G41" s="251">
        <f t="shared" si="4"/>
        <v>0</v>
      </c>
      <c r="H41" s="79"/>
      <c r="I41" s="254">
        <f t="shared" si="5"/>
        <v>0</v>
      </c>
    </row>
    <row r="42" spans="1:12" ht="15" x14ac:dyDescent="0.25">
      <c r="A42" s="89">
        <f>VLOOKUP($H$4,verzamelblad!$A$5:$EK$54,28,0)</f>
        <v>0</v>
      </c>
      <c r="B42" s="90"/>
      <c r="C42" s="90"/>
      <c r="D42" s="74"/>
      <c r="E42" s="161">
        <v>0</v>
      </c>
      <c r="F42" s="241"/>
      <c r="G42" s="251">
        <f t="shared" si="4"/>
        <v>0</v>
      </c>
      <c r="H42" s="79">
        <f>VLOOKUP($H$4,verzamelblad!$A$5:$EK$54,29,0)</f>
        <v>0</v>
      </c>
      <c r="I42" s="254">
        <f t="shared" si="5"/>
        <v>0</v>
      </c>
    </row>
    <row r="43" spans="1:12" ht="15" x14ac:dyDescent="0.25">
      <c r="A43" s="91">
        <f>VLOOKUP($H$4,verzamelblad!$A$5:$EK$54,30,0)</f>
        <v>0</v>
      </c>
      <c r="B43" s="75"/>
      <c r="C43" s="75"/>
      <c r="D43" s="76"/>
      <c r="E43" s="162">
        <v>0</v>
      </c>
      <c r="F43" s="243"/>
      <c r="G43" s="252">
        <f t="shared" si="4"/>
        <v>0</v>
      </c>
      <c r="H43" s="81">
        <f>VLOOKUP($H$4,verzamelblad!$A$5:$EK$54,31,0)</f>
        <v>0</v>
      </c>
      <c r="I43" s="255">
        <f t="shared" si="5"/>
        <v>0</v>
      </c>
    </row>
    <row r="44" spans="1:12" ht="15.75" thickBot="1" x14ac:dyDescent="0.3">
      <c r="A44" s="56" t="s">
        <v>87</v>
      </c>
      <c r="B44" s="54"/>
      <c r="C44" s="54"/>
      <c r="D44" s="54"/>
      <c r="E44" s="54"/>
      <c r="F44" s="54"/>
      <c r="G44" s="54"/>
      <c r="H44" s="54"/>
      <c r="I44" s="257">
        <f>SUM(I36:I43)</f>
        <v>0</v>
      </c>
    </row>
    <row r="45" spans="1:12" ht="15.75" thickTop="1" x14ac:dyDescent="0.25"/>
    <row r="46" spans="1:12" ht="15" x14ac:dyDescent="0.25">
      <c r="A46" t="s">
        <v>282</v>
      </c>
      <c r="E46" s="4" t="s">
        <v>59</v>
      </c>
      <c r="F46" s="4" t="s">
        <v>183</v>
      </c>
      <c r="G46" s="4" t="s">
        <v>77</v>
      </c>
      <c r="H46" s="4" t="s">
        <v>78</v>
      </c>
      <c r="I46" s="4" t="s">
        <v>79</v>
      </c>
    </row>
    <row r="47" spans="1:12" ht="15" x14ac:dyDescent="0.25">
      <c r="A47" s="92" t="str">
        <f>VLOOKUP($H$4,verzamelblad!$A$5:$EK$54,76,0)</f>
        <v>gevelglas buitenzijde enkelvoudig gemeten</v>
      </c>
      <c r="B47" s="93"/>
      <c r="C47" s="93"/>
      <c r="D47" s="73"/>
      <c r="E47" s="160">
        <v>290.10000000000002</v>
      </c>
      <c r="F47" s="239"/>
      <c r="G47" s="250">
        <f t="shared" ref="G47:G56" si="6">IF(E47="","",SUM(E47*F47))</f>
        <v>0</v>
      </c>
      <c r="H47" s="263">
        <f>VLOOKUP($H$4,verzamelblad!$A$5:$EK$54,77,0)</f>
        <v>2</v>
      </c>
      <c r="I47" s="253">
        <f t="shared" ref="I47:I56" si="7">IF(H47="op afroep","",SUM(G47*H47))</f>
        <v>0</v>
      </c>
    </row>
    <row r="48" spans="1:12" ht="15" x14ac:dyDescent="0.25">
      <c r="A48" s="89" t="str">
        <f>VLOOKUP($H$4,verzamelblad!$A$5:$EK$54,78,0)</f>
        <v>gevelglas binnenzijde enkelvoudig gemeten</v>
      </c>
      <c r="B48" s="90"/>
      <c r="C48" s="90"/>
      <c r="D48" s="74"/>
      <c r="E48" s="161">
        <v>290.10000000000002</v>
      </c>
      <c r="F48" s="241"/>
      <c r="G48" s="251">
        <f t="shared" si="6"/>
        <v>0</v>
      </c>
      <c r="H48" s="264">
        <f>VLOOKUP($H$4,verzamelblad!$A$5:$EK$54,79,0)</f>
        <v>2</v>
      </c>
      <c r="I48" s="254">
        <f t="shared" si="7"/>
        <v>0</v>
      </c>
    </row>
    <row r="49" spans="1:12" ht="15" x14ac:dyDescent="0.25">
      <c r="A49" s="89" t="str">
        <f>VLOOKUP($H$4,verzamelblad!$A$5:$EK$54,80,0)</f>
        <v>separatieglas dubbelvoudig gemeten</v>
      </c>
      <c r="B49" s="90"/>
      <c r="C49" s="90"/>
      <c r="D49" s="74"/>
      <c r="E49" s="161">
        <v>152.1</v>
      </c>
      <c r="F49" s="241"/>
      <c r="G49" s="251">
        <f t="shared" si="6"/>
        <v>0</v>
      </c>
      <c r="H49" s="264">
        <f>VLOOKUP($H$4,verzamelblad!$A$5:$EK$54,81,0)</f>
        <v>2</v>
      </c>
      <c r="I49" s="254">
        <f t="shared" si="7"/>
        <v>0</v>
      </c>
    </row>
    <row r="50" spans="1:12" ht="15" x14ac:dyDescent="0.25">
      <c r="A50" s="89" t="str">
        <f>VLOOKUP($H$4,verzamelblad!$A$5:$EK$54,82,0)</f>
        <v>koepelglas enkelvoudig gemeten</v>
      </c>
      <c r="B50" s="90"/>
      <c r="C50" s="90"/>
      <c r="D50" s="74"/>
      <c r="E50" s="161">
        <v>0</v>
      </c>
      <c r="F50" s="241"/>
      <c r="G50" s="251">
        <f t="shared" si="6"/>
        <v>0</v>
      </c>
      <c r="H50" s="264" t="str">
        <f>VLOOKUP($H$4,verzamelblad!$A$5:$EK$54,83,0)</f>
        <v>op afroep</v>
      </c>
      <c r="I50" s="254" t="str">
        <f t="shared" si="7"/>
        <v/>
      </c>
    </row>
    <row r="51" spans="1:12" ht="15" x14ac:dyDescent="0.25">
      <c r="A51" s="89" t="str">
        <f>VLOOKUP($H$4,verzamelblad!$A$5:$EK$54,84,0)</f>
        <v>boeidelen</v>
      </c>
      <c r="B51" s="90"/>
      <c r="C51" s="90"/>
      <c r="D51" s="74"/>
      <c r="E51" s="161">
        <v>0</v>
      </c>
      <c r="F51" s="241"/>
      <c r="G51" s="251">
        <f t="shared" si="6"/>
        <v>0</v>
      </c>
      <c r="H51" s="264">
        <f>VLOOKUP($H$4,verzamelblad!$A$5:$EK$54,85,0)</f>
        <v>0</v>
      </c>
      <c r="I51" s="254">
        <f t="shared" si="7"/>
        <v>0</v>
      </c>
    </row>
    <row r="52" spans="1:12" ht="15" x14ac:dyDescent="0.25">
      <c r="A52" s="89" t="str">
        <f>VLOOKUP($H$4,verzamelblad!$A$5:$EK$54,86,0)</f>
        <v>gevelbeplating</v>
      </c>
      <c r="B52" s="90"/>
      <c r="C52" s="90"/>
      <c r="D52" s="74"/>
      <c r="E52" s="161">
        <v>0</v>
      </c>
      <c r="F52" s="241"/>
      <c r="G52" s="251">
        <f t="shared" si="6"/>
        <v>0</v>
      </c>
      <c r="H52" s="264">
        <f>VLOOKUP($H$4,verzamelblad!$A$5:$EK$54,87,0)</f>
        <v>0</v>
      </c>
      <c r="I52" s="254">
        <f t="shared" si="7"/>
        <v>0</v>
      </c>
    </row>
    <row r="53" spans="1:12" ht="15" x14ac:dyDescent="0.25">
      <c r="A53" s="89">
        <f>VLOOKUP($H$4,verzamelblad!$A$5:$EK$54,88,0)</f>
        <v>0</v>
      </c>
      <c r="B53" s="90"/>
      <c r="C53" s="90"/>
      <c r="D53" s="74"/>
      <c r="E53" s="161">
        <v>0</v>
      </c>
      <c r="F53" s="241"/>
      <c r="G53" s="251">
        <f t="shared" si="6"/>
        <v>0</v>
      </c>
      <c r="H53" s="264">
        <f>VLOOKUP($H$4,verzamelblad!$A$5:$EK$54,89,0)</f>
        <v>0</v>
      </c>
      <c r="I53" s="254">
        <f t="shared" si="7"/>
        <v>0</v>
      </c>
    </row>
    <row r="54" spans="1:12" ht="15" x14ac:dyDescent="0.25">
      <c r="A54" s="89">
        <f>VLOOKUP($H$4,verzamelblad!$A$5:$EK$54,90,0)</f>
        <v>0</v>
      </c>
      <c r="B54" s="90"/>
      <c r="C54" s="90"/>
      <c r="D54" s="74"/>
      <c r="E54" s="161">
        <v>0</v>
      </c>
      <c r="F54" s="241"/>
      <c r="G54" s="251">
        <f t="shared" si="6"/>
        <v>0</v>
      </c>
      <c r="H54" s="264">
        <f>VLOOKUP($H$4,verzamelblad!$A$5:$EK$54,91,0)</f>
        <v>0</v>
      </c>
      <c r="I54" s="254">
        <f t="shared" si="7"/>
        <v>0</v>
      </c>
    </row>
    <row r="55" spans="1:12" ht="15" x14ac:dyDescent="0.25">
      <c r="A55" s="89">
        <f>VLOOKUP($H$4,verzamelblad!$A$5:$EK$54,92,0)</f>
        <v>0</v>
      </c>
      <c r="B55" s="90"/>
      <c r="C55" s="90"/>
      <c r="D55" s="74"/>
      <c r="E55" s="161">
        <v>0</v>
      </c>
      <c r="F55" s="241"/>
      <c r="G55" s="251">
        <f t="shared" si="6"/>
        <v>0</v>
      </c>
      <c r="H55" s="264">
        <f>VLOOKUP($H$4,verzamelblad!$A$5:$EK$54,93,0)</f>
        <v>0</v>
      </c>
      <c r="I55" s="254">
        <f t="shared" si="7"/>
        <v>0</v>
      </c>
    </row>
    <row r="56" spans="1:12" ht="15" x14ac:dyDescent="0.25">
      <c r="A56" s="91">
        <f>VLOOKUP($H$4,verzamelblad!$A$5:$EK$54,94,0)</f>
        <v>0</v>
      </c>
      <c r="B56" s="75"/>
      <c r="C56" s="75"/>
      <c r="D56" s="76"/>
      <c r="E56" s="162">
        <v>0</v>
      </c>
      <c r="F56" s="243"/>
      <c r="G56" s="252">
        <f t="shared" si="6"/>
        <v>0</v>
      </c>
      <c r="H56" s="265">
        <f>VLOOKUP($H$4,verzamelblad!$A$5:$EK$54,95,0)</f>
        <v>0</v>
      </c>
      <c r="I56" s="255">
        <f t="shared" si="7"/>
        <v>0</v>
      </c>
    </row>
    <row r="57" spans="1:12" ht="15.75" thickBot="1" x14ac:dyDescent="0.3">
      <c r="A57" s="54" t="s">
        <v>87</v>
      </c>
      <c r="B57" s="54"/>
      <c r="C57" s="54"/>
      <c r="D57" s="54"/>
      <c r="E57" s="54"/>
      <c r="F57" s="54"/>
      <c r="G57" s="54"/>
      <c r="H57" s="54"/>
      <c r="I57" s="257">
        <f>SUM(I47:I56)</f>
        <v>0</v>
      </c>
    </row>
    <row r="58" spans="1:12" ht="15.75" hidden="1" thickTop="1" x14ac:dyDescent="0.25">
      <c r="E58" s="4"/>
      <c r="F58" s="4"/>
      <c r="G58" s="4"/>
      <c r="H58" s="4"/>
      <c r="I58" s="4"/>
    </row>
    <row r="59" spans="1:12" ht="15" hidden="1" x14ac:dyDescent="0.25">
      <c r="A59" s="234" t="s">
        <v>167</v>
      </c>
      <c r="B59" s="234"/>
      <c r="C59" s="234"/>
      <c r="D59" s="234"/>
      <c r="E59" s="235" t="s">
        <v>184</v>
      </c>
      <c r="F59" s="235" t="s">
        <v>185</v>
      </c>
      <c r="G59" s="235" t="s">
        <v>21</v>
      </c>
      <c r="H59" s="235" t="s">
        <v>285</v>
      </c>
      <c r="I59" s="235" t="s">
        <v>79</v>
      </c>
      <c r="K59" s="14"/>
      <c r="L59" s="14"/>
    </row>
    <row r="60" spans="1:12" ht="15" hidden="1" x14ac:dyDescent="0.25">
      <c r="A60" s="92"/>
      <c r="B60" s="93"/>
      <c r="C60" s="93"/>
      <c r="D60" s="73"/>
      <c r="E60" s="60"/>
      <c r="F60" s="60"/>
      <c r="G60" s="78"/>
      <c r="H60" s="60"/>
      <c r="I60" s="253">
        <f>H60*G60</f>
        <v>0</v>
      </c>
      <c r="K60" s="14" t="s">
        <v>246</v>
      </c>
      <c r="L60" s="14"/>
    </row>
    <row r="61" spans="1:12" ht="15" hidden="1" x14ac:dyDescent="0.25">
      <c r="A61" s="89"/>
      <c r="B61" s="90"/>
      <c r="C61" s="90"/>
      <c r="D61" s="74"/>
      <c r="E61" s="61"/>
      <c r="F61" s="61"/>
      <c r="G61" s="79"/>
      <c r="H61" s="61"/>
      <c r="I61" s="254">
        <f t="shared" ref="I61:I65" si="8">H61*G61</f>
        <v>0</v>
      </c>
      <c r="K61" s="92" t="s">
        <v>186</v>
      </c>
      <c r="L61" s="163"/>
    </row>
    <row r="62" spans="1:12" ht="15" hidden="1" x14ac:dyDescent="0.25">
      <c r="A62" s="89"/>
      <c r="B62" s="90"/>
      <c r="C62" s="90"/>
      <c r="D62" s="74"/>
      <c r="E62" s="61"/>
      <c r="F62" s="61"/>
      <c r="G62" s="79"/>
      <c r="H62" s="61"/>
      <c r="I62" s="254">
        <f t="shared" si="8"/>
        <v>0</v>
      </c>
      <c r="K62" s="91" t="s">
        <v>187</v>
      </c>
      <c r="L62" s="164"/>
    </row>
    <row r="63" spans="1:12" ht="15" hidden="1" x14ac:dyDescent="0.25">
      <c r="A63" s="89"/>
      <c r="B63" s="90"/>
      <c r="C63" s="90"/>
      <c r="D63" s="74"/>
      <c r="E63" s="61"/>
      <c r="F63" s="61"/>
      <c r="G63" s="79"/>
      <c r="H63" s="61"/>
      <c r="I63" s="254">
        <f t="shared" si="8"/>
        <v>0</v>
      </c>
    </row>
    <row r="64" spans="1:12" ht="15" hidden="1" x14ac:dyDescent="0.25">
      <c r="A64" s="89"/>
      <c r="B64" s="90"/>
      <c r="C64" s="90"/>
      <c r="D64" s="74"/>
      <c r="E64" s="61"/>
      <c r="F64" s="61"/>
      <c r="G64" s="79"/>
      <c r="H64" s="61"/>
      <c r="I64" s="254">
        <f t="shared" si="8"/>
        <v>0</v>
      </c>
    </row>
    <row r="65" spans="1:12" ht="15" hidden="1" x14ac:dyDescent="0.25">
      <c r="A65" s="91"/>
      <c r="B65" s="75"/>
      <c r="C65" s="75"/>
      <c r="D65" s="76"/>
      <c r="E65" s="62"/>
      <c r="F65" s="62"/>
      <c r="G65" s="81"/>
      <c r="H65" s="62"/>
      <c r="I65" s="255">
        <f t="shared" si="8"/>
        <v>0</v>
      </c>
    </row>
    <row r="66" spans="1:12" ht="15.75" hidden="1" thickBot="1" x14ac:dyDescent="0.3">
      <c r="A66" s="268" t="s">
        <v>87</v>
      </c>
      <c r="B66" s="268"/>
      <c r="C66" s="268"/>
      <c r="D66" s="268"/>
      <c r="E66" s="269"/>
      <c r="F66" s="269"/>
      <c r="G66" s="270"/>
      <c r="H66" s="269"/>
      <c r="I66" s="256">
        <f>SUM(I60:I65)</f>
        <v>0</v>
      </c>
    </row>
    <row r="67" spans="1:12" ht="15.75" thickTop="1" x14ac:dyDescent="0.25">
      <c r="B67" s="268"/>
      <c r="C67" s="268"/>
      <c r="D67" s="268"/>
      <c r="E67" s="269"/>
      <c r="F67" s="269"/>
      <c r="G67" s="270"/>
      <c r="H67" s="269"/>
      <c r="I67" s="271"/>
    </row>
    <row r="68" spans="1:12" ht="15" x14ac:dyDescent="0.25">
      <c r="A68" s="21" t="s">
        <v>292</v>
      </c>
      <c r="B68" s="272"/>
      <c r="C68" s="272"/>
      <c r="D68" s="272"/>
      <c r="E68" s="272"/>
      <c r="F68" s="272"/>
      <c r="G68" s="272"/>
      <c r="H68" s="272"/>
      <c r="I68" s="272"/>
    </row>
    <row r="69" spans="1:12" ht="15" x14ac:dyDescent="0.25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12" ht="15" x14ac:dyDescent="0.25">
      <c r="A70" s="442"/>
      <c r="B70" s="443"/>
      <c r="C70" s="443"/>
      <c r="D70" s="443"/>
      <c r="E70" s="443"/>
      <c r="F70" s="443"/>
      <c r="G70" s="443"/>
      <c r="H70" s="443"/>
      <c r="I70" s="444"/>
    </row>
    <row r="71" spans="1:12" ht="15" x14ac:dyDescent="0.25">
      <c r="A71" s="442"/>
      <c r="B71" s="443"/>
      <c r="C71" s="443"/>
      <c r="D71" s="443"/>
      <c r="E71" s="443"/>
      <c r="F71" s="443"/>
      <c r="G71" s="443"/>
      <c r="H71" s="443"/>
      <c r="I71" s="444"/>
    </row>
    <row r="72" spans="1:12" ht="15" x14ac:dyDescent="0.25">
      <c r="A72" s="442"/>
      <c r="B72" s="443"/>
      <c r="C72" s="443"/>
      <c r="D72" s="443"/>
      <c r="E72" s="443"/>
      <c r="F72" s="443"/>
      <c r="G72" s="443"/>
      <c r="H72" s="443"/>
      <c r="I72" s="444"/>
    </row>
    <row r="73" spans="1:12" ht="15" x14ac:dyDescent="0.25">
      <c r="A73" s="445"/>
      <c r="B73" s="446"/>
      <c r="C73" s="446"/>
      <c r="D73" s="446"/>
      <c r="E73" s="446"/>
      <c r="F73" s="446"/>
      <c r="G73" s="446"/>
      <c r="H73" s="446"/>
      <c r="I73" s="447"/>
    </row>
    <row r="74" spans="1:12" ht="15" x14ac:dyDescent="0.25">
      <c r="A74" s="236"/>
      <c r="B74" s="236"/>
      <c r="C74" s="236"/>
      <c r="D74" s="236"/>
      <c r="E74" s="236"/>
      <c r="F74" s="236"/>
      <c r="G74" s="236"/>
      <c r="H74" s="236"/>
    </row>
    <row r="75" spans="1:12" ht="15" x14ac:dyDescent="0.25"/>
    <row r="76" spans="1:12" ht="15" x14ac:dyDescent="0.25">
      <c r="A76" s="97" t="s">
        <v>92</v>
      </c>
      <c r="B76" s="94"/>
      <c r="C76" s="94"/>
      <c r="D76" s="94"/>
      <c r="E76" s="94"/>
      <c r="F76" s="94"/>
      <c r="G76" s="94"/>
      <c r="H76" s="94"/>
      <c r="I76" s="259">
        <f>SUM(I14+I33+I44+I57+I66)</f>
        <v>0</v>
      </c>
    </row>
    <row r="77" spans="1:12" ht="15" x14ac:dyDescent="0.25">
      <c r="A77" s="21"/>
      <c r="B77" s="21"/>
      <c r="C77" s="21"/>
      <c r="D77" s="21"/>
      <c r="E77" s="21"/>
      <c r="F77" s="21"/>
      <c r="G77" s="21"/>
      <c r="H77" s="21"/>
      <c r="I77" s="204"/>
    </row>
    <row r="78" spans="1:12" ht="15" x14ac:dyDescent="0.25">
      <c r="A78" s="97" t="s">
        <v>758</v>
      </c>
      <c r="B78" s="94"/>
      <c r="C78" s="94"/>
      <c r="D78" s="94"/>
      <c r="E78" s="94"/>
      <c r="F78" s="94"/>
      <c r="G78" s="94"/>
      <c r="H78" s="94"/>
      <c r="I78" s="259">
        <f>I76/12</f>
        <v>0</v>
      </c>
    </row>
    <row r="79" spans="1:12" ht="15" x14ac:dyDescent="0.25">
      <c r="A79" s="21"/>
      <c r="B79" s="21"/>
      <c r="C79" s="21"/>
      <c r="D79" s="21"/>
      <c r="E79" s="21"/>
      <c r="F79" s="21"/>
      <c r="G79" s="21"/>
      <c r="H79" s="21"/>
      <c r="I79" s="204"/>
      <c r="J79" s="34"/>
      <c r="K79" s="34"/>
      <c r="L79" s="34"/>
    </row>
    <row r="80" spans="1:12" ht="15" x14ac:dyDescent="0.25">
      <c r="A80" t="s">
        <v>188</v>
      </c>
      <c r="E80" t="s">
        <v>70</v>
      </c>
      <c r="F80" s="4" t="s">
        <v>21</v>
      </c>
      <c r="I80" t="s">
        <v>79</v>
      </c>
    </row>
    <row r="81" spans="1:9" ht="15.75" thickBot="1" x14ac:dyDescent="0.3">
      <c r="A81" s="107" t="str">
        <f>verzamelblad!D3</f>
        <v>VSR</v>
      </c>
      <c r="B81" s="108"/>
      <c r="C81" s="108"/>
      <c r="D81" s="108"/>
      <c r="E81" s="165">
        <f ca="1">VLOOKUP($H$4,verzamelblad!$A$5:$EK$54,9,0)</f>
        <v>180.53996999999998</v>
      </c>
      <c r="F81" s="109">
        <f>VLOOKUP($H$4,verzamelblad!$A$5:$EK$54,10,0)</f>
        <v>4</v>
      </c>
      <c r="G81" s="108"/>
      <c r="H81" s="108"/>
      <c r="I81" s="261">
        <f ca="1">SUM(E81*F81)</f>
        <v>722.15987999999993</v>
      </c>
    </row>
    <row r="82" spans="1:9" ht="15.75" hidden="1" thickTop="1" x14ac:dyDescent="0.25"/>
    <row r="83" spans="1:9" ht="15.75" hidden="1" thickTop="1" x14ac:dyDescent="0.25"/>
    <row r="84" spans="1:9" ht="15.75" hidden="1" thickTop="1" x14ac:dyDescent="0.25">
      <c r="A84" t="s">
        <v>93</v>
      </c>
      <c r="D84" t="s">
        <v>177</v>
      </c>
      <c r="E84" t="s">
        <v>178</v>
      </c>
    </row>
    <row r="85" spans="1:9" ht="15.75" hidden="1" thickTop="1" x14ac:dyDescent="0.25">
      <c r="A85" t="str">
        <f t="shared" ref="A85:A99" ca="1" si="9">IF(K19=0,"",K19)</f>
        <v>A</v>
      </c>
      <c r="D85">
        <f t="shared" ref="D85:D99" ca="1" si="10">IF(A85="",0,VLOOKUP(A85,INDIRECT("'"&amp;$H$5&amp;"'!C500:M515"),11,0))</f>
        <v>137610</v>
      </c>
      <c r="E85" t="str">
        <f>IF(L19="","",SUM(D85/L19)*uurtariefopbouw!$F$35)</f>
        <v/>
      </c>
    </row>
    <row r="86" spans="1:9" ht="15.75" hidden="1" thickTop="1" x14ac:dyDescent="0.25">
      <c r="A86" t="str">
        <f t="shared" ca="1" si="9"/>
        <v>A1</v>
      </c>
      <c r="D86">
        <f t="shared" ca="1" si="10"/>
        <v>7485.6</v>
      </c>
      <c r="E86" t="str">
        <f>IF(L20="","",SUM(D86/L20)*uurtariefopbouw!$F$35)</f>
        <v/>
      </c>
    </row>
    <row r="87" spans="1:9" ht="15.75" hidden="1" thickTop="1" x14ac:dyDescent="0.25">
      <c r="A87" t="str">
        <f t="shared" ca="1" si="9"/>
        <v>B</v>
      </c>
      <c r="D87">
        <f t="shared" ca="1" si="10"/>
        <v>98140</v>
      </c>
      <c r="E87" t="str">
        <f>IF(L21="","",SUM(D87/L21)*uurtariefopbouw!$F$35)</f>
        <v/>
      </c>
    </row>
    <row r="88" spans="1:9" ht="15.75" hidden="1" thickTop="1" x14ac:dyDescent="0.25">
      <c r="A88" t="str">
        <f t="shared" ca="1" si="9"/>
        <v>C</v>
      </c>
      <c r="D88">
        <f t="shared" ca="1" si="10"/>
        <v>17030</v>
      </c>
      <c r="E88" t="str">
        <f>IF(L22="","",SUM(D88/L22)*uurtariefopbouw!$F$35)</f>
        <v/>
      </c>
    </row>
    <row r="89" spans="1:9" ht="15.75" hidden="1" thickTop="1" x14ac:dyDescent="0.25">
      <c r="A89" t="str">
        <f t="shared" ca="1" si="9"/>
        <v>D</v>
      </c>
      <c r="D89">
        <f t="shared" ca="1" si="10"/>
        <v>79298</v>
      </c>
      <c r="E89" t="str">
        <f>IF(L23="","",SUM(D89/L23)*uurtariefopbouw!$F$35)</f>
        <v/>
      </c>
    </row>
    <row r="90" spans="1:9" ht="15.75" hidden="1" thickTop="1" x14ac:dyDescent="0.25">
      <c r="A90" t="str">
        <f t="shared" si="9"/>
        <v/>
      </c>
      <c r="D90">
        <f t="shared" ca="1" si="10"/>
        <v>0</v>
      </c>
      <c r="E90" t="str">
        <f>IF(L24="","",SUM(D90/L24)*uurtariefopbouw!$F$35)</f>
        <v/>
      </c>
    </row>
    <row r="91" spans="1:9" ht="15.75" hidden="1" thickTop="1" x14ac:dyDescent="0.25">
      <c r="A91" t="str">
        <f t="shared" si="9"/>
        <v/>
      </c>
      <c r="D91">
        <f t="shared" ca="1" si="10"/>
        <v>0</v>
      </c>
      <c r="E91" t="str">
        <f>IF(L25="","",SUM(D91/L25)*uurtariefopbouw!$F$35)</f>
        <v/>
      </c>
    </row>
    <row r="92" spans="1:9" ht="15.75" hidden="1" thickTop="1" x14ac:dyDescent="0.25">
      <c r="A92" t="str">
        <f t="shared" si="9"/>
        <v/>
      </c>
      <c r="D92">
        <f t="shared" ca="1" si="10"/>
        <v>0</v>
      </c>
      <c r="E92" t="str">
        <f>IF(L26="","",SUM(D92/L26)*uurtariefopbouw!$F$35)</f>
        <v/>
      </c>
    </row>
    <row r="93" spans="1:9" ht="15.75" hidden="1" thickTop="1" x14ac:dyDescent="0.25">
      <c r="A93" t="str">
        <f t="shared" si="9"/>
        <v/>
      </c>
      <c r="D93">
        <f t="shared" ca="1" si="10"/>
        <v>0</v>
      </c>
      <c r="E93" t="str">
        <f>IF(L27="","",SUM(D93/L27)*uurtariefopbouw!$F$35)</f>
        <v/>
      </c>
    </row>
    <row r="94" spans="1:9" ht="15.75" hidden="1" thickTop="1" x14ac:dyDescent="0.25">
      <c r="A94" t="str">
        <f t="shared" si="9"/>
        <v/>
      </c>
      <c r="D94">
        <f t="shared" ca="1" si="10"/>
        <v>0</v>
      </c>
      <c r="E94" t="str">
        <f>IF(L28="","",SUM(D94/L28)*uurtariefopbouw!$F$35)</f>
        <v/>
      </c>
    </row>
    <row r="95" spans="1:9" ht="15.75" hidden="1" thickTop="1" x14ac:dyDescent="0.25">
      <c r="A95" t="str">
        <f t="shared" si="9"/>
        <v/>
      </c>
      <c r="D95">
        <f t="shared" ca="1" si="10"/>
        <v>0</v>
      </c>
      <c r="E95" t="str">
        <f>IF(L29="","",SUM(D95/L29)*uurtariefopbouw!$F$35)</f>
        <v/>
      </c>
    </row>
    <row r="96" spans="1:9" ht="15.75" hidden="1" thickTop="1" x14ac:dyDescent="0.25">
      <c r="A96" t="str">
        <f t="shared" si="9"/>
        <v/>
      </c>
      <c r="D96">
        <f t="shared" ca="1" si="10"/>
        <v>0</v>
      </c>
      <c r="E96" t="str">
        <f>IF(L30="","",SUM(D96/L30)*uurtariefopbouw!$F$35)</f>
        <v/>
      </c>
    </row>
    <row r="97" spans="1:5" ht="15.75" hidden="1" thickTop="1" x14ac:dyDescent="0.25">
      <c r="A97" t="str">
        <f t="shared" si="9"/>
        <v/>
      </c>
      <c r="D97">
        <f t="shared" ca="1" si="10"/>
        <v>0</v>
      </c>
      <c r="E97" t="str">
        <f>IF(L31="","",SUM(D97/L31)*uurtariefopbouw!$F$35)</f>
        <v/>
      </c>
    </row>
    <row r="98" spans="1:5" ht="15.75" hidden="1" thickTop="1" x14ac:dyDescent="0.25">
      <c r="A98" t="str">
        <f t="shared" si="9"/>
        <v/>
      </c>
      <c r="D98">
        <f t="shared" ca="1" si="10"/>
        <v>0</v>
      </c>
      <c r="E98" t="str">
        <f>IF(L32="","",SUM(D98/L32)*uurtariefopbouw!$F$35)</f>
        <v/>
      </c>
    </row>
    <row r="99" spans="1:5" ht="15.75" hidden="1" thickTop="1" x14ac:dyDescent="0.25">
      <c r="A99" t="str">
        <f t="shared" si="9"/>
        <v/>
      </c>
      <c r="D99">
        <f t="shared" ca="1" si="10"/>
        <v>0</v>
      </c>
      <c r="E99" t="str">
        <f>IF(L33="","",SUM(D99/L33)*uurtariefopbouw!$F$35)</f>
        <v/>
      </c>
    </row>
    <row r="100" spans="1:5" ht="16.5" hidden="1" thickTop="1" thickBot="1" x14ac:dyDescent="0.3">
      <c r="A100" s="5" t="s">
        <v>181</v>
      </c>
      <c r="B100" s="5"/>
      <c r="C100" s="5"/>
      <c r="D100" s="5">
        <f ca="1">SUM(D85:D99)</f>
        <v>339563.6</v>
      </c>
      <c r="E100" s="5">
        <f>SUM(E85:E99)</f>
        <v>0</v>
      </c>
    </row>
    <row r="101" spans="1:5" ht="15.75" hidden="1" thickTop="1" x14ac:dyDescent="0.25"/>
    <row r="102" spans="1:5" ht="15.75" hidden="1" thickTop="1" x14ac:dyDescent="0.25"/>
    <row r="103" spans="1:5" ht="15.75" hidden="1" thickTop="1" x14ac:dyDescent="0.25"/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4" ht="0" hidden="1" customHeight="1" x14ac:dyDescent="0.25"/>
  </sheetData>
  <sheetProtection algorithmName="SHA-512" hashValue="68iLbw5a3KY3aPj7PbS6T6pcYO8jpM2nAzYfMThGI4bX11qCmwLe1YAZo2qgtlIiVhAK4UfNamVMgsQ9ihTcIQ==" saltValue="dKof+pPoWLCrzF7O6cbzuw==" spinCount="100000" sheet="1" objects="1" scenarios="1"/>
  <mergeCells count="11"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64</vt:i4>
      </vt:variant>
      <vt:variant>
        <vt:lpstr>Benoemde bereiken</vt:lpstr>
      </vt:variant>
      <vt:variant>
        <vt:i4>72</vt:i4>
      </vt:variant>
    </vt:vector>
  </HeadingPairs>
  <TitlesOfParts>
    <vt:vector size="136" baseType="lpstr">
      <vt:lpstr>verzamelblad</vt:lpstr>
      <vt:lpstr>Algemene gegevens</vt:lpstr>
      <vt:lpstr>uurtariefopbouw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Wijzigingenblad</vt:lpstr>
      <vt:lpstr>Supplement</vt:lpstr>
      <vt:lpstr>'1'!Afdrukbereik</vt:lpstr>
      <vt:lpstr>'10'!Afdrukbereik</vt:lpstr>
      <vt:lpstr>'10a'!Afdrukbereik</vt:lpstr>
      <vt:lpstr>'11'!Afdrukbereik</vt:lpstr>
      <vt:lpstr>'11a'!Afdrukbereik</vt:lpstr>
      <vt:lpstr>'12'!Afdrukbereik</vt:lpstr>
      <vt:lpstr>'12a'!Afdrukbereik</vt:lpstr>
      <vt:lpstr>'13'!Afdrukbereik</vt:lpstr>
      <vt:lpstr>'13a'!Afdrukbereik</vt:lpstr>
      <vt:lpstr>'14'!Afdrukbereik</vt:lpstr>
      <vt:lpstr>'14a'!Afdrukbereik</vt:lpstr>
      <vt:lpstr>'15'!Afdrukbereik</vt:lpstr>
      <vt:lpstr>'15a'!Afdrukbereik</vt:lpstr>
      <vt:lpstr>'16'!Afdrukbereik</vt:lpstr>
      <vt:lpstr>'16a'!Afdrukbereik</vt:lpstr>
      <vt:lpstr>'17'!Afdrukbereik</vt:lpstr>
      <vt:lpstr>'17a'!Afdrukbereik</vt:lpstr>
      <vt:lpstr>'18'!Afdrukbereik</vt:lpstr>
      <vt:lpstr>'18a'!Afdrukbereik</vt:lpstr>
      <vt:lpstr>'19'!Afdrukbereik</vt:lpstr>
      <vt:lpstr>'19a'!Afdrukbereik</vt:lpstr>
      <vt:lpstr>'1a'!Afdrukbereik</vt:lpstr>
      <vt:lpstr>'2'!Afdrukbereik</vt:lpstr>
      <vt:lpstr>'20'!Afdrukbereik</vt:lpstr>
      <vt:lpstr>'20a'!Afdrukbereik</vt:lpstr>
      <vt:lpstr>'22'!Afdrukbereik</vt:lpstr>
      <vt:lpstr>'22a'!Afdrukbereik</vt:lpstr>
      <vt:lpstr>'23'!Afdrukbereik</vt:lpstr>
      <vt:lpstr>'23a'!Afdrukbereik</vt:lpstr>
      <vt:lpstr>'24'!Afdrukbereik</vt:lpstr>
      <vt:lpstr>'24a'!Afdrukbereik</vt:lpstr>
      <vt:lpstr>'25'!Afdrukbereik</vt:lpstr>
      <vt:lpstr>'25a'!Afdrukbereik</vt:lpstr>
      <vt:lpstr>'26'!Afdrukbereik</vt:lpstr>
      <vt:lpstr>'26a'!Afdrukbereik</vt:lpstr>
      <vt:lpstr>'27'!Afdrukbereik</vt:lpstr>
      <vt:lpstr>'27a'!Afdrukbereik</vt:lpstr>
      <vt:lpstr>'28'!Afdrukbereik</vt:lpstr>
      <vt:lpstr>'28a'!Afdrukbereik</vt:lpstr>
      <vt:lpstr>'29'!Afdrukbereik</vt:lpstr>
      <vt:lpstr>'29a'!Afdrukbereik</vt:lpstr>
      <vt:lpstr>'2a'!Afdrukbereik</vt:lpstr>
      <vt:lpstr>'3'!Afdrukbereik</vt:lpstr>
      <vt:lpstr>'30'!Afdrukbereik</vt:lpstr>
      <vt:lpstr>'30a'!Afdrukbereik</vt:lpstr>
      <vt:lpstr>'3a'!Afdrukbereik</vt:lpstr>
      <vt:lpstr>'4'!Afdrukbereik</vt:lpstr>
      <vt:lpstr>'4a'!Afdrukbereik</vt:lpstr>
      <vt:lpstr>'5'!Afdrukbereik</vt:lpstr>
      <vt:lpstr>'5a'!Afdrukbereik</vt:lpstr>
      <vt:lpstr>'6'!Afdrukbereik</vt:lpstr>
      <vt:lpstr>'6a'!Afdrukbereik</vt:lpstr>
      <vt:lpstr>'7'!Afdrukbereik</vt:lpstr>
      <vt:lpstr>'7a'!Afdrukbereik</vt:lpstr>
      <vt:lpstr>'8'!Afdrukbereik</vt:lpstr>
      <vt:lpstr>'8a'!Afdrukbereik</vt:lpstr>
      <vt:lpstr>'9'!Afdrukbereik</vt:lpstr>
      <vt:lpstr>'9a'!Afdrukbereik</vt:lpstr>
      <vt:lpstr>'Algemene gegevens'!Afdrukbereik</vt:lpstr>
      <vt:lpstr>Supplement!Afdrukbereik</vt:lpstr>
      <vt:lpstr>uurtariefopbouw!Afdrukbereik</vt:lpstr>
      <vt:lpstr>verzamelblad!Afdrukbereik</vt:lpstr>
      <vt:lpstr>bestekcontract</vt:lpstr>
      <vt:lpstr>besteknr</vt:lpstr>
      <vt:lpstr>directtoezicht</vt:lpstr>
      <vt:lpstr>offertetarief</vt:lpstr>
      <vt:lpstr>opdrachtgever</vt:lpstr>
      <vt:lpstr>opdrachtnemer</vt:lpstr>
      <vt:lpstr>opdrachtnemerplaats</vt:lpstr>
      <vt:lpstr>plaatsopdrnmr</vt:lpstr>
      <vt:lpstr>regietarief</vt:lpstr>
      <vt:lpstr>spectarief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Martine Godlieb</cp:lastModifiedBy>
  <cp:lastPrinted>2017-12-04T12:54:25Z</cp:lastPrinted>
  <dcterms:created xsi:type="dcterms:W3CDTF">2012-08-02T07:38:51Z</dcterms:created>
  <dcterms:modified xsi:type="dcterms:W3CDTF">2018-04-30T08:51:44Z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131877f6-4d0d-49f9-8534-5cf6add56e1a</vt:lpwstr>
  </property>
  <property fmtid="{D5CDD505-2E9C-101B-9397-08002B2CF9AE}" pid="3" name="eSynDocHID">
    <vt:i4>57147</vt:i4>
  </property>
  <property fmtid="{D5CDD505-2E9C-101B-9397-08002B2CF9AE}" pid="4" name="eSynDocSubject">
    <vt:lpwstr>Uitvoeringsbepaling COG Drenthe (Vlinderhof / De Borg) 170717</vt:lpwstr>
  </property>
  <property fmtid="{D5CDD505-2E9C-101B-9397-08002B2CF9AE}" pid="5" name="eSynDocTypeID">
    <vt:i4>134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1e9685bd-54cb-4bd1-83a4-897301054c6f</vt:lpwstr>
  </property>
  <property fmtid="{D5CDD505-2E9C-101B-9397-08002B2CF9AE}" pid="12" name="eSynDocAccount">
    <vt:lpwstr>              120027</vt:lpwstr>
  </property>
  <property fmtid="{D5CDD505-2E9C-101B-9397-08002B2CF9AE}" pid="13" name="eSynDocAccountDesc">
    <vt:lpwstr>COG Drenthe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/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d2e435ff-176c-4e39-8b51-e6fa0f6d6b78</vt:lpwstr>
  </property>
  <property fmtid="{D5CDD505-2E9C-101B-9397-08002B2CF9AE}" pid="36" name="eSynDocAttachFileName">
    <vt:lpwstr>Inschrijfbiljetten 210317 met periode facturatie1.xlsx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SavedToSynergy">
    <vt:bool>true</vt:bool>
  </property>
  <property fmtid="{D5CDD505-2E9C-101B-9397-08002B2CF9AE}" pid="40" name="eSynDocIsMailDocument">
    <vt:bool>false</vt:bool>
  </property>
</Properties>
</file>