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70"/>
  </bookViews>
  <sheets>
    <sheet name="TCO" sheetId="3" r:id="rId1"/>
    <sheet name="Hulpgrafiek" sheetId="1" r:id="rId2"/>
    <sheet name="DATA" sheetId="2" state="hidden" r:id="rId3"/>
  </sheets>
  <externalReferences>
    <externalReference r:id="rId4"/>
    <externalReference r:id="rId5"/>
  </externalReferences>
  <definedNames>
    <definedName name="_xlnm.Print_Titles" localSheetId="0">TCO!$1:$11</definedName>
    <definedName name="Percentage_Qeisen" localSheetId="0">'[1]HULP-velden'!$J$80</definedName>
    <definedName name="Percentage_Qeisen">'[2]HULP-velden'!$J$80</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c r="F22" i="3"/>
  <c r="F23"/>
  <c r="F26"/>
  <c r="F27"/>
  <c r="B30"/>
  <c r="F30" s="1"/>
  <c r="F31"/>
  <c r="F32"/>
  <c r="F33"/>
  <c r="F36"/>
  <c r="F35" s="1"/>
  <c r="F37"/>
  <c r="F38"/>
  <c r="F21" l="1"/>
  <c r="F25"/>
  <c r="F29"/>
  <c r="F84" i="1"/>
  <c r="F25"/>
  <c r="G21"/>
  <c r="F20"/>
  <c r="G20" s="1"/>
  <c r="E17"/>
  <c r="E16"/>
  <c r="G13"/>
  <c r="G12"/>
  <c r="G11"/>
  <c r="F11"/>
  <c r="F14" s="1"/>
  <c r="D7" i="2" s="1"/>
  <c r="F40" i="3" l="1"/>
  <c r="F8" i="1" s="1"/>
  <c r="C7" i="2" s="1"/>
  <c r="E7" s="1"/>
  <c r="F15" i="1" s="1"/>
  <c r="G14"/>
  <c r="F23"/>
  <c r="G23" s="1"/>
  <c r="G25" l="1"/>
</calcChain>
</file>

<file path=xl/sharedStrings.xml><?xml version="1.0" encoding="utf-8"?>
<sst xmlns="http://schemas.openxmlformats.org/spreadsheetml/2006/main" count="153" uniqueCount="103">
  <si>
    <t>Vergelijkingswaarde</t>
  </si>
  <si>
    <t>Indicatie eigen score</t>
  </si>
  <si>
    <t>Score
Kwaliteit</t>
  </si>
  <si>
    <t>Procenten</t>
  </si>
  <si>
    <t xml:space="preserve">Kwaliteit in eisen </t>
  </si>
  <si>
    <t>%</t>
  </si>
  <si>
    <r>
      <t>Eigen inschattting score kwaliteit fase 1</t>
    </r>
    <r>
      <rPr>
        <vertAlign val="superscript"/>
        <sz val="11"/>
        <color theme="1"/>
        <rFont val="Verdana"/>
        <family val="2"/>
      </rPr>
      <t>*1</t>
    </r>
  </si>
  <si>
    <r>
      <t>Eigen inschattting score kwaliteit fase 2</t>
    </r>
    <r>
      <rPr>
        <vertAlign val="superscript"/>
        <sz val="11"/>
        <color theme="1"/>
        <rFont val="Verdana"/>
        <family val="2"/>
      </rPr>
      <t>*2</t>
    </r>
  </si>
  <si>
    <t>Totaal kwaliteit</t>
  </si>
  <si>
    <t>*1</t>
  </si>
  <si>
    <t>*2</t>
  </si>
  <si>
    <t>Opbouw Score voor kwaliteit</t>
  </si>
  <si>
    <t>Punten</t>
  </si>
  <si>
    <t xml:space="preserve">Eisen </t>
  </si>
  <si>
    <t>Wensen (fase 1)</t>
  </si>
  <si>
    <t>Wensen (fase 2)</t>
  </si>
  <si>
    <t>Totaal</t>
  </si>
  <si>
    <t>QKnockOut (fase 1)</t>
  </si>
  <si>
    <t xml:space="preserve"> </t>
  </si>
  <si>
    <t>Hulpdata Grafiek Superformule</t>
  </si>
  <si>
    <t>Hulpvelden</t>
  </si>
  <si>
    <t>Uw inschrijving</t>
  </si>
  <si>
    <t>LET OP  !!!</t>
  </si>
  <si>
    <t>EVMI-punten</t>
  </si>
  <si>
    <t xml:space="preserve">P </t>
  </si>
  <si>
    <t>Q</t>
  </si>
  <si>
    <t>EMVI</t>
  </si>
  <si>
    <t>Ref</t>
  </si>
  <si>
    <t>Ref (boven)</t>
  </si>
  <si>
    <t>Ref (onder)</t>
  </si>
  <si>
    <t>EMVI-lijnen</t>
  </si>
  <si>
    <t>hulp=Q bij P=0</t>
  </si>
  <si>
    <t>Q berekend bij P=0 en EMVI=1</t>
  </si>
  <si>
    <t>P berekend uit Q en EMVI=1</t>
  </si>
  <si>
    <t>Q berekend bij P=0 en EMVI=0,9</t>
  </si>
  <si>
    <t>P berekend uit Q en EMVI=0,9</t>
  </si>
  <si>
    <t>Q berekend bij P=0 en EMVI=0,8</t>
  </si>
  <si>
    <t>P berekend uit Q en EMVI=0,8</t>
  </si>
  <si>
    <t>Q berekend bij P=0 en EMVI=0,7</t>
  </si>
  <si>
    <t>P berekend uit Q en EMVI=0,7</t>
  </si>
  <si>
    <t>Q berekend bij P=0 en EMVI=0,6</t>
  </si>
  <si>
    <t>P berekend uit Q en EMVI=0,6</t>
  </si>
  <si>
    <t>Q berekend bij P=0 en EMVI=0,5</t>
  </si>
  <si>
    <t>P berekend uit Q en EMVI=0,5</t>
  </si>
  <si>
    <t>Hulpvelden t.b.v grafiek</t>
  </si>
  <si>
    <t>Exponent</t>
  </si>
  <si>
    <t>Pref</t>
  </si>
  <si>
    <t>Qref</t>
  </si>
  <si>
    <t>Referentie</t>
  </si>
  <si>
    <t>Referentie (Qmax)</t>
  </si>
  <si>
    <t>Qmax</t>
  </si>
  <si>
    <t>Qmin</t>
  </si>
  <si>
    <t>Qwensen</t>
  </si>
  <si>
    <t>P</t>
  </si>
  <si>
    <t>Qknockout</t>
  </si>
  <si>
    <t>genormaliseerd</t>
  </si>
  <si>
    <t>Bonus (extra)</t>
  </si>
  <si>
    <t>Qeisen</t>
  </si>
  <si>
    <t>Qbonus</t>
  </si>
  <si>
    <r>
      <t xml:space="preserve">Voordat de TAB-bladen </t>
    </r>
    <r>
      <rPr>
        <i/>
        <sz val="12"/>
        <color theme="0" tint="-0.14996795556505021"/>
        <rFont val="Verdana"/>
        <family val="2"/>
      </rPr>
      <t>"TBV PRIJSMODEL (1)"</t>
    </r>
    <r>
      <rPr>
        <sz val="12"/>
        <color theme="0" tint="-0.14996795556505021"/>
        <rFont val="Verdana"/>
        <family val="2"/>
      </rPr>
      <t xml:space="preserve"> EN </t>
    </r>
    <r>
      <rPr>
        <i/>
        <sz val="12"/>
        <color theme="0" tint="-0.14996795556505021"/>
        <rFont val="Verdana"/>
        <family val="2"/>
      </rPr>
      <t>"TBV PRIJSMODEL (2)"</t>
    </r>
    <r>
      <rPr>
        <sz val="12"/>
        <color theme="0" tint="-0.14996795556505021"/>
        <rFont val="Verdana"/>
        <family val="2"/>
      </rPr>
      <t xml:space="preserve"> gekopieerd worden kan naar het Prijsmodel, moeten eerst onderstaande waarden ( oranje velden ) worden geselecteerd en worden gekopieerd en geplakt worden als WAARDEN (ctrl-C, plakken speciaal "waarden")</t>
    </r>
  </si>
  <si>
    <t>     </t>
  </si>
  <si>
    <t>Handtekening</t>
  </si>
  <si>
    <t>Datum</t>
  </si>
  <si>
    <t>Naam ondertekeningbevoegd persoon</t>
  </si>
  <si>
    <t>Naam organisatie</t>
  </si>
  <si>
    <t>Ondertekening</t>
  </si>
  <si>
    <t xml:space="preserve">N.B. Kosten die niet in de prijssheet zijn opgenomen worden niet vergoed door Opdrachtgever; alle kosten dienen te zijn opgenomen. </t>
  </si>
  <si>
    <r>
      <rPr>
        <sz val="9"/>
        <rFont val="Calibri"/>
        <family val="2"/>
      </rPr>
      <t>⁴</t>
    </r>
    <r>
      <rPr>
        <sz val="9"/>
        <rFont val="Verdana"/>
        <family val="2"/>
      </rPr>
      <t xml:space="preserve">Overige kosten die in het bovenstaande niet benoemd zijn kunt u hier zelf invullen. U geeft aan of de kosten eenmalig of jaarlijks zijn. </t>
    </r>
  </si>
  <si>
    <t xml:space="preserve">³ Het beheer en onderhoud kan worden aangeboden op basis van het aantal gebruikers of als jaarlijkse totaalpost. Daarnaast dient rekening te worden gehouden met 100 uur ondersteuning per jaar. Het gehanteerde uurtarief is een all-in uurtarief en wordt tevens gehanteerd indien het aantal uren meer of minder is dan de beoogde 100. </t>
  </si>
  <si>
    <t xml:space="preserve">² Deze post dient alle kosten te bevatten voor het ter beschikking stellen van de software aan de eindgebruikers na implementatie. Inschrijver kan uitgaan van 500 gebruikers, tenzij Inschrijver redenen heeft om een ander aantal in te vullen (toe te lichten in het plan van aanpak). </t>
  </si>
  <si>
    <t xml:space="preserve">¹ De configuratie, implementatie en training is afhankelijk van de input van de Opdrachtgever. Deze posten zijn daarom op nacalculatie. In uw plan van aanpak besteedt u aandacht aan de wijze waarop u deze fase zo efficient mogelijk inricht om deze kosten te beperken. Het aantal uren is fictief om de TCO te kunnen berekenen. U dient een uurtarief in te vullen. </t>
  </si>
  <si>
    <t>exclusief btw</t>
  </si>
  <si>
    <t>Total cost of ownership over 12 jaar</t>
  </si>
  <si>
    <r>
      <t>Overige kosten</t>
    </r>
    <r>
      <rPr>
        <b/>
        <sz val="11"/>
        <color theme="1"/>
        <rFont val="Calibri"/>
        <family val="2"/>
      </rPr>
      <t>⁴</t>
    </r>
  </si>
  <si>
    <t>jaarlijks</t>
  </si>
  <si>
    <t>uur</t>
  </si>
  <si>
    <t>Ondersteuning</t>
  </si>
  <si>
    <t>Beheer en onderhoud</t>
  </si>
  <si>
    <t>O.b.v. Site Licentie</t>
  </si>
  <si>
    <t>stuks</t>
  </si>
  <si>
    <t>O.b.v User Licenties</t>
  </si>
  <si>
    <t xml:space="preserve">Beheer en onderhoud³ </t>
  </si>
  <si>
    <t>Site licentie</t>
  </si>
  <si>
    <t>User Licenties</t>
  </si>
  <si>
    <t>Licentiekosten²</t>
  </si>
  <si>
    <t>eenmalig</t>
  </si>
  <si>
    <t>Maatwerk (vaste prijs)</t>
  </si>
  <si>
    <t>Configuratie,  implementatie en training</t>
  </si>
  <si>
    <t>Implementatiekosten¹</t>
  </si>
  <si>
    <t>kosten</t>
  </si>
  <si>
    <t>frequentie</t>
  </si>
  <si>
    <t>kosten per eenheid</t>
  </si>
  <si>
    <t>eenheid</t>
  </si>
  <si>
    <t>aantal</t>
  </si>
  <si>
    <t>Onderdeel</t>
  </si>
  <si>
    <t>Naam Inschrijver</t>
  </si>
  <si>
    <t>Structured Authoring omgeving</t>
  </si>
  <si>
    <t>Naam aanbesteding</t>
  </si>
  <si>
    <t>201700268.055</t>
  </si>
  <si>
    <t>Kenmerk</t>
  </si>
  <si>
    <t>Bijlage</t>
  </si>
  <si>
    <t xml:space="preserve">  BPK-Grafiek</t>
  </si>
  <si>
    <t>Indicatie score</t>
  </si>
</sst>
</file>

<file path=xl/styles.xml><?xml version="1.0" encoding="utf-8"?>
<styleSheet xmlns="http://schemas.openxmlformats.org/spreadsheetml/2006/main">
  <numFmts count="9">
    <numFmt numFmtId="44" formatCode="_ &quot;€&quot;\ * #,##0.00_ ;_ &quot;€&quot;\ * \-#,##0.00_ ;_ &quot;€&quot;\ * &quot;-&quot;??_ ;_ @_ "/>
    <numFmt numFmtId="164" formatCode="&quot;€&quot;#,##0.00_);\(&quot;€&quot;#,##0.00\)"/>
    <numFmt numFmtId="165" formatCode="_(&quot;€&quot;* #,##0.00_);_(&quot;€&quot;* \(#,##0.00\);_(&quot;€&quot;* &quot;-&quot;??_);_(@_)"/>
    <numFmt numFmtId="166" formatCode="_(* #,##0.00_);_(* \(#,##0.00\);_(* &quot;-&quot;??_);_(@_)"/>
    <numFmt numFmtId="167" formatCode="0.0"/>
    <numFmt numFmtId="168" formatCode="0.000"/>
    <numFmt numFmtId="169" formatCode="_ * #,##0.0_ ;_ * \-#,##0.0_ ;_ * &quot;-&quot;??_ ;_ @_ "/>
    <numFmt numFmtId="170" formatCode="_ &quot;€&quot;\ * #,##0_ ;_ &quot;€&quot;\ * \-#,##0_ ;_ &quot;€&quot;\ * &quot;-&quot;??_ ;_ @_ "/>
    <numFmt numFmtId="171" formatCode="_ [$€-413]\ * #,##0.00_ ;_ [$€-413]\ * \-#,##0.00_ ;_ [$€-413]\ * &quot;-&quot;??_ ;_ @_ "/>
  </numFmts>
  <fonts count="30">
    <font>
      <sz val="11"/>
      <color theme="1"/>
      <name val="Calibri"/>
      <family val="2"/>
      <scheme val="minor"/>
    </font>
    <font>
      <sz val="11"/>
      <color theme="1"/>
      <name val="Verdana"/>
      <family val="2"/>
    </font>
    <font>
      <sz val="11"/>
      <color theme="1"/>
      <name val="Verdana"/>
      <family val="2"/>
    </font>
    <font>
      <b/>
      <sz val="11"/>
      <color theme="1"/>
      <name val="Verdana"/>
      <family val="2"/>
    </font>
    <font>
      <sz val="11"/>
      <color theme="1"/>
      <name val="Calibri"/>
      <family val="2"/>
      <scheme val="minor"/>
    </font>
    <font>
      <sz val="8"/>
      <name val="Verdana"/>
      <family val="2"/>
    </font>
    <font>
      <sz val="10"/>
      <name val="Verdana"/>
      <family val="2"/>
    </font>
    <font>
      <sz val="11"/>
      <color theme="1"/>
      <name val="Arial"/>
      <family val="2"/>
    </font>
    <font>
      <i/>
      <sz val="11"/>
      <color theme="1"/>
      <name val="Verdana"/>
      <family val="2"/>
    </font>
    <font>
      <vertAlign val="superscript"/>
      <sz val="11"/>
      <color theme="1"/>
      <name val="Verdana"/>
      <family val="2"/>
    </font>
    <font>
      <b/>
      <i/>
      <sz val="11"/>
      <color theme="1"/>
      <name val="Verdana"/>
      <family val="2"/>
    </font>
    <font>
      <sz val="11"/>
      <color theme="0" tint="-0.14996795556505021"/>
      <name val="Calibri"/>
      <family val="2"/>
      <scheme val="minor"/>
    </font>
    <font>
      <sz val="11"/>
      <color theme="0" tint="-0.14996795556505021"/>
      <name val="Verdana"/>
      <family val="2"/>
    </font>
    <font>
      <sz val="24"/>
      <color theme="0" tint="-0.14996795556505021"/>
      <name val="Verdana"/>
      <family val="2"/>
    </font>
    <font>
      <b/>
      <sz val="11"/>
      <color theme="0" tint="-0.14996795556505021"/>
      <name val="Verdana"/>
      <family val="2"/>
    </font>
    <font>
      <i/>
      <sz val="11"/>
      <color theme="0" tint="-0.14996795556505021"/>
      <name val="Verdana"/>
      <family val="2"/>
    </font>
    <font>
      <b/>
      <sz val="12"/>
      <color theme="0" tint="-0.14996795556505021"/>
      <name val="Verdana"/>
      <family val="2"/>
    </font>
    <font>
      <sz val="12"/>
      <color theme="0" tint="-0.14996795556505021"/>
      <name val="Verdana"/>
      <family val="2"/>
    </font>
    <font>
      <i/>
      <sz val="12"/>
      <color theme="0" tint="-0.14996795556505021"/>
      <name val="Verdana"/>
      <family val="2"/>
    </font>
    <font>
      <b/>
      <sz val="11"/>
      <color theme="1"/>
      <name val="Calibri"/>
      <family val="2"/>
    </font>
    <font>
      <sz val="10"/>
      <name val="Arial"/>
      <family val="2"/>
    </font>
    <font>
      <sz val="9"/>
      <name val="Verdana"/>
      <family val="2"/>
    </font>
    <font>
      <b/>
      <sz val="9"/>
      <name val="Verdana"/>
      <family val="2"/>
    </font>
    <font>
      <sz val="9"/>
      <name val="Calibri"/>
      <family val="2"/>
    </font>
    <font>
      <b/>
      <sz val="10"/>
      <name val="Verdana"/>
      <family val="2"/>
    </font>
    <font>
      <b/>
      <sz val="10"/>
      <color theme="9" tint="-0.249977111117893"/>
      <name val="Verdana"/>
      <family val="2"/>
    </font>
    <font>
      <sz val="10"/>
      <color theme="0"/>
      <name val="Verdana"/>
      <family val="2"/>
    </font>
    <font>
      <b/>
      <sz val="20"/>
      <name val="Verdana"/>
      <family val="2"/>
    </font>
    <font>
      <b/>
      <sz val="20"/>
      <color theme="0"/>
      <name val="Verdana"/>
      <family val="2"/>
    </font>
    <font>
      <sz val="11"/>
      <color rgb="FF0070C0"/>
      <name val="Verdana"/>
      <family val="2"/>
    </font>
  </fonts>
  <fills count="8">
    <fill>
      <patternFill patternType="none"/>
    </fill>
    <fill>
      <patternFill patternType="gray125"/>
    </fill>
    <fill>
      <patternFill patternType="solid">
        <fgColor rgb="FF8FCAE7"/>
        <bgColor indexed="64"/>
      </patternFill>
    </fill>
    <fill>
      <patternFill patternType="solid">
        <fgColor rgb="FF92D050"/>
        <bgColor indexed="64"/>
      </patternFill>
    </fill>
    <fill>
      <patternFill patternType="solid">
        <fgColor theme="0"/>
        <bgColor indexed="64"/>
      </patternFill>
    </fill>
    <fill>
      <patternFill patternType="solid">
        <fgColor rgb="FFF4F169"/>
        <bgColor indexed="64"/>
      </patternFill>
    </fill>
    <fill>
      <patternFill patternType="solid">
        <fgColor theme="9" tint="0.79998168889431442"/>
        <bgColor indexed="64"/>
      </patternFill>
    </fill>
    <fill>
      <patternFill patternType="solid">
        <fgColor rgb="FFE36C0A"/>
        <bgColor indexed="64"/>
      </patternFill>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right/>
      <top/>
      <bottom style="thin">
        <color indexed="64"/>
      </bottom>
      <diagonal/>
    </border>
    <border>
      <left/>
      <right/>
      <top/>
      <bottom style="double">
        <color indexed="64"/>
      </bottom>
      <diagonal/>
    </border>
  </borders>
  <cellStyleXfs count="7">
    <xf numFmtId="0" fontId="0" fillId="0" borderId="0"/>
    <xf numFmtId="166"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4" fillId="0" borderId="0"/>
    <xf numFmtId="0" fontId="20" fillId="0" borderId="0"/>
    <xf numFmtId="44" fontId="20" fillId="0" borderId="0" applyFont="0" applyFill="0" applyBorder="0" applyAlignment="0" applyProtection="0"/>
  </cellStyleXfs>
  <cellXfs count="144">
    <xf numFmtId="0" fontId="0" fillId="0" borderId="0" xfId="0"/>
    <xf numFmtId="0" fontId="5" fillId="0" borderId="0" xfId="0" applyFont="1" applyAlignment="1" applyProtection="1">
      <protection hidden="1"/>
    </xf>
    <xf numFmtId="0" fontId="2" fillId="0" borderId="0" xfId="0" applyFont="1" applyProtection="1">
      <protection hidden="1"/>
    </xf>
    <xf numFmtId="1" fontId="6" fillId="0" borderId="1" xfId="0" applyNumberFormat="1" applyFont="1" applyFill="1" applyBorder="1" applyProtection="1">
      <protection hidden="1"/>
    </xf>
    <xf numFmtId="1" fontId="5" fillId="0" borderId="1" xfId="0" applyNumberFormat="1" applyFont="1" applyFill="1" applyBorder="1" applyAlignment="1" applyProtection="1">
      <alignment horizontal="right"/>
      <protection hidden="1"/>
    </xf>
    <xf numFmtId="1" fontId="5" fillId="0" borderId="1" xfId="0" applyNumberFormat="1" applyFont="1" applyFill="1" applyBorder="1" applyProtection="1">
      <protection hidden="1"/>
    </xf>
    <xf numFmtId="1" fontId="7" fillId="0" borderId="1" xfId="0" applyNumberFormat="1" applyFont="1" applyFill="1" applyBorder="1" applyProtection="1">
      <protection hidden="1"/>
    </xf>
    <xf numFmtId="165" fontId="5" fillId="0" borderId="0" xfId="2" applyFont="1" applyAlignment="1" applyProtection="1">
      <alignment horizontal="left"/>
      <protection hidden="1"/>
    </xf>
    <xf numFmtId="0" fontId="2" fillId="0" borderId="0" xfId="0" applyFont="1" applyAlignment="1" applyProtection="1">
      <alignment wrapText="1"/>
      <protection hidden="1"/>
    </xf>
    <xf numFmtId="164" fontId="8" fillId="3" borderId="2" xfId="2" quotePrefix="1" applyNumberFormat="1" applyFont="1" applyFill="1" applyBorder="1" applyAlignment="1" applyProtection="1">
      <alignment horizontal="right" vertical="center" wrapText="1"/>
      <protection hidden="1"/>
    </xf>
    <xf numFmtId="0" fontId="2" fillId="0" borderId="0" xfId="0" applyFont="1" applyProtection="1">
      <protection locked="0"/>
    </xf>
    <xf numFmtId="0" fontId="2" fillId="0" borderId="0" xfId="0" applyFont="1" applyAlignment="1" applyProtection="1">
      <alignment wrapText="1"/>
      <protection locked="0"/>
    </xf>
    <xf numFmtId="0" fontId="3" fillId="2" borderId="4" xfId="0" applyFont="1" applyFill="1" applyBorder="1" applyAlignment="1" applyProtection="1">
      <alignment horizontal="right" vertical="center" wrapText="1"/>
      <protection hidden="1"/>
    </xf>
    <xf numFmtId="3" fontId="8" fillId="4" borderId="2" xfId="0" quotePrefix="1" applyNumberFormat="1" applyFont="1" applyFill="1" applyBorder="1" applyAlignment="1" applyProtection="1">
      <alignment horizontal="right" vertical="center" wrapText="1"/>
      <protection hidden="1"/>
    </xf>
    <xf numFmtId="167" fontId="8" fillId="0" borderId="3" xfId="0" applyNumberFormat="1" applyFont="1" applyBorder="1" applyAlignment="1" applyProtection="1">
      <alignment horizontal="right" vertical="center"/>
      <protection hidden="1"/>
    </xf>
    <xf numFmtId="167" fontId="8" fillId="0" borderId="4" xfId="0" applyNumberFormat="1" applyFont="1" applyBorder="1" applyAlignment="1" applyProtection="1">
      <alignment horizontal="left" vertical="center"/>
      <protection hidden="1"/>
    </xf>
    <xf numFmtId="3" fontId="8" fillId="5" borderId="2" xfId="0" quotePrefix="1" applyNumberFormat="1" applyFont="1" applyFill="1" applyBorder="1" applyAlignment="1" applyProtection="1">
      <alignment horizontal="right" vertical="center" wrapText="1"/>
      <protection locked="0"/>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right" vertical="center"/>
      <protection hidden="1"/>
    </xf>
    <xf numFmtId="3" fontId="2" fillId="0" borderId="2" xfId="0" applyNumberFormat="1" applyFont="1" applyBorder="1" applyAlignment="1" applyProtection="1">
      <alignment horizontal="right" vertical="center"/>
      <protection hidden="1"/>
    </xf>
    <xf numFmtId="168" fontId="10" fillId="0" borderId="2" xfId="0" applyNumberFormat="1" applyFont="1" applyFill="1" applyBorder="1" applyAlignment="1" applyProtection="1">
      <alignment horizontal="right" vertical="center"/>
      <protection hidden="1"/>
    </xf>
    <xf numFmtId="0" fontId="9" fillId="0" borderId="3" xfId="0" applyFont="1" applyBorder="1" applyAlignment="1" applyProtection="1">
      <alignment horizontal="right" vertical="center"/>
      <protection hidden="1"/>
    </xf>
    <xf numFmtId="0" fontId="8" fillId="0" borderId="5" xfId="4" applyFont="1" applyBorder="1" applyAlignment="1" applyProtection="1">
      <alignment vertical="center"/>
      <protection hidden="1"/>
    </xf>
    <xf numFmtId="0" fontId="8" fillId="0" borderId="4" xfId="4" applyFont="1" applyBorder="1" applyAlignment="1" applyProtection="1">
      <alignment vertical="center"/>
      <protection hidden="1"/>
    </xf>
    <xf numFmtId="0" fontId="8" fillId="0" borderId="6" xfId="4" applyFont="1" applyBorder="1" applyAlignment="1" applyProtection="1">
      <alignment vertical="center"/>
      <protection hidden="1"/>
    </xf>
    <xf numFmtId="0" fontId="8" fillId="0" borderId="0" xfId="4" applyFont="1" applyBorder="1" applyAlignment="1" applyProtection="1">
      <alignment horizontal="left" vertical="center"/>
      <protection hidden="1"/>
    </xf>
    <xf numFmtId="0" fontId="9" fillId="0" borderId="0" xfId="0" applyFont="1" applyBorder="1" applyAlignment="1" applyProtection="1">
      <alignment horizontal="right" vertical="center"/>
      <protection hidden="1"/>
    </xf>
    <xf numFmtId="0" fontId="3" fillId="2" borderId="7" xfId="0" applyFont="1" applyFill="1" applyBorder="1" applyAlignment="1" applyProtection="1">
      <alignment horizontal="right" vertical="center" wrapText="1"/>
      <protection hidden="1"/>
    </xf>
    <xf numFmtId="0" fontId="8" fillId="0" borderId="0" xfId="0" applyFont="1" applyProtection="1">
      <protection hidden="1"/>
    </xf>
    <xf numFmtId="169" fontId="8" fillId="0" borderId="3" xfId="1" applyNumberFormat="1" applyFont="1" applyBorder="1" applyAlignment="1" applyProtection="1">
      <alignment vertical="center"/>
      <protection hidden="1"/>
    </xf>
    <xf numFmtId="0" fontId="0" fillId="0" borderId="0" xfId="0" applyProtection="1">
      <protection hidden="1"/>
    </xf>
    <xf numFmtId="0" fontId="3" fillId="2" borderId="6"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2" fillId="0" borderId="2" xfId="0" applyFont="1" applyBorder="1" applyAlignment="1" applyProtection="1">
      <alignment horizontal="right" vertical="center"/>
      <protection hidden="1"/>
    </xf>
    <xf numFmtId="0" fontId="8" fillId="0" borderId="3" xfId="3" applyNumberFormat="1" applyFont="1" applyBorder="1" applyAlignment="1" applyProtection="1">
      <alignment vertical="center"/>
      <protection hidden="1"/>
    </xf>
    <xf numFmtId="0" fontId="11" fillId="4" borderId="0" xfId="0" applyFont="1" applyFill="1" applyBorder="1" applyProtection="1">
      <protection hidden="1"/>
    </xf>
    <xf numFmtId="0" fontId="12" fillId="4" borderId="0" xfId="0" applyFont="1" applyFill="1" applyBorder="1" applyProtection="1">
      <protection hidden="1"/>
    </xf>
    <xf numFmtId="0" fontId="12" fillId="4" borderId="0" xfId="0" applyFont="1" applyFill="1" applyBorder="1" applyAlignment="1" applyProtection="1">
      <alignment wrapText="1"/>
      <protection hidden="1"/>
    </xf>
    <xf numFmtId="0" fontId="14" fillId="4" borderId="0" xfId="0" applyFont="1" applyFill="1" applyBorder="1" applyAlignment="1" applyProtection="1">
      <alignment horizontal="left" vertical="center"/>
      <protection hidden="1"/>
    </xf>
    <xf numFmtId="0" fontId="12" fillId="4" borderId="0" xfId="0" applyFont="1" applyFill="1" applyBorder="1" applyAlignment="1" applyProtection="1">
      <alignment horizontal="center" vertical="center"/>
      <protection hidden="1"/>
    </xf>
    <xf numFmtId="165" fontId="12" fillId="4" borderId="0" xfId="2" applyNumberFormat="1" applyFont="1" applyFill="1" applyBorder="1" applyAlignment="1" applyProtection="1">
      <alignment horizontal="right" vertical="center" wrapText="1"/>
      <protection hidden="1"/>
    </xf>
    <xf numFmtId="167" fontId="12" fillId="4" borderId="0" xfId="0" applyNumberFormat="1" applyFont="1" applyFill="1" applyBorder="1" applyAlignment="1" applyProtection="1">
      <alignment horizontal="right" vertical="center" wrapText="1"/>
      <protection hidden="1"/>
    </xf>
    <xf numFmtId="168" fontId="15" fillId="4" borderId="0" xfId="0" applyNumberFormat="1" applyFont="1" applyFill="1" applyBorder="1" applyAlignment="1" applyProtection="1">
      <alignment horizontal="right" vertical="center"/>
      <protection hidden="1"/>
    </xf>
    <xf numFmtId="0" fontId="16" fillId="4" borderId="0" xfId="0" applyFont="1" applyFill="1" applyBorder="1" applyAlignment="1" applyProtection="1">
      <alignment vertical="center"/>
      <protection hidden="1"/>
    </xf>
    <xf numFmtId="0" fontId="17" fillId="4" borderId="0" xfId="0" applyFont="1" applyFill="1" applyBorder="1" applyAlignment="1" applyProtection="1">
      <alignment vertical="center"/>
      <protection hidden="1"/>
    </xf>
    <xf numFmtId="0" fontId="12" fillId="4" borderId="0" xfId="0" applyFont="1" applyFill="1" applyBorder="1" applyAlignment="1" applyProtection="1">
      <alignment vertical="center"/>
      <protection hidden="1"/>
    </xf>
    <xf numFmtId="0" fontId="14" fillId="4" borderId="0" xfId="0" applyFont="1" applyFill="1" applyBorder="1" applyAlignment="1" applyProtection="1">
      <alignment horizontal="left" vertical="center"/>
      <protection locked="0"/>
    </xf>
    <xf numFmtId="0" fontId="14" fillId="4" borderId="0" xfId="0" applyFont="1" applyFill="1" applyBorder="1" applyAlignment="1" applyProtection="1">
      <alignment horizontal="right" vertical="center"/>
      <protection locked="0"/>
    </xf>
    <xf numFmtId="0" fontId="12" fillId="4" borderId="0" xfId="0" applyFont="1" applyFill="1" applyBorder="1" applyProtection="1">
      <protection locked="0"/>
    </xf>
    <xf numFmtId="0" fontId="15" fillId="4" borderId="0" xfId="0" applyFont="1" applyFill="1" applyBorder="1" applyAlignment="1" applyProtection="1">
      <alignment horizontal="center" vertical="center"/>
      <protection locked="0"/>
    </xf>
    <xf numFmtId="164" fontId="15" fillId="4" borderId="0" xfId="2" applyNumberFormat="1" applyFont="1" applyFill="1" applyBorder="1" applyAlignment="1" applyProtection="1">
      <alignment horizontal="right" vertical="center"/>
      <protection locked="0"/>
    </xf>
    <xf numFmtId="167" fontId="15" fillId="4" borderId="0" xfId="0" applyNumberFormat="1" applyFont="1" applyFill="1" applyBorder="1" applyAlignment="1" applyProtection="1">
      <alignment horizontal="right" vertical="center"/>
      <protection locked="0"/>
    </xf>
    <xf numFmtId="168" fontId="15" fillId="4" borderId="0" xfId="0" applyNumberFormat="1" applyFont="1" applyFill="1" applyBorder="1" applyAlignment="1" applyProtection="1">
      <alignment horizontal="right" vertical="center"/>
      <protection locked="0"/>
    </xf>
    <xf numFmtId="0" fontId="14" fillId="4" borderId="0" xfId="0" applyFont="1" applyFill="1" applyBorder="1" applyAlignment="1" applyProtection="1">
      <alignment vertical="center"/>
      <protection locked="0"/>
    </xf>
    <xf numFmtId="166" fontId="12" fillId="4" borderId="0" xfId="1" applyNumberFormat="1" applyFont="1" applyFill="1" applyBorder="1" applyAlignment="1" applyProtection="1">
      <alignment vertical="center"/>
      <protection locked="0"/>
    </xf>
    <xf numFmtId="166" fontId="14" fillId="4" borderId="0" xfId="1" applyNumberFormat="1" applyFont="1" applyFill="1" applyBorder="1" applyAlignment="1" applyProtection="1">
      <alignment vertical="center"/>
      <protection locked="0"/>
    </xf>
    <xf numFmtId="0" fontId="12" fillId="4" borderId="0" xfId="0" applyFont="1" applyFill="1" applyBorder="1" applyAlignment="1" applyProtection="1">
      <alignment vertical="center" wrapText="1"/>
      <protection locked="0"/>
    </xf>
    <xf numFmtId="0" fontId="12" fillId="4" borderId="0" xfId="0" applyFont="1" applyFill="1" applyBorder="1" applyAlignment="1" applyProtection="1">
      <alignment vertical="center"/>
      <protection locked="0"/>
    </xf>
    <xf numFmtId="0" fontId="12" fillId="4" borderId="0" xfId="0" applyFont="1" applyFill="1" applyBorder="1" applyAlignment="1" applyProtection="1">
      <alignment wrapText="1"/>
      <protection locked="0"/>
    </xf>
    <xf numFmtId="2" fontId="12" fillId="4" borderId="0" xfId="0" applyNumberFormat="1" applyFont="1" applyFill="1" applyBorder="1" applyProtection="1">
      <protection locked="0"/>
    </xf>
    <xf numFmtId="166" fontId="12" fillId="4" borderId="0" xfId="1" applyFont="1" applyFill="1" applyBorder="1" applyAlignment="1" applyProtection="1">
      <alignment horizontal="right"/>
      <protection locked="0"/>
    </xf>
    <xf numFmtId="0" fontId="11" fillId="4" borderId="0" xfId="0" applyFont="1" applyFill="1" applyBorder="1" applyProtection="1">
      <protection locked="0"/>
    </xf>
    <xf numFmtId="0" fontId="12" fillId="4" borderId="0" xfId="0" applyFont="1" applyFill="1" applyBorder="1" applyAlignment="1" applyProtection="1">
      <alignment horizontal="center" vertical="center"/>
      <protection locked="0"/>
    </xf>
    <xf numFmtId="170" fontId="12" fillId="4" borderId="0" xfId="2" applyNumberFormat="1" applyFont="1" applyFill="1" applyBorder="1" applyAlignment="1" applyProtection="1">
      <alignment horizontal="right" vertical="center"/>
      <protection locked="0"/>
    </xf>
    <xf numFmtId="1" fontId="12" fillId="4" borderId="0" xfId="0" applyNumberFormat="1" applyFont="1" applyFill="1" applyBorder="1" applyAlignment="1" applyProtection="1">
      <alignment horizontal="right" vertical="center"/>
      <protection locked="0"/>
    </xf>
    <xf numFmtId="165" fontId="12" fillId="4" borderId="0" xfId="2" applyFont="1" applyFill="1" applyBorder="1" applyAlignment="1" applyProtection="1">
      <alignment horizontal="center" vertical="center"/>
      <protection locked="0"/>
    </xf>
    <xf numFmtId="0" fontId="12" fillId="4" borderId="0" xfId="0" applyFont="1" applyFill="1" applyBorder="1" applyAlignment="1" applyProtection="1">
      <alignment horizontal="right" vertical="center"/>
      <protection locked="0"/>
    </xf>
    <xf numFmtId="1" fontId="12" fillId="4" borderId="0" xfId="1" applyNumberFormat="1" applyFont="1" applyFill="1" applyBorder="1" applyAlignment="1" applyProtection="1">
      <alignment horizontal="center" vertical="center"/>
      <protection locked="0"/>
    </xf>
    <xf numFmtId="165" fontId="12" fillId="4" borderId="0" xfId="2" applyFont="1" applyFill="1" applyBorder="1" applyAlignment="1" applyProtection="1">
      <alignment horizontal="right" vertical="center"/>
      <protection locked="0"/>
    </xf>
    <xf numFmtId="0" fontId="6" fillId="0" borderId="0" xfId="5" applyFont="1"/>
    <xf numFmtId="0" fontId="21" fillId="0" borderId="0" xfId="5" applyFont="1"/>
    <xf numFmtId="0" fontId="21" fillId="0" borderId="2" xfId="5" applyFont="1" applyBorder="1" applyAlignment="1">
      <alignment vertical="top" wrapText="1"/>
    </xf>
    <xf numFmtId="0" fontId="22" fillId="0" borderId="0" xfId="5" applyFont="1"/>
    <xf numFmtId="0" fontId="6" fillId="0" borderId="0" xfId="5" applyFont="1" applyBorder="1"/>
    <xf numFmtId="0" fontId="6" fillId="0" borderId="1" xfId="5" applyFont="1" applyBorder="1"/>
    <xf numFmtId="44" fontId="6" fillId="0" borderId="1" xfId="6" applyFont="1" applyBorder="1"/>
    <xf numFmtId="0" fontId="24" fillId="0" borderId="0" xfId="5" applyFont="1"/>
    <xf numFmtId="0" fontId="24" fillId="0" borderId="4" xfId="5" applyFont="1" applyBorder="1"/>
    <xf numFmtId="0" fontId="24" fillId="0" borderId="5" xfId="5" applyFont="1" applyBorder="1"/>
    <xf numFmtId="0" fontId="6" fillId="0" borderId="5" xfId="5" applyFont="1" applyBorder="1"/>
    <xf numFmtId="44" fontId="24" fillId="3" borderId="5" xfId="6" applyFont="1" applyFill="1" applyBorder="1"/>
    <xf numFmtId="44" fontId="24" fillId="0" borderId="5" xfId="6" applyFont="1" applyBorder="1"/>
    <xf numFmtId="0" fontId="24" fillId="0" borderId="3" xfId="5" applyFont="1" applyBorder="1"/>
    <xf numFmtId="44" fontId="6" fillId="0" borderId="0" xfId="6" applyFont="1"/>
    <xf numFmtId="0" fontId="6" fillId="0" borderId="9" xfId="5" applyFont="1" applyBorder="1"/>
    <xf numFmtId="44" fontId="24" fillId="0" borderId="9" xfId="6" applyFont="1" applyBorder="1"/>
    <xf numFmtId="44" fontId="6" fillId="0" borderId="9" xfId="6" applyFont="1" applyBorder="1"/>
    <xf numFmtId="49" fontId="3" fillId="0" borderId="9" xfId="5" applyNumberFormat="1" applyFont="1" applyBorder="1"/>
    <xf numFmtId="0" fontId="6" fillId="4" borderId="0" xfId="5" applyFont="1" applyFill="1"/>
    <xf numFmtId="44" fontId="6" fillId="6" borderId="0" xfId="6" applyFont="1" applyFill="1" applyProtection="1">
      <protection locked="0"/>
    </xf>
    <xf numFmtId="0" fontId="6" fillId="4" borderId="0" xfId="5" applyFont="1" applyFill="1" applyAlignment="1">
      <alignment horizontal="right"/>
    </xf>
    <xf numFmtId="0" fontId="6" fillId="4" borderId="0" xfId="5" applyFont="1" applyFill="1" applyProtection="1"/>
    <xf numFmtId="44" fontId="6" fillId="4" borderId="9" xfId="6" applyFont="1" applyFill="1" applyBorder="1" applyProtection="1">
      <protection locked="0"/>
    </xf>
    <xf numFmtId="0" fontId="6" fillId="4" borderId="9" xfId="5" applyFont="1" applyFill="1" applyBorder="1" applyProtection="1">
      <protection locked="0"/>
    </xf>
    <xf numFmtId="0" fontId="24" fillId="0" borderId="9" xfId="5" applyFont="1" applyBorder="1"/>
    <xf numFmtId="0" fontId="6" fillId="4" borderId="0" xfId="5" applyFont="1" applyFill="1" applyProtection="1">
      <protection locked="0"/>
    </xf>
    <xf numFmtId="0" fontId="6" fillId="6" borderId="0" xfId="5" applyFont="1" applyFill="1" applyProtection="1">
      <protection locked="0"/>
    </xf>
    <xf numFmtId="44" fontId="6" fillId="0" borderId="9" xfId="6" applyFont="1" applyFill="1" applyBorder="1"/>
    <xf numFmtId="49" fontId="6" fillId="0" borderId="9" xfId="5" applyNumberFormat="1" applyFont="1" applyBorder="1"/>
    <xf numFmtId="44" fontId="6" fillId="0" borderId="0" xfId="6" applyFont="1" applyFill="1"/>
    <xf numFmtId="49" fontId="6" fillId="0" borderId="0" xfId="5" applyNumberFormat="1" applyFont="1"/>
    <xf numFmtId="171" fontId="6" fillId="6" borderId="0" xfId="6" applyNumberFormat="1" applyFont="1" applyFill="1" applyProtection="1">
      <protection locked="0"/>
    </xf>
    <xf numFmtId="0" fontId="1" fillId="0" borderId="0" xfId="5" applyFont="1" applyBorder="1"/>
    <xf numFmtId="0" fontId="3" fillId="0" borderId="9" xfId="5" applyFont="1" applyBorder="1"/>
    <xf numFmtId="0" fontId="25" fillId="0" borderId="10" xfId="5" applyFont="1" applyBorder="1"/>
    <xf numFmtId="0" fontId="25" fillId="0" borderId="10" xfId="5" applyFont="1" applyBorder="1" applyAlignment="1">
      <alignment horizontal="center"/>
    </xf>
    <xf numFmtId="0" fontId="26" fillId="0" borderId="0" xfId="5" applyFont="1"/>
    <xf numFmtId="0" fontId="6" fillId="0" borderId="0" xfId="5" applyFont="1" applyFill="1"/>
    <xf numFmtId="0" fontId="6" fillId="7" borderId="0" xfId="5" applyFont="1" applyFill="1"/>
    <xf numFmtId="0" fontId="24" fillId="7" borderId="0" xfId="5" applyFont="1" applyFill="1"/>
    <xf numFmtId="0" fontId="27" fillId="7" borderId="0" xfId="5" applyFont="1" applyFill="1"/>
    <xf numFmtId="0" fontId="28" fillId="7" borderId="0" xfId="5" applyFont="1" applyFill="1"/>
    <xf numFmtId="0" fontId="29" fillId="0" borderId="0" xfId="0" applyFont="1" applyProtection="1">
      <protection hidden="1"/>
    </xf>
    <xf numFmtId="3" fontId="8" fillId="5" borderId="2" xfId="0" applyNumberFormat="1" applyFont="1" applyFill="1" applyBorder="1" applyAlignment="1" applyProtection="1">
      <alignment horizontal="right" vertical="center" wrapText="1"/>
      <protection locked="0"/>
    </xf>
    <xf numFmtId="0" fontId="21" fillId="6" borderId="2" xfId="5" applyFont="1" applyFill="1" applyBorder="1" applyAlignment="1" applyProtection="1">
      <alignment vertical="top" wrapText="1"/>
      <protection locked="0"/>
    </xf>
    <xf numFmtId="0" fontId="6" fillId="6" borderId="2" xfId="5" applyFont="1" applyFill="1" applyBorder="1" applyAlignment="1" applyProtection="1">
      <protection locked="0"/>
    </xf>
    <xf numFmtId="0" fontId="21" fillId="0" borderId="0" xfId="5" applyFont="1" applyBorder="1" applyAlignment="1">
      <alignment vertical="center" wrapText="1"/>
    </xf>
    <xf numFmtId="0" fontId="21" fillId="0" borderId="0" xfId="5" applyFont="1" applyAlignment="1">
      <alignment vertical="center" wrapText="1"/>
    </xf>
    <xf numFmtId="0" fontId="22" fillId="0" borderId="1" xfId="5" applyFont="1" applyBorder="1" applyAlignment="1">
      <alignment wrapText="1"/>
    </xf>
    <xf numFmtId="0" fontId="6" fillId="0" borderId="2" xfId="5" applyFont="1" applyBorder="1" applyAlignment="1"/>
    <xf numFmtId="11" fontId="6" fillId="6" borderId="2" xfId="5" applyNumberFormat="1" applyFont="1" applyFill="1" applyBorder="1" applyAlignment="1" applyProtection="1">
      <protection locked="0"/>
    </xf>
    <xf numFmtId="0" fontId="21" fillId="0" borderId="8" xfId="5" applyFont="1" applyBorder="1" applyAlignment="1">
      <alignment vertical="center" wrapText="1"/>
    </xf>
    <xf numFmtId="0" fontId="6" fillId="0" borderId="2" xfId="5" applyFont="1" applyFill="1" applyBorder="1" applyAlignment="1"/>
    <xf numFmtId="0" fontId="6" fillId="0" borderId="2" xfId="5" applyFont="1" applyFill="1" applyBorder="1" applyAlignment="1">
      <alignment horizontal="left"/>
    </xf>
    <xf numFmtId="0" fontId="20" fillId="0" borderId="2" xfId="5" applyBorder="1" applyAlignment="1"/>
    <xf numFmtId="49" fontId="6" fillId="0" borderId="3" xfId="5" applyNumberFormat="1" applyFont="1" applyFill="1" applyBorder="1" applyAlignment="1">
      <alignment horizontal="left"/>
    </xf>
    <xf numFmtId="49" fontId="6" fillId="0" borderId="5" xfId="5" applyNumberFormat="1" applyFont="1" applyFill="1" applyBorder="1" applyAlignment="1">
      <alignment horizontal="left"/>
    </xf>
    <xf numFmtId="49" fontId="20" fillId="0" borderId="5" xfId="5" applyNumberFormat="1" applyBorder="1" applyAlignment="1"/>
    <xf numFmtId="49" fontId="20" fillId="0" borderId="4" xfId="5" applyNumberFormat="1" applyBorder="1" applyAlignment="1"/>
    <xf numFmtId="0" fontId="3" fillId="2" borderId="3" xfId="0" applyFont="1" applyFill="1" applyBorder="1" applyAlignment="1" applyProtection="1">
      <alignment horizontal="right" vertical="center" wrapText="1"/>
      <protection hidden="1"/>
    </xf>
    <xf numFmtId="0" fontId="3" fillId="2" borderId="4" xfId="0" applyFont="1" applyFill="1" applyBorder="1" applyAlignment="1" applyProtection="1">
      <alignment horizontal="right" vertical="center" wrapText="1"/>
      <protection hidden="1"/>
    </xf>
    <xf numFmtId="0" fontId="3" fillId="0" borderId="2" xfId="0"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2" borderId="3"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left" vertical="center" wrapText="1"/>
      <protection hidden="1"/>
    </xf>
    <xf numFmtId="0" fontId="2" fillId="0" borderId="3" xfId="0" applyFont="1" applyBorder="1" applyAlignment="1" applyProtection="1">
      <alignment horizontal="right" vertical="center"/>
      <protection hidden="1"/>
    </xf>
    <xf numFmtId="0" fontId="2" fillId="0" borderId="4" xfId="0" applyFont="1" applyBorder="1" applyAlignment="1" applyProtection="1">
      <alignment horizontal="right" vertical="center"/>
      <protection hidden="1"/>
    </xf>
    <xf numFmtId="0" fontId="2" fillId="0" borderId="5" xfId="0" applyFont="1" applyBorder="1" applyAlignment="1" applyProtection="1">
      <alignment horizontal="center" wrapText="1"/>
      <protection hidden="1"/>
    </xf>
    <xf numFmtId="0" fontId="3" fillId="0" borderId="3" xfId="0" applyFont="1" applyFill="1" applyBorder="1" applyAlignment="1" applyProtection="1">
      <alignment horizontal="right" vertical="center"/>
      <protection hidden="1"/>
    </xf>
    <xf numFmtId="0" fontId="3" fillId="0" borderId="4" xfId="0" applyFont="1" applyFill="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3" fillId="0" borderId="4" xfId="0" applyFont="1" applyBorder="1" applyAlignment="1" applyProtection="1">
      <alignment horizontal="right" vertical="center"/>
      <protection hidden="1"/>
    </xf>
    <xf numFmtId="0" fontId="13" fillId="4" borderId="0" xfId="0" applyFont="1" applyFill="1" applyBorder="1" applyAlignment="1" applyProtection="1">
      <alignment vertical="center"/>
      <protection hidden="1"/>
    </xf>
    <xf numFmtId="0" fontId="17" fillId="4" borderId="0" xfId="0" applyFont="1" applyFill="1" applyBorder="1" applyAlignment="1" applyProtection="1">
      <alignment horizontal="left" vertical="top" wrapText="1"/>
      <protection hidden="1"/>
    </xf>
  </cellXfs>
  <cellStyles count="7">
    <cellStyle name="Komma" xfId="1" builtinId="3"/>
    <cellStyle name="Procent" xfId="3" builtinId="5"/>
    <cellStyle name="Standaard" xfId="0" builtinId="0"/>
    <cellStyle name="Standaard 2" xfId="5"/>
    <cellStyle name="Standaard 3" xfId="4"/>
    <cellStyle name="Valuta" xfId="2" builtinId="4"/>
    <cellStyle name="Valuta 2" xfId="6"/>
  </cellStyles>
  <dxfs count="33">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lang val="nl-NL"/>
  <c:chart>
    <c:autoTitleDeleted val="1"/>
    <c:plotArea>
      <c:layout>
        <c:manualLayout>
          <c:xMode val="edge"/>
          <c:yMode val="edge"/>
          <c:x val="2.8000000000000001E-2"/>
          <c:y val="2.8406040868911749E-2"/>
          <c:w val="0.96000000000000063"/>
          <c:h val="0.94000000000000061"/>
        </c:manualLayout>
      </c:layout>
      <c:scatterChart>
        <c:scatterStyle val="lineMarker"/>
        <c:ser>
          <c:idx val="29"/>
          <c:order val="0"/>
          <c:tx>
            <c:v>BPK-score = 1.3</c:v>
          </c:tx>
          <c:spPr>
            <a:ln w="44450" cap="rnd" cmpd="sng" algn="ctr">
              <a:solidFill>
                <a:schemeClr val="accent2">
                  <a:lumMod val="40000"/>
                  <a:lumOff val="60000"/>
                </a:schemeClr>
              </a:solidFill>
              <a:prstDash val="sysDash"/>
              <a:round/>
              <a:headEnd type="none" w="med" len="med"/>
              <a:tailEnd type="none" w="med" len="med"/>
            </a:ln>
          </c:spPr>
          <c:marker>
            <c:symbol val="none"/>
          </c:marker>
          <c:xVal>
            <c:numRef>
              <c:f>DATA!$D$29:$Z$29</c:f>
              <c:numCache>
                <c:formatCode>_ * #,##0.00_ ;_ * \-#,##0.00_ ;_ * "-"??_ ;_ @_ </c:formatCode>
                <c:ptCount val="23"/>
                <c:pt idx="0">
                  <c:v>33.435776649556921</c:v>
                </c:pt>
                <c:pt idx="1">
                  <c:v>34.267829441437456</c:v>
                </c:pt>
                <c:pt idx="2">
                  <c:v>35.099882233317992</c:v>
                </c:pt>
                <c:pt idx="3">
                  <c:v>36.763987817079077</c:v>
                </c:pt>
                <c:pt idx="4">
                  <c:v>40.092198984601232</c:v>
                </c:pt>
                <c:pt idx="5">
                  <c:v>43.420410152123381</c:v>
                </c:pt>
                <c:pt idx="6">
                  <c:v>46.748621319645537</c:v>
                </c:pt>
                <c:pt idx="7">
                  <c:v>50.076832487167685</c:v>
                </c:pt>
                <c:pt idx="8">
                  <c:v>53.405043654689841</c:v>
                </c:pt>
                <c:pt idx="9">
                  <c:v>56.733254822211997</c:v>
                </c:pt>
                <c:pt idx="10">
                  <c:v>60.061465989734153</c:v>
                </c:pt>
                <c:pt idx="11">
                  <c:v>63.389677157256294</c:v>
                </c:pt>
                <c:pt idx="12">
                  <c:v>66.717888324778457</c:v>
                </c:pt>
                <c:pt idx="13">
                  <c:v>70.046099492300613</c:v>
                </c:pt>
                <c:pt idx="14">
                  <c:v>73.374310659822768</c:v>
                </c:pt>
                <c:pt idx="15">
                  <c:v>76.702521827344924</c:v>
                </c:pt>
                <c:pt idx="16">
                  <c:v>80.030732994867066</c:v>
                </c:pt>
                <c:pt idx="17">
                  <c:v>83.358944162389236</c:v>
                </c:pt>
                <c:pt idx="18">
                  <c:v>86.687155329911377</c:v>
                </c:pt>
                <c:pt idx="19">
                  <c:v>90.015366497433533</c:v>
                </c:pt>
                <c:pt idx="20">
                  <c:v>93.343577664955703</c:v>
                </c:pt>
                <c:pt idx="21">
                  <c:v>96.67178883247783</c:v>
                </c:pt>
                <c:pt idx="22">
                  <c:v>100</c:v>
                </c:pt>
              </c:numCache>
            </c:numRef>
          </c:xVal>
          <c:yVal>
            <c:numRef>
              <c:f>DATA!$D$28:$Z$28</c:f>
              <c:numCache>
                <c:formatCode>_ * #,##0.00_ ;_ * \-#,##0.00_ ;_ * "-"??_ ;_ @_ </c:formatCode>
                <c:ptCount val="23"/>
                <c:pt idx="0">
                  <c:v>0</c:v>
                </c:pt>
                <c:pt idx="1">
                  <c:v>815247.67350259656</c:v>
                </c:pt>
                <c:pt idx="2">
                  <c:v>989786.61728045682</c:v>
                </c:pt>
                <c:pt idx="3">
                  <c:v>1198845.2270918093</c:v>
                </c:pt>
                <c:pt idx="4">
                  <c:v>1445138.6505186632</c:v>
                </c:pt>
                <c:pt idx="5">
                  <c:v>1605601.8053950216</c:v>
                </c:pt>
                <c:pt idx="6">
                  <c:v>1725248.8092709382</c:v>
                </c:pt>
                <c:pt idx="7">
                  <c:v>1820132.3357959329</c:v>
                </c:pt>
                <c:pt idx="8">
                  <c:v>1898063.0195292728</c:v>
                </c:pt>
                <c:pt idx="9">
                  <c:v>1963507.5665093749</c:v>
                </c:pt>
                <c:pt idx="10">
                  <c:v>2019293.3969951745</c:v>
                </c:pt>
                <c:pt idx="11">
                  <c:v>2067341.0238425035</c:v>
                </c:pt>
                <c:pt idx="12">
                  <c:v>2109024.8520777365</c:v>
                </c:pt>
                <c:pt idx="13">
                  <c:v>2145369.0732409866</c:v>
                </c:pt>
                <c:pt idx="14">
                  <c:v>2177162.0893450249</c:v>
                </c:pt>
                <c:pt idx="15">
                  <c:v>2205027.2780934474</c:v>
                </c:pt>
                <c:pt idx="16">
                  <c:v>2229468.815336904</c:v>
                </c:pt>
                <c:pt idx="17">
                  <c:v>2250902.4886963731</c:v>
                </c:pt>
                <c:pt idx="18">
                  <c:v>2269677.083055058</c:v>
                </c:pt>
                <c:pt idx="19">
                  <c:v>2286089.6244059852</c:v>
                </c:pt>
                <c:pt idx="20">
                  <c:v>2300396.4960351805</c:v>
                </c:pt>
                <c:pt idx="21">
                  <c:v>2312821.7039178084</c:v>
                </c:pt>
                <c:pt idx="22">
                  <c:v>2323563.1249970696</c:v>
                </c:pt>
              </c:numCache>
            </c:numRef>
          </c:yVal>
          <c:smooth val="1"/>
        </c:ser>
        <c:ser>
          <c:idx val="5"/>
          <c:order val="1"/>
          <c:tx>
            <c:v>BPK-score = 1.2</c:v>
          </c:tx>
          <c:spPr>
            <a:ln w="44450" cap="rnd" cmpd="sng" algn="ctr">
              <a:solidFill>
                <a:srgbClr val="FFCC99"/>
              </a:solidFill>
              <a:prstDash val="sysDash"/>
              <a:round/>
              <a:headEnd type="none" w="med" len="med"/>
              <a:tailEnd type="none" w="med" len="med"/>
            </a:ln>
          </c:spPr>
          <c:marker>
            <c:symbol val="none"/>
          </c:marker>
          <c:xVal>
            <c:numRef>
              <c:f>DATA!$D$32:$Z$32</c:f>
              <c:numCache>
                <c:formatCode>_ * #,##0.00_ ;_ * \-#,##0.00_ ;_ * "-"??_ ;_ @_ </c:formatCode>
                <c:ptCount val="23"/>
                <c:pt idx="0">
                  <c:v>43.171486138052551</c:v>
                </c:pt>
                <c:pt idx="1">
                  <c:v>43.881842561326891</c:v>
                </c:pt>
                <c:pt idx="2">
                  <c:v>44.592198984601239</c:v>
                </c:pt>
                <c:pt idx="3">
                  <c:v>46.012911831149921</c:v>
                </c:pt>
                <c:pt idx="4">
                  <c:v>48.854337524247292</c:v>
                </c:pt>
                <c:pt idx="5">
                  <c:v>51.69576321734467</c:v>
                </c:pt>
                <c:pt idx="6">
                  <c:v>54.537188910442033</c:v>
                </c:pt>
                <c:pt idx="7">
                  <c:v>57.378614603539411</c:v>
                </c:pt>
                <c:pt idx="8">
                  <c:v>60.220040296636782</c:v>
                </c:pt>
                <c:pt idx="9">
                  <c:v>63.061465989734153</c:v>
                </c:pt>
                <c:pt idx="10">
                  <c:v>65.902891682831537</c:v>
                </c:pt>
                <c:pt idx="11">
                  <c:v>68.744317375928901</c:v>
                </c:pt>
                <c:pt idx="12">
                  <c:v>71.585743069026279</c:v>
                </c:pt>
                <c:pt idx="13">
                  <c:v>74.427168762123657</c:v>
                </c:pt>
                <c:pt idx="14">
                  <c:v>77.26859445522102</c:v>
                </c:pt>
                <c:pt idx="15">
                  <c:v>80.110020148318398</c:v>
                </c:pt>
                <c:pt idx="16">
                  <c:v>82.951445841415776</c:v>
                </c:pt>
                <c:pt idx="17">
                  <c:v>85.792871534513139</c:v>
                </c:pt>
                <c:pt idx="18">
                  <c:v>88.634297227610517</c:v>
                </c:pt>
                <c:pt idx="19">
                  <c:v>91.475722920707881</c:v>
                </c:pt>
                <c:pt idx="20">
                  <c:v>94.317148613805259</c:v>
                </c:pt>
                <c:pt idx="21">
                  <c:v>97.158574306902622</c:v>
                </c:pt>
                <c:pt idx="22">
                  <c:v>100</c:v>
                </c:pt>
              </c:numCache>
            </c:numRef>
          </c:xVal>
          <c:yVal>
            <c:numRef>
              <c:f>DATA!$D$31:$Z$31</c:f>
              <c:numCache>
                <c:formatCode>_ * #,##0.00_ ;_ * \-#,##0.00_ ;_ * "-"??_ ;_ @_ </c:formatCode>
                <c:ptCount val="23"/>
                <c:pt idx="0">
                  <c:v>0</c:v>
                </c:pt>
                <c:pt idx="1">
                  <c:v>736202.86758706276</c:v>
                </c:pt>
                <c:pt idx="2">
                  <c:v>893977.77720008139</c:v>
                </c:pt>
                <c:pt idx="3">
                  <c:v>1083186.8498205994</c:v>
                </c:pt>
                <c:pt idx="4">
                  <c:v>1306660.3533620143</c:v>
                </c:pt>
                <c:pt idx="5">
                  <c:v>1452805.329882242</c:v>
                </c:pt>
                <c:pt idx="6">
                  <c:v>1562215.3671369052</c:v>
                </c:pt>
                <c:pt idx="7">
                  <c:v>1649357.0403238295</c:v>
                </c:pt>
                <c:pt idx="8">
                  <c:v>1721264.2130145712</c:v>
                </c:pt>
                <c:pt idx="9">
                  <c:v>1781956.1267667932</c:v>
                </c:pt>
                <c:pt idx="10">
                  <c:v>1833974.5738261275</c:v>
                </c:pt>
                <c:pt idx="11">
                  <c:v>1879044.1515219405</c:v>
                </c:pt>
                <c:pt idx="12">
                  <c:v>1918397.4463647096</c:v>
                </c:pt>
                <c:pt idx="13">
                  <c:v>1952951.5455704203</c:v>
                </c:pt>
                <c:pt idx="14">
                  <c:v>1983411.1129974632</c:v>
                </c:pt>
                <c:pt idx="15">
                  <c:v>2010332.1205688571</c:v>
                </c:pt>
                <c:pt idx="16">
                  <c:v>2034163.107038826</c:v>
                </c:pt>
                <c:pt idx="17">
                  <c:v>2055272.9180251777</c:v>
                </c:pt>
                <c:pt idx="18">
                  <c:v>2073969.9569113958</c:v>
                </c:pt>
                <c:pt idx="19">
                  <c:v>2090515.9083632599</c:v>
                </c:pt>
                <c:pt idx="20">
                  <c:v>2105135.749433659</c:v>
                </c:pt>
                <c:pt idx="21">
                  <c:v>2118025.1990785622</c:v>
                </c:pt>
                <c:pt idx="22">
                  <c:v>2129356.3576460308</c:v>
                </c:pt>
              </c:numCache>
            </c:numRef>
          </c:yVal>
        </c:ser>
        <c:ser>
          <c:idx val="6"/>
          <c:order val="2"/>
          <c:tx>
            <c:v>BPK-score = 1.1</c:v>
          </c:tx>
          <c:spPr>
            <a:ln w="44450" cap="rnd" cmpd="sng" algn="ctr">
              <a:solidFill>
                <a:srgbClr val="FFCC99"/>
              </a:solidFill>
              <a:prstDash val="sysDash"/>
              <a:round/>
              <a:headEnd type="none" w="med" len="med"/>
              <a:tailEnd type="none" w="med" len="med"/>
            </a:ln>
          </c:spPr>
          <c:marker>
            <c:symbol val="none"/>
          </c:marker>
          <c:xVal>
            <c:numRef>
              <c:f>DATA!$D$35:$Z$35</c:f>
              <c:numCache>
                <c:formatCode>_ * #,##0.00_ ;_ * \-#,##0.00_ ;_ * "-"??_ ;_ @_ </c:formatCode>
                <c:ptCount val="23"/>
                <c:pt idx="0">
                  <c:v>52.907195626548166</c:v>
                </c:pt>
                <c:pt idx="1">
                  <c:v>53.495855681216312</c:v>
                </c:pt>
                <c:pt idx="2">
                  <c:v>54.084515735884466</c:v>
                </c:pt>
                <c:pt idx="3">
                  <c:v>55.261835845220752</c:v>
                </c:pt>
                <c:pt idx="4">
                  <c:v>57.616476063893352</c:v>
                </c:pt>
                <c:pt idx="5">
                  <c:v>59.971116282565937</c:v>
                </c:pt>
                <c:pt idx="6">
                  <c:v>62.32575650123853</c:v>
                </c:pt>
                <c:pt idx="7">
                  <c:v>64.68039671991113</c:v>
                </c:pt>
                <c:pt idx="8">
                  <c:v>67.035036938583715</c:v>
                </c:pt>
                <c:pt idx="9">
                  <c:v>69.389677157256301</c:v>
                </c:pt>
                <c:pt idx="10">
                  <c:v>71.744317375928887</c:v>
                </c:pt>
                <c:pt idx="11">
                  <c:v>74.098957594601487</c:v>
                </c:pt>
                <c:pt idx="12">
                  <c:v>76.453597813274072</c:v>
                </c:pt>
                <c:pt idx="13">
                  <c:v>78.808238031946672</c:v>
                </c:pt>
                <c:pt idx="14">
                  <c:v>81.162878250619272</c:v>
                </c:pt>
                <c:pt idx="15">
                  <c:v>83.517518469291858</c:v>
                </c:pt>
                <c:pt idx="16">
                  <c:v>85.872158687964443</c:v>
                </c:pt>
                <c:pt idx="17">
                  <c:v>88.226798906637043</c:v>
                </c:pt>
                <c:pt idx="18">
                  <c:v>90.581439125309629</c:v>
                </c:pt>
                <c:pt idx="19">
                  <c:v>92.936079343982215</c:v>
                </c:pt>
                <c:pt idx="20">
                  <c:v>95.290719562654814</c:v>
                </c:pt>
                <c:pt idx="21">
                  <c:v>97.6453597813274</c:v>
                </c:pt>
                <c:pt idx="22">
                  <c:v>100</c:v>
                </c:pt>
              </c:numCache>
            </c:numRef>
          </c:xVal>
          <c:yVal>
            <c:numRef>
              <c:f>DATA!$D$34:$Z$34</c:f>
              <c:numCache>
                <c:formatCode>_ * #,##0.00_ ;_ * \-#,##0.00_ ;_ * "-"??_ ;_ @_ </c:formatCode>
                <c:ptCount val="23"/>
                <c:pt idx="0">
                  <c:v>0</c:v>
                </c:pt>
                <c:pt idx="1">
                  <c:v>655972.14860562491</c:v>
                </c:pt>
                <c:pt idx="2">
                  <c:v>796720.20358233666</c:v>
                </c:pt>
                <c:pt idx="3">
                  <c:v>965752.10720823484</c:v>
                </c:pt>
                <c:pt idx="4">
                  <c:v>1165988.5847537788</c:v>
                </c:pt>
                <c:pt idx="5">
                  <c:v>1297514.0487808681</c:v>
                </c:pt>
                <c:pt idx="6">
                  <c:v>1396439.5826093932</c:v>
                </c:pt>
                <c:pt idx="7">
                  <c:v>1475624.3603321558</c:v>
                </c:pt>
                <c:pt idx="8">
                  <c:v>1541315.6241299359</c:v>
                </c:pt>
                <c:pt idx="9">
                  <c:v>1597079.9202862442</c:v>
                </c:pt>
                <c:pt idx="10">
                  <c:v>1645170.448968258</c:v>
                </c:pt>
                <c:pt idx="11">
                  <c:v>1687114.1946971684</c:v>
                </c:pt>
                <c:pt idx="12">
                  <c:v>1724001.0078983938</c:v>
                </c:pt>
                <c:pt idx="13">
                  <c:v>1756640.4721204448</c:v>
                </c:pt>
                <c:pt idx="14">
                  <c:v>1785653.480685391</c:v>
                </c:pt>
                <c:pt idx="15">
                  <c:v>1811528.8412010134</c:v>
                </c:pt>
                <c:pt idx="16">
                  <c:v>1834659.9099345508</c:v>
                </c:pt>
                <c:pt idx="17">
                  <c:v>1855369.2162519859</c:v>
                </c:pt>
                <c:pt idx="18">
                  <c:v>1873925.5478332746</c:v>
                </c:pt>
                <c:pt idx="19">
                  <c:v>1890556.1289534594</c:v>
                </c:pt>
                <c:pt idx="20">
                  <c:v>1905455.5047688137</c:v>
                </c:pt>
                <c:pt idx="21">
                  <c:v>1918792.1543026464</c:v>
                </c:pt>
                <c:pt idx="22">
                  <c:v>1930713.5000662773</c:v>
                </c:pt>
              </c:numCache>
            </c:numRef>
          </c:yVal>
        </c:ser>
        <c:ser>
          <c:idx val="26"/>
          <c:order val="3"/>
          <c:tx>
            <c:v>BPK-score = 1</c:v>
          </c:tx>
          <c:spPr>
            <a:ln w="44450" cap="rnd" cmpd="sng" algn="ctr">
              <a:solidFill>
                <a:schemeClr val="accent2"/>
              </a:solidFill>
              <a:prstDash val="solid"/>
              <a:round/>
              <a:headEnd type="none" w="med" len="med"/>
              <a:tailEnd type="none" w="med" len="med"/>
            </a:ln>
            <a:effectLst/>
          </c:spPr>
          <c:marker>
            <c:symbol val="none"/>
          </c:marker>
          <c:xVal>
            <c:numRef>
              <c:f>DATA!$D$20:$Z$20</c:f>
              <c:numCache>
                <c:formatCode>_ * #,##0.00_ ;_ * \-#,##0.00_ ;_ * "-"??_ ;_ @_ </c:formatCode>
                <c:ptCount val="23"/>
                <c:pt idx="0">
                  <c:v>62.642905115043789</c:v>
                </c:pt>
                <c:pt idx="1">
                  <c:v>63.109868801105748</c:v>
                </c:pt>
                <c:pt idx="2">
                  <c:v>63.5768324871677</c:v>
                </c:pt>
                <c:pt idx="3">
                  <c:v>64.510759859291596</c:v>
                </c:pt>
                <c:pt idx="4">
                  <c:v>66.378614603539418</c:v>
                </c:pt>
                <c:pt idx="5">
                  <c:v>68.246469347787226</c:v>
                </c:pt>
                <c:pt idx="6">
                  <c:v>70.114324092035048</c:v>
                </c:pt>
                <c:pt idx="7">
                  <c:v>71.982178836282856</c:v>
                </c:pt>
                <c:pt idx="8">
                  <c:v>73.850033580530649</c:v>
                </c:pt>
                <c:pt idx="9">
                  <c:v>75.717888324778471</c:v>
                </c:pt>
                <c:pt idx="10">
                  <c:v>77.585743069026279</c:v>
                </c:pt>
                <c:pt idx="11">
                  <c:v>79.453597813274087</c:v>
                </c:pt>
                <c:pt idx="12">
                  <c:v>81.321452557521894</c:v>
                </c:pt>
                <c:pt idx="13">
                  <c:v>83.189307301769716</c:v>
                </c:pt>
                <c:pt idx="14">
                  <c:v>85.05716204601751</c:v>
                </c:pt>
                <c:pt idx="15">
                  <c:v>86.925016790265332</c:v>
                </c:pt>
                <c:pt idx="16">
                  <c:v>88.792871534513139</c:v>
                </c:pt>
                <c:pt idx="17">
                  <c:v>90.660726278760961</c:v>
                </c:pt>
                <c:pt idx="18">
                  <c:v>92.528581023008755</c:v>
                </c:pt>
                <c:pt idx="19">
                  <c:v>94.396435767256577</c:v>
                </c:pt>
                <c:pt idx="20">
                  <c:v>96.264290511504385</c:v>
                </c:pt>
                <c:pt idx="21">
                  <c:v>98.132145255752178</c:v>
                </c:pt>
                <c:pt idx="22">
                  <c:v>100</c:v>
                </c:pt>
              </c:numCache>
            </c:numRef>
          </c:xVal>
          <c:yVal>
            <c:numRef>
              <c:f>DATA!$D$19:$Z$19</c:f>
              <c:numCache>
                <c:formatCode>_ * #,##0.00_ ;_ * \-#,##0.00_ ;_ * "-"??_ ;_ @_ </c:formatCode>
                <c:ptCount val="23"/>
                <c:pt idx="0">
                  <c:v>0</c:v>
                </c:pt>
                <c:pt idx="1">
                  <c:v>573897.70522980043</c:v>
                </c:pt>
                <c:pt idx="2">
                  <c:v>697211.14591823984</c:v>
                </c:pt>
                <c:pt idx="3">
                  <c:v>845558.71403314907</c:v>
                </c:pt>
                <c:pt idx="4">
                  <c:v>1021915.0394137288</c:v>
                </c:pt>
                <c:pt idx="5">
                  <c:v>1138358.3778509432</c:v>
                </c:pt>
                <c:pt idx="6">
                  <c:v>1226420.4858364048</c:v>
                </c:pt>
                <c:pt idx="7">
                  <c:v>1297319.6675690345</c:v>
                </c:pt>
                <c:pt idx="8">
                  <c:v>1356500.9104977248</c:v>
                </c:pt>
                <c:pt idx="9">
                  <c:v>1407069.6153178695</c:v>
                </c:pt>
                <c:pt idx="10">
                  <c:v>1450985.4512368732</c:v>
                </c:pt>
                <c:pt idx="11">
                  <c:v>1489574.80047604</c:v>
                </c:pt>
                <c:pt idx="12">
                  <c:v>1523782.9755535319</c:v>
                </c:pt>
                <c:pt idx="13">
                  <c:v>1554311.0329567785</c:v>
                </c:pt>
                <c:pt idx="14">
                  <c:v>1581695.613927773</c:v>
                </c:pt>
                <c:pt idx="15">
                  <c:v>1606358.2770477545</c:v>
                </c:pt>
                <c:pt idx="16">
                  <c:v>1628637.4147640923</c:v>
                </c:pt>
                <c:pt idx="17">
                  <c:v>1648809.6991470244</c:v>
                </c:pt>
                <c:pt idx="18">
                  <c:v>1667104.9567561038</c:v>
                </c:pt>
                <c:pt idx="19">
                  <c:v>1683716.7683601121</c:v>
                </c:pt>
                <c:pt idx="20">
                  <c:v>1698810.1999868529</c:v>
                </c:pt>
                <c:pt idx="21">
                  <c:v>1712527.5569647118</c:v>
                </c:pt>
                <c:pt idx="22">
                  <c:v>1724992.7432615974</c:v>
                </c:pt>
              </c:numCache>
            </c:numRef>
          </c:yVal>
          <c:smooth val="1"/>
        </c:ser>
        <c:ser>
          <c:idx val="27"/>
          <c:order val="4"/>
          <c:tx>
            <c:v>BPK-score = 0.9</c:v>
          </c:tx>
          <c:spPr>
            <a:ln w="44450" cap="rnd" cmpd="sng" algn="ctr">
              <a:solidFill>
                <a:schemeClr val="accent2">
                  <a:lumMod val="40000"/>
                  <a:lumOff val="60000"/>
                </a:schemeClr>
              </a:solidFill>
              <a:prstDash val="sysDash"/>
              <a:round/>
              <a:headEnd type="none" w="med" len="med"/>
              <a:tailEnd type="none" w="med" len="med"/>
            </a:ln>
          </c:spPr>
          <c:marker>
            <c:symbol val="none"/>
          </c:marker>
          <c:xVal>
            <c:numRef>
              <c:f>DATA!$D$23:$Z$23</c:f>
              <c:numCache>
                <c:formatCode>_ * #,##0.00_ ;_ * \-#,##0.00_ ;_ * "-"??_ ;_ @_ </c:formatCode>
                <c:ptCount val="23"/>
                <c:pt idx="0">
                  <c:v>72.378614603539404</c:v>
                </c:pt>
                <c:pt idx="1">
                  <c:v>72.723881920995154</c:v>
                </c:pt>
                <c:pt idx="2">
                  <c:v>73.069149238450919</c:v>
                </c:pt>
                <c:pt idx="3">
                  <c:v>73.759683873362434</c:v>
                </c:pt>
                <c:pt idx="4">
                  <c:v>75.140753143185464</c:v>
                </c:pt>
                <c:pt idx="5">
                  <c:v>76.521822413008493</c:v>
                </c:pt>
                <c:pt idx="6">
                  <c:v>77.902891682831523</c:v>
                </c:pt>
                <c:pt idx="7">
                  <c:v>79.283960952654567</c:v>
                </c:pt>
                <c:pt idx="8">
                  <c:v>80.665030222477583</c:v>
                </c:pt>
                <c:pt idx="9">
                  <c:v>82.046099492300613</c:v>
                </c:pt>
                <c:pt idx="10">
                  <c:v>83.427168762123642</c:v>
                </c:pt>
                <c:pt idx="11">
                  <c:v>84.808238031946686</c:v>
                </c:pt>
                <c:pt idx="12">
                  <c:v>86.189307301769688</c:v>
                </c:pt>
                <c:pt idx="13">
                  <c:v>87.570376571592732</c:v>
                </c:pt>
                <c:pt idx="14">
                  <c:v>88.951445841415762</c:v>
                </c:pt>
                <c:pt idx="15">
                  <c:v>90.332515111238791</c:v>
                </c:pt>
                <c:pt idx="16">
                  <c:v>91.713584381061835</c:v>
                </c:pt>
                <c:pt idx="17">
                  <c:v>93.094653650884851</c:v>
                </c:pt>
                <c:pt idx="18">
                  <c:v>94.475722920707881</c:v>
                </c:pt>
                <c:pt idx="19">
                  <c:v>95.856792190530911</c:v>
                </c:pt>
                <c:pt idx="20">
                  <c:v>97.23786146035394</c:v>
                </c:pt>
                <c:pt idx="21">
                  <c:v>98.618930730176984</c:v>
                </c:pt>
                <c:pt idx="22">
                  <c:v>100</c:v>
                </c:pt>
              </c:numCache>
            </c:numRef>
          </c:xVal>
          <c:yVal>
            <c:numRef>
              <c:f>DATA!$D$22:$Z$22</c:f>
              <c:numCache>
                <c:formatCode>_ * #,##0.00_ ;_ * \-#,##0.00_ ;_ * "-"??_ ;_ @_ </c:formatCode>
                <c:ptCount val="23"/>
                <c:pt idx="0">
                  <c:v>0</c:v>
                </c:pt>
                <c:pt idx="1">
                  <c:v>488681.81315743196</c:v>
                </c:pt>
                <c:pt idx="2">
                  <c:v>593867.62405771099</c:v>
                </c:pt>
                <c:pt idx="3">
                  <c:v>720671.28490330407</c:v>
                </c:pt>
                <c:pt idx="4">
                  <c:v>872062.83717130928</c:v>
                </c:pt>
                <c:pt idx="5">
                  <c:v>972648.2462003869</c:v>
                </c:pt>
                <c:pt idx="6">
                  <c:v>1049214.0754822444</c:v>
                </c:pt>
                <c:pt idx="7">
                  <c:v>1111280.1049375881</c:v>
                </c:pt>
                <c:pt idx="8">
                  <c:v>1163461.8822415979</c:v>
                </c:pt>
                <c:pt idx="9">
                  <c:v>1208388.7361948024</c:v>
                </c:pt>
                <c:pt idx="10">
                  <c:v>1247717.854517529</c:v>
                </c:pt>
                <c:pt idx="11">
                  <c:v>1282569.3662766998</c:v>
                </c:pt>
                <c:pt idx="12">
                  <c:v>1313740.3881967654</c:v>
                </c:pt>
                <c:pt idx="13">
                  <c:v>1341821.0818128586</c:v>
                </c:pt>
                <c:pt idx="14">
                  <c:v>1367262.3516480511</c:v>
                </c:pt>
                <c:pt idx="15">
                  <c:v>1390417.6566872061</c:v>
                </c:pt>
                <c:pt idx="16">
                  <c:v>1411570.0491029173</c:v>
                </c:pt>
                <c:pt idx="17">
                  <c:v>1430950.3344734623</c:v>
                </c:pt>
                <c:pt idx="18">
                  <c:v>1448749.6622944267</c:v>
                </c:pt>
                <c:pt idx="19">
                  <c:v>1465128.4940614512</c:v>
                </c:pt>
                <c:pt idx="20">
                  <c:v>1480223.141609886</c:v>
                </c:pt>
                <c:pt idx="21">
                  <c:v>1494150.6316544365</c:v>
                </c:pt>
                <c:pt idx="22">
                  <c:v>1507012.3900936285</c:v>
                </c:pt>
              </c:numCache>
            </c:numRef>
          </c:yVal>
          <c:smooth val="1"/>
        </c:ser>
        <c:ser>
          <c:idx val="28"/>
          <c:order val="5"/>
          <c:tx>
            <c:v>BPK-score = 0,8</c:v>
          </c:tx>
          <c:spPr>
            <a:ln w="44450" cap="rnd" cmpd="sng" algn="ctr">
              <a:solidFill>
                <a:schemeClr val="accent2">
                  <a:lumMod val="40000"/>
                  <a:lumOff val="60000"/>
                </a:schemeClr>
              </a:solidFill>
              <a:prstDash val="sysDash"/>
              <a:round/>
              <a:headEnd type="none" w="med" len="med"/>
              <a:tailEnd type="none" w="med" len="med"/>
            </a:ln>
          </c:spPr>
          <c:marker>
            <c:symbol val="none"/>
          </c:marker>
          <c:xVal>
            <c:numRef>
              <c:f>DATA!$D$26:$Z$26</c:f>
              <c:numCache>
                <c:formatCode>_ * #,##0.00_ ;_ * \-#,##0.00_ ;_ * "-"??_ ;_ @_ </c:formatCode>
                <c:ptCount val="23"/>
                <c:pt idx="0">
                  <c:v>82.114324092035034</c:v>
                </c:pt>
                <c:pt idx="1">
                  <c:v>82.337895040884604</c:v>
                </c:pt>
                <c:pt idx="2">
                  <c:v>82.561465989734174</c:v>
                </c:pt>
                <c:pt idx="3">
                  <c:v>83.008607887433286</c:v>
                </c:pt>
                <c:pt idx="4">
                  <c:v>83.902891682831537</c:v>
                </c:pt>
                <c:pt idx="5">
                  <c:v>84.797175478229775</c:v>
                </c:pt>
                <c:pt idx="6">
                  <c:v>85.691459273628027</c:v>
                </c:pt>
                <c:pt idx="7">
                  <c:v>86.585743069026293</c:v>
                </c:pt>
                <c:pt idx="8">
                  <c:v>87.480026864424531</c:v>
                </c:pt>
                <c:pt idx="9">
                  <c:v>88.374310659822768</c:v>
                </c:pt>
                <c:pt idx="10">
                  <c:v>89.268594455221034</c:v>
                </c:pt>
                <c:pt idx="11">
                  <c:v>90.162878250619272</c:v>
                </c:pt>
                <c:pt idx="12">
                  <c:v>91.05716204601751</c:v>
                </c:pt>
                <c:pt idx="13">
                  <c:v>91.951445841415762</c:v>
                </c:pt>
                <c:pt idx="14">
                  <c:v>92.845729636814013</c:v>
                </c:pt>
                <c:pt idx="15">
                  <c:v>93.74001343221228</c:v>
                </c:pt>
                <c:pt idx="16">
                  <c:v>94.634297227610503</c:v>
                </c:pt>
                <c:pt idx="17">
                  <c:v>95.528581023008755</c:v>
                </c:pt>
                <c:pt idx="18">
                  <c:v>96.422864818407021</c:v>
                </c:pt>
                <c:pt idx="19">
                  <c:v>97.317148613805259</c:v>
                </c:pt>
                <c:pt idx="20">
                  <c:v>98.211432409203496</c:v>
                </c:pt>
                <c:pt idx="21">
                  <c:v>99.105716204601762</c:v>
                </c:pt>
                <c:pt idx="22">
                  <c:v>100</c:v>
                </c:pt>
              </c:numCache>
            </c:numRef>
          </c:xVal>
          <c:yVal>
            <c:numRef>
              <c:f>DATA!$D$25:$Z$25</c:f>
              <c:numCache>
                <c:formatCode>_ * #,##0.00_ ;_ * \-#,##0.00_ ;_ * "-"??_ ;_ @_ </c:formatCode>
                <c:ptCount val="23"/>
                <c:pt idx="0">
                  <c:v>0</c:v>
                </c:pt>
                <c:pt idx="1">
                  <c:v>397249.77492331533</c:v>
                </c:pt>
                <c:pt idx="2">
                  <c:v>482940.98738124123</c:v>
                </c:pt>
                <c:pt idx="3">
                  <c:v>586511.21741725656</c:v>
                </c:pt>
                <c:pt idx="4">
                  <c:v>710819.77916108212</c:v>
                </c:pt>
                <c:pt idx="5">
                  <c:v>794043.65670394804</c:v>
                </c:pt>
                <c:pt idx="6">
                  <c:v>857894.00863187469</c:v>
                </c:pt>
                <c:pt idx="7">
                  <c:v>910076.69419021381</c:v>
                </c:pt>
                <c:pt idx="8">
                  <c:v>954322.95159122127</c:v>
                </c:pt>
                <c:pt idx="9">
                  <c:v>992755.51414096996</c:v>
                </c:pt>
                <c:pt idx="10">
                  <c:v>1026710.4137195029</c:v>
                </c:pt>
                <c:pt idx="11">
                  <c:v>1057089.3717712928</c:v>
                </c:pt>
                <c:pt idx="12">
                  <c:v>1084533.0687365793</c:v>
                </c:pt>
                <c:pt idx="13">
                  <c:v>1109515.0405619885</c:v>
                </c:pt>
                <c:pt idx="14">
                  <c:v>1132396.4204984556</c:v>
                </c:pt>
                <c:pt idx="15">
                  <c:v>1153459.7302147036</c:v>
                </c:pt>
                <c:pt idx="16">
                  <c:v>1172930.7200684859</c:v>
                </c:pt>
                <c:pt idx="17">
                  <c:v>1190993.0298872297</c:v>
                </c:pt>
                <c:pt idx="18">
                  <c:v>1207798.3477807639</c:v>
                </c:pt>
                <c:pt idx="19">
                  <c:v>1223473.6422035771</c:v>
                </c:pt>
                <c:pt idx="20">
                  <c:v>1238126.4317406707</c:v>
                </c:pt>
                <c:pt idx="21">
                  <c:v>1251848.7037101395</c:v>
                </c:pt>
                <c:pt idx="22">
                  <c:v>1264719.8804409483</c:v>
                </c:pt>
              </c:numCache>
            </c:numRef>
          </c:yVal>
          <c:smooth val="1"/>
        </c:ser>
        <c:ser>
          <c:idx val="13"/>
          <c:order val="6"/>
          <c:tx>
            <c:v>Qmin</c:v>
          </c:tx>
          <c:spPr>
            <a:ln w="44450" cap="rnd" cmpd="sng" algn="ctr">
              <a:solidFill>
                <a:srgbClr val="4F81BD"/>
              </a:solidFill>
              <a:prstDash val="solid"/>
              <a:round/>
              <a:headEnd type="none" w="med" len="med"/>
              <a:tailEnd type="none" w="med" len="med"/>
            </a:ln>
          </c:spPr>
          <c:marker>
            <c:symbol val="none"/>
          </c:marker>
          <c:dLbls>
            <c:dLbl>
              <c:idx val="0"/>
              <c:layout>
                <c:manualLayout>
                  <c:x val="-3.7326141732283463E-2"/>
                  <c:y val="5.4933070866141888E-2"/>
                </c:manualLayout>
              </c:layout>
              <c:tx>
                <c:rich>
                  <a:bodyPr/>
                  <a:lstStyle/>
                  <a:p>
                    <a:fld id="{6167CB45-43D2-4786-B398-C35AF16C5F55}" type="CELLRANGE">
                      <a:rPr lang="en-US"/>
                      <a:pPr/>
                      <a:t>[CELLRANGE]</a:t>
                    </a:fld>
                    <a:endParaRPr lang="nl-NL"/>
                  </a:p>
                </c:rich>
              </c:tx>
              <c:dLblPos val="r"/>
              <c:extLst>
                <c:ext xmlns:c15="http://schemas.microsoft.com/office/drawing/2012/chart" uri="{CE6537A1-D6FC-4f65-9D91-7224C49458BB}">
                  <c15:layout/>
                  <c15:dlblFieldTable/>
                  <c15:showDataLabelsRange val="1"/>
                </c:ext>
              </c:extLst>
            </c:dLbl>
            <c:dLbl>
              <c:idx val="1"/>
              <c:tx>
                <c:rich>
                  <a:bodyPr/>
                  <a:lstStyle/>
                  <a:p>
                    <a:endParaRPr lang="en-US"/>
                  </a:p>
                </c:rich>
              </c:tx>
              <c:dLblPos val="b"/>
              <c:extLst>
                <c:ext xmlns:c15="http://schemas.microsoft.com/office/drawing/2012/chart" uri="{CE6537A1-D6FC-4f65-9D91-7224C49458BB}">
                  <c15:layout/>
                </c:ext>
              </c:extLst>
            </c:dLbl>
            <c:delete val="1"/>
            <c:spPr>
              <a:noFill/>
              <a:ln>
                <a:noFill/>
              </a:ln>
              <a:effectLst/>
            </c:spPr>
            <c:txPr>
              <a:bodyPr wrap="square" lIns="38100" tIns="19050" rIns="38100" bIns="19050" anchor="ctr">
                <a:spAutoFit/>
              </a:bodyPr>
              <a:lstStyle/>
              <a:p>
                <a:pPr>
                  <a:defRPr b="1"/>
                </a:pPr>
                <a:endParaRPr lang="nl-NL"/>
              </a:p>
            </c:txPr>
            <c:dLblPos val="b"/>
            <c:extLst>
              <c:ext xmlns:c15="http://schemas.microsoft.com/office/drawing/2012/chart" uri="{CE6537A1-D6FC-4f65-9D91-7224C49458BB}">
                <c15:showDataLabelsRange val="1"/>
                <c15:showLeaderLines val="0"/>
              </c:ext>
            </c:extLst>
          </c:dLbls>
          <c:xVal>
            <c:numRef>
              <c:f>DATA!$C$41:$D$41</c:f>
              <c:numCache>
                <c:formatCode>General</c:formatCode>
                <c:ptCount val="2"/>
                <c:pt idx="0">
                  <c:v>50</c:v>
                </c:pt>
                <c:pt idx="1">
                  <c:v>50</c:v>
                </c:pt>
              </c:numCache>
            </c:numRef>
          </c:xVal>
          <c:yVal>
            <c:numRef>
              <c:f>DATA!$C$43:$D$43</c:f>
              <c:numCache>
                <c:formatCode>_ "€"\ * #,##0_ ;_ "€"\ * \-#,##0_ ;_ "€"\ * "-"??_ ;_ @_ </c:formatCode>
                <c:ptCount val="2"/>
                <c:pt idx="0" formatCode="_ &quot;€&quot;\ * #,##0.00_ ;_ &quot;€&quot;\ * \-#,##0.00_ ;_ &quot;€&quot;\ * &quot;-&quot;??_ ;_ @_ ">
                  <c:v>0</c:v>
                </c:pt>
                <c:pt idx="1">
                  <c:v>3000000.0000000005</c:v>
                </c:pt>
              </c:numCache>
            </c:numRef>
          </c:yVal>
          <c:extLst>
            <c:ext xmlns:c15="http://schemas.microsoft.com/office/drawing/2012/chart" uri="{02D57815-91ED-43cb-92C2-25804820EDAC}">
              <c15:datalabelsRange>
                <c15:f>DATA!$G$41</c15:f>
                <c15:dlblRangeCache>
                  <c:ptCount val="1"/>
                  <c:pt idx="0">
                    <c:v>5000</c:v>
                  </c:pt>
                </c15:dlblRangeCache>
              </c15:datalabelsRange>
            </c:ext>
          </c:extLst>
        </c:ser>
        <c:ser>
          <c:idx val="14"/>
          <c:order val="7"/>
          <c:tx>
            <c:v>Qmax</c:v>
          </c:tx>
          <c:spPr>
            <a:ln w="44450" cap="rnd" cmpd="sng" algn="ctr">
              <a:solidFill>
                <a:srgbClr val="1F497D"/>
              </a:solidFill>
              <a:prstDash val="solid"/>
              <a:round/>
              <a:headEnd type="none" w="med" len="med"/>
              <a:tailEnd type="none" w="med" len="med"/>
            </a:ln>
          </c:spPr>
          <c:marker>
            <c:symbol val="none"/>
          </c:marker>
          <c:dLbls>
            <c:dLbl>
              <c:idx val="0"/>
              <c:layout>
                <c:manualLayout>
                  <c:x val="-3.7326141732283463E-2"/>
                  <c:y val="5.4933070866141888E-2"/>
                </c:manualLayout>
              </c:layout>
              <c:tx>
                <c:rich>
                  <a:bodyPr/>
                  <a:lstStyle/>
                  <a:p>
                    <a:fld id="{6ABFED1D-4339-4B09-BD63-4C2A860DEB81}" type="CELLRANGE">
                      <a:rPr lang="en-US"/>
                      <a:pPr/>
                      <a:t>[CELLRANGE]</a:t>
                    </a:fld>
                    <a:endParaRPr lang="nl-NL"/>
                  </a:p>
                </c:rich>
              </c:tx>
              <c:dLblPos val="r"/>
              <c:extLst>
                <c:ext xmlns:c15="http://schemas.microsoft.com/office/drawing/2012/chart" uri="{CE6537A1-D6FC-4f65-9D91-7224C49458BB}">
                  <c15:layout/>
                  <c15:dlblFieldTable/>
                  <c15:showDataLabelsRange val="1"/>
                </c:ext>
              </c:extLst>
            </c:dLbl>
            <c:dLbl>
              <c:idx val="1"/>
              <c:tx>
                <c:rich>
                  <a:bodyPr/>
                  <a:lstStyle/>
                  <a:p>
                    <a:endParaRPr lang="en-US"/>
                  </a:p>
                </c:rich>
              </c:tx>
              <c:dLblPos val="b"/>
              <c:extLst>
                <c:ext xmlns:c15="http://schemas.microsoft.com/office/drawing/2012/chart" uri="{CE6537A1-D6FC-4f65-9D91-7224C49458BB}">
                  <c15:layout/>
                </c:ext>
              </c:extLst>
            </c:dLbl>
            <c:delete val="1"/>
            <c:spPr>
              <a:noFill/>
              <a:ln>
                <a:noFill/>
              </a:ln>
              <a:effectLst/>
            </c:spPr>
            <c:txPr>
              <a:bodyPr wrap="square" lIns="38100" tIns="19050" rIns="38100" bIns="19050" anchor="ctr">
                <a:spAutoFit/>
              </a:bodyPr>
              <a:lstStyle/>
              <a:p>
                <a:pPr>
                  <a:defRPr b="1"/>
                </a:pPr>
                <a:endParaRPr lang="nl-NL"/>
              </a:p>
            </c:txPr>
            <c:dLblPos val="b"/>
            <c:extLst>
              <c:ext xmlns:c15="http://schemas.microsoft.com/office/drawing/2012/chart" uri="{CE6537A1-D6FC-4f65-9D91-7224C49458BB}">
                <c15:showDataLabelsRange val="1"/>
                <c15:showLeaderLines val="0"/>
              </c:ext>
            </c:extLst>
          </c:dLbls>
          <c:xVal>
            <c:numRef>
              <c:f>DATA!$C$40:$D$40</c:f>
              <c:numCache>
                <c:formatCode>General</c:formatCode>
                <c:ptCount val="2"/>
                <c:pt idx="0">
                  <c:v>100</c:v>
                </c:pt>
                <c:pt idx="1">
                  <c:v>100</c:v>
                </c:pt>
              </c:numCache>
            </c:numRef>
          </c:xVal>
          <c:yVal>
            <c:numRef>
              <c:f>DATA!$C$43:$D$43</c:f>
              <c:numCache>
                <c:formatCode>_ "€"\ * #,##0_ ;_ "€"\ * \-#,##0_ ;_ "€"\ * "-"??_ ;_ @_ </c:formatCode>
                <c:ptCount val="2"/>
                <c:pt idx="0" formatCode="_ &quot;€&quot;\ * #,##0.00_ ;_ &quot;€&quot;\ * \-#,##0.00_ ;_ &quot;€&quot;\ * &quot;-&quot;??_ ;_ @_ ">
                  <c:v>0</c:v>
                </c:pt>
                <c:pt idx="1">
                  <c:v>3000000.0000000005</c:v>
                </c:pt>
              </c:numCache>
            </c:numRef>
          </c:yVal>
          <c:extLst>
            <c:ext xmlns:c15="http://schemas.microsoft.com/office/drawing/2012/chart" uri="{02D57815-91ED-43cb-92C2-25804820EDAC}">
              <c15:datalabelsRange>
                <c15:f>DATA!$G$40</c15:f>
                <c15:dlblRangeCache>
                  <c:ptCount val="1"/>
                  <c:pt idx="0">
                    <c:v>10000</c:v>
                  </c:pt>
                </c15:dlblRangeCache>
              </c15:datalabelsRange>
            </c:ext>
          </c:extLst>
        </c:ser>
        <c:ser>
          <c:idx val="15"/>
          <c:order val="8"/>
          <c:tx>
            <c:strRef>
              <c:f>DATA!$B$38</c:f>
              <c:strCache>
                <c:ptCount val="1"/>
                <c:pt idx="0">
                  <c:v>Referentie</c:v>
                </c:pt>
              </c:strCache>
            </c:strRef>
          </c:tx>
          <c:spPr>
            <a:ln>
              <a:noFill/>
            </a:ln>
            <a:effectLst>
              <a:outerShdw blurRad="57150" dist="19050" dir="5400000" algn="ctr" rotWithShape="0">
                <a:srgbClr val="000000">
                  <a:alpha val="63000"/>
                </a:srgbClr>
              </a:outerShdw>
            </a:effectLst>
          </c:spPr>
          <c:marker>
            <c:symbol val="circle"/>
            <c:size val="1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dLbls>
            <c:dLbl>
              <c:idx val="0"/>
              <c:layout>
                <c:manualLayout>
                  <c:x val="-0.1041286275518926"/>
                  <c:y val="-3.652205254574363E-2"/>
                </c:manualLayout>
              </c:layout>
              <c:showSerName val="1"/>
              <c:extLst>
                <c:ext xmlns:c15="http://schemas.microsoft.com/office/drawing/2012/chart" uri="{CE6537A1-D6FC-4f65-9D91-7224C49458BB}">
                  <c15:layout/>
                </c:ext>
              </c:extLst>
            </c:dLbl>
            <c:spPr>
              <a:noFill/>
              <a:ln>
                <a:noFill/>
              </a:ln>
              <a:effectLst/>
            </c:spPr>
            <c:showSerName val="1"/>
            <c:extLst>
              <c:ext xmlns:c15="http://schemas.microsoft.com/office/drawing/2012/chart" uri="{CE6537A1-D6FC-4f65-9D91-7224C49458BB}">
                <c15:showLeaderLines val="0"/>
              </c:ext>
            </c:extLst>
          </c:dLbls>
          <c:trendline>
            <c:trendlineType val="linear"/>
          </c:trendline>
          <c:xVal>
            <c:numRef>
              <c:f>DATA!$D$38</c:f>
              <c:numCache>
                <c:formatCode>0</c:formatCode>
                <c:ptCount val="1"/>
                <c:pt idx="0">
                  <c:v>80</c:v>
                </c:pt>
              </c:numCache>
            </c:numRef>
          </c:xVal>
          <c:yVal>
            <c:numRef>
              <c:f>DATA!$C$38</c:f>
              <c:numCache>
                <c:formatCode>_ "€"\ * #,##0_ ;_ "€"\ * \-#,##0_ ;_ "€"\ * "-"??_ ;_ @_ </c:formatCode>
                <c:ptCount val="1"/>
                <c:pt idx="0">
                  <c:v>1500000</c:v>
                </c:pt>
              </c:numCache>
            </c:numRef>
          </c:yVal>
        </c:ser>
        <c:ser>
          <c:idx val="16"/>
          <c:order val="9"/>
          <c:tx>
            <c:strRef>
              <c:f>DATA!$B$39</c:f>
              <c:strCache>
                <c:ptCount val="1"/>
                <c:pt idx="0">
                  <c:v>Referentie (Qmax)</c:v>
                </c:pt>
              </c:strCache>
            </c:strRef>
          </c:tx>
          <c:spPr>
            <a:ln>
              <a:noFill/>
            </a:ln>
            <a:effectLst>
              <a:outerShdw blurRad="57150" dist="19050" dir="5400000" algn="ctr" rotWithShape="0">
                <a:srgbClr val="000000">
                  <a:alpha val="63000"/>
                </a:srgbClr>
              </a:outerShdw>
            </a:effectLst>
          </c:spPr>
          <c:marker>
            <c:symbol val="circle"/>
            <c:size val="1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dLbls>
            <c:dLbl>
              <c:idx val="0"/>
              <c:layout>
                <c:manualLayout>
                  <c:x val="-0.1822250982158119"/>
                  <c:y val="-3.6522052545743706E-2"/>
                </c:manualLayout>
              </c:layout>
              <c:showSerName val="1"/>
              <c:extLst>
                <c:ext xmlns:c15="http://schemas.microsoft.com/office/drawing/2012/chart" uri="{CE6537A1-D6FC-4f65-9D91-7224C49458BB}">
                  <c15:layout/>
                </c:ext>
              </c:extLst>
            </c:dLbl>
            <c:spPr>
              <a:noFill/>
              <a:ln>
                <a:noFill/>
              </a:ln>
              <a:effectLst/>
            </c:spPr>
            <c:showSerName val="1"/>
            <c:extLst>
              <c:ext xmlns:c15="http://schemas.microsoft.com/office/drawing/2012/chart" uri="{CE6537A1-D6FC-4f65-9D91-7224C49458BB}">
                <c15:showLeaderLines val="0"/>
              </c:ext>
            </c:extLst>
          </c:dLbls>
          <c:xVal>
            <c:numRef>
              <c:f>DATA!$D$39</c:f>
              <c:numCache>
                <c:formatCode>0</c:formatCode>
                <c:ptCount val="1"/>
                <c:pt idx="0">
                  <c:v>100</c:v>
                </c:pt>
              </c:numCache>
            </c:numRef>
          </c:xVal>
          <c:yVal>
            <c:numRef>
              <c:f>DATA!$C$39</c:f>
              <c:numCache>
                <c:formatCode>_ "€"\ * #,##0_ ;_ "€"\ * \-#,##0_ ;_ "€"\ * "-"??_ ;_ @_ </c:formatCode>
                <c:ptCount val="1"/>
                <c:pt idx="0">
                  <c:v>1724999.9999999998</c:v>
                </c:pt>
              </c:numCache>
            </c:numRef>
          </c:yVal>
        </c:ser>
        <c:ser>
          <c:idx val="36"/>
          <c:order val="10"/>
          <c:tx>
            <c:v>Uw Inscshrijving</c:v>
          </c:tx>
          <c:spPr>
            <a:ln w="28575" cap="rnd" cmpd="sng" algn="ctr">
              <a:noFill/>
              <a:prstDash val="solid"/>
              <a:round/>
              <a:headEnd type="none" w="med" len="med"/>
              <a:tailEnd type="none" w="med" len="med"/>
            </a:ln>
            <a:effectLst>
              <a:outerShdw blurRad="40000" dist="23000" dir="5400000" rotWithShape="0">
                <a:srgbClr val="000000">
                  <a:alpha val="35000"/>
                </a:srgbClr>
              </a:outerShdw>
            </a:effectLst>
          </c:spPr>
          <c:marker>
            <c:symbol val="circle"/>
            <c:size val="10"/>
            <c:spPr>
              <a:solidFill>
                <a:srgbClr val="92D050"/>
              </a:solidFill>
              <a:ln w="28575" cap="rnd" cmpd="sng" algn="ctr">
                <a:noFill/>
                <a:prstDash val="solid"/>
                <a:round/>
                <a:headEnd type="none" w="med" len="med"/>
                <a:tailEnd type="none" w="med" len="me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8.9655118110236576E-2"/>
                  <c:y val="-3.0794960629921302E-2"/>
                </c:manualLayout>
              </c:layout>
              <c:spPr>
                <a:noFill/>
                <a:ln>
                  <a:noFill/>
                </a:ln>
                <a:effectLst/>
              </c:spPr>
              <c:txPr>
                <a:bodyPr wrap="square" lIns="38100" tIns="19050" rIns="38100" bIns="19050" anchor="ctr">
                  <a:spAutoFit/>
                </a:bodyPr>
                <a:lstStyle/>
                <a:p>
                  <a:pPr>
                    <a:defRPr b="1"/>
                  </a:pPr>
                  <a:endParaRPr lang="nl-NL"/>
                </a:p>
              </c:txPr>
              <c:dLblPos val="r"/>
              <c:showSerName val="1"/>
              <c:extLst>
                <c:ext xmlns:c15="http://schemas.microsoft.com/office/drawing/2012/chart" uri="{CE6537A1-D6FC-4f65-9D91-7224C49458BB}">
                  <c15:layout/>
                </c:ext>
              </c:extLst>
            </c:dLbl>
            <c:spPr>
              <a:noFill/>
              <a:ln>
                <a:noFill/>
              </a:ln>
              <a:effectLst/>
            </c:spPr>
            <c:dLblPos val="b"/>
            <c:showSerName val="1"/>
            <c:extLst>
              <c:ext xmlns:c15="http://schemas.microsoft.com/office/drawing/2012/chart" uri="{CE6537A1-D6FC-4f65-9D91-7224C49458BB}">
                <c15:showLeaderLines val="0"/>
              </c:ext>
            </c:extLst>
          </c:dLbls>
          <c:xVal>
            <c:numRef>
              <c:f>Hulpgrafiek!$G$14</c:f>
              <c:numCache>
                <c:formatCode>0.0</c:formatCode>
                <c:ptCount val="1"/>
                <c:pt idx="0">
                  <c:v>50</c:v>
                </c:pt>
              </c:numCache>
            </c:numRef>
          </c:xVal>
          <c:yVal>
            <c:numRef>
              <c:f>Hulpgrafiek!$F$8</c:f>
              <c:numCache>
                <c:formatCode>"€"\ #,##0.00;"€"\ \-#,##0.00</c:formatCode>
                <c:ptCount val="1"/>
                <c:pt idx="0">
                  <c:v>0</c:v>
                </c:pt>
              </c:numCache>
            </c:numRef>
          </c:yVal>
        </c:ser>
        <c:ser>
          <c:idx val="0"/>
          <c:order val="11"/>
          <c:tx>
            <c:v>Q wensen</c:v>
          </c:tx>
          <c:spPr>
            <a:ln w="12700" cap="rnd" cmpd="sng" algn="ctr">
              <a:solidFill>
                <a:srgbClr val="000000"/>
              </a:solidFill>
              <a:prstDash val="solid"/>
              <a:round/>
              <a:headEnd type="none" w="med" len="med"/>
              <a:tailEnd type="none" w="med" len="med"/>
            </a:ln>
          </c:spPr>
          <c:marker>
            <c:symbol val="triangle"/>
            <c:size val="10"/>
            <c:spPr>
              <a:solidFill>
                <a:srgbClr val="000000"/>
              </a:solidFill>
              <a:ln w="12700" cap="rnd" cmpd="sng" algn="ctr">
                <a:solidFill>
                  <a:srgbClr val="000000"/>
                </a:solidFill>
                <a:prstDash val="solid"/>
                <a:round/>
                <a:headEnd type="none" w="med" len="med"/>
                <a:tailEnd type="none" w="med" len="med"/>
              </a:ln>
            </c:spPr>
          </c:marker>
          <c:dLbls>
            <c:dLbl>
              <c:idx val="0"/>
              <c:layout>
                <c:manualLayout>
                  <c:x val="-7.6949152542372765E-2"/>
                  <c:y val="2.144654114156555E-2"/>
                </c:manualLayout>
              </c:layout>
              <c:dLblPos val="r"/>
              <c:showSerName val="1"/>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00" b="1" i="1">
                    <a:latin typeface="Verdana" panose="020B0604030504040204" pitchFamily="34" charset="0"/>
                    <a:ea typeface="Verdana" panose="020B0604030504040204" pitchFamily="34" charset="0"/>
                    <a:cs typeface="Verdana" panose="020B0604030504040204" pitchFamily="34" charset="0"/>
                  </a:defRPr>
                </a:pPr>
                <a:endParaRPr lang="nl-NL"/>
              </a:p>
            </c:txPr>
            <c:showVal val="1"/>
            <c:extLst>
              <c:ext xmlns:c15="http://schemas.microsoft.com/office/drawing/2012/chart" uri="{CE6537A1-D6FC-4f65-9D91-7224C49458BB}">
                <c15:showLeaderLines val="0"/>
              </c:ext>
            </c:extLst>
          </c:dLbls>
          <c:xVal>
            <c:numRef>
              <c:f>DATA!$C$46</c:f>
              <c:numCache>
                <c:formatCode>General</c:formatCode>
                <c:ptCount val="1"/>
                <c:pt idx="0">
                  <c:v>75</c:v>
                </c:pt>
              </c:numCache>
            </c:numRef>
          </c:xVal>
          <c:yVal>
            <c:numRef>
              <c:f>DATA!$D$46</c:f>
              <c:numCache>
                <c:formatCode>_ "€"\ * #,##0.00_ ;_ "€"\ * \-#,##0.00_ ;_ "€"\ * "-"??_ ;_ @_ </c:formatCode>
                <c:ptCount val="1"/>
                <c:pt idx="0">
                  <c:v>150000</c:v>
                </c:pt>
              </c:numCache>
            </c:numRef>
          </c:yVal>
        </c:ser>
        <c:ser>
          <c:idx val="1"/>
          <c:order val="12"/>
          <c:tx>
            <c:v>Q eisen</c:v>
          </c:tx>
          <c:spPr>
            <a:ln w="28575" cap="rnd" cmpd="sng" algn="ctr">
              <a:solidFill>
                <a:srgbClr val="000000"/>
              </a:solidFill>
              <a:prstDash val="solid"/>
              <a:round/>
              <a:headEnd type="none" w="med" len="med"/>
              <a:tailEnd type="none" w="med" len="med"/>
            </a:ln>
          </c:spPr>
          <c:marker>
            <c:symbol val="triangle"/>
            <c:size val="10"/>
            <c:spPr>
              <a:solidFill>
                <a:srgbClr val="000000"/>
              </a:solidFill>
              <a:ln w="28575" cap="rnd" cmpd="sng" algn="ctr">
                <a:solidFill>
                  <a:srgbClr val="000000"/>
                </a:solidFill>
                <a:prstDash val="solid"/>
                <a:round/>
                <a:headEnd type="none" w="med" len="med"/>
                <a:tailEnd type="none" w="med" len="med"/>
              </a:ln>
            </c:spPr>
          </c:marker>
          <c:dLbls>
            <c:dLbl>
              <c:idx val="0"/>
              <c:layout>
                <c:manualLayout>
                  <c:x val="-6.7477567298105723E-2"/>
                  <c:y val="2.5501643274261892E-2"/>
                </c:manualLayout>
              </c:layout>
              <c:dLblPos val="r"/>
              <c:showSerName val="1"/>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1" i="1">
                    <a:latin typeface="Verdana" panose="020B0604030504040204" pitchFamily="34" charset="0"/>
                    <a:ea typeface="Verdana" panose="020B0604030504040204" pitchFamily="34" charset="0"/>
                    <a:cs typeface="Verdana" panose="020B0604030504040204" pitchFamily="34" charset="0"/>
                  </a:defRPr>
                </a:pPr>
                <a:endParaRPr lang="nl-NL"/>
              </a:p>
            </c:txPr>
            <c:dLblPos val="b"/>
            <c:showSerName val="1"/>
            <c:extLst>
              <c:ext xmlns:c15="http://schemas.microsoft.com/office/drawing/2012/chart" uri="{CE6537A1-D6FC-4f65-9D91-7224C49458BB}">
                <c15:showLeaderLines val="0"/>
              </c:ext>
            </c:extLst>
          </c:dLbls>
          <c:xVal>
            <c:numRef>
              <c:f>DATA!$C$45</c:f>
              <c:numCache>
                <c:formatCode>General</c:formatCode>
                <c:ptCount val="1"/>
                <c:pt idx="0">
                  <c:v>25</c:v>
                </c:pt>
              </c:numCache>
            </c:numRef>
          </c:xVal>
          <c:yVal>
            <c:numRef>
              <c:f>DATA!$D$45</c:f>
              <c:numCache>
                <c:formatCode>_ "€"\ * #,##0.00_ ;_ "€"\ * \-#,##0.00_ ;_ "€"\ * "-"??_ ;_ @_ </c:formatCode>
                <c:ptCount val="1"/>
                <c:pt idx="0">
                  <c:v>150000</c:v>
                </c:pt>
              </c:numCache>
            </c:numRef>
          </c:yVal>
        </c:ser>
        <c:ser>
          <c:idx val="4"/>
          <c:order val="13"/>
          <c:tx>
            <c:v>Vergelijkingswaarde</c:v>
          </c:tx>
          <c:spPr>
            <a:ln w="28575" cap="rnd" cmpd="sng" algn="ctr">
              <a:solidFill>
                <a:srgbClr val="DCA848"/>
              </a:solidFill>
              <a:prstDash val="solid"/>
              <a:round/>
              <a:headEnd type="none" w="med" len="med"/>
              <a:tailEnd type="none" w="med" len="med"/>
            </a:ln>
          </c:spPr>
          <c:marker>
            <c:symbol val="none"/>
          </c:marker>
          <c:dLbls>
            <c:spPr>
              <a:noFill/>
              <a:ln>
                <a:noFill/>
              </a:ln>
              <a:effectLst/>
            </c:spPr>
            <c:txPr>
              <a:bodyPr wrap="square" lIns="38100" tIns="19050" rIns="38100" bIns="19050" anchor="ctr">
                <a:spAutoFit/>
              </a:bodyPr>
              <a:lstStyle/>
              <a:p>
                <a:pPr>
                  <a:defRPr sz="1100" b="1"/>
                </a:pPr>
                <a:endParaRPr lang="nl-NL"/>
              </a:p>
            </c:txPr>
            <c:showSerName val="1"/>
            <c:extLst>
              <c:ext xmlns:c15="http://schemas.microsoft.com/office/drawing/2012/chart" uri="{CE6537A1-D6FC-4f65-9D91-7224C49458BB}">
                <c15:layout/>
                <c15:showLeaderLines val="0"/>
              </c:ext>
            </c:extLst>
          </c:dLbls>
          <c:xVal>
            <c:numLit>
              <c:formatCode>General</c:formatCode>
              <c:ptCount val="1"/>
              <c:pt idx="0">
                <c:v>0</c:v>
              </c:pt>
            </c:numLit>
          </c:xVal>
          <c:yVal>
            <c:numRef>
              <c:f>DATA!$D$43</c:f>
              <c:numCache>
                <c:formatCode>_ "€"\ * #,##0_ ;_ "€"\ * \-#,##0_ ;_ "€"\ * "-"??_ ;_ @_ </c:formatCode>
                <c:ptCount val="1"/>
                <c:pt idx="0">
                  <c:v>3000000.0000000005</c:v>
                </c:pt>
              </c:numCache>
            </c:numRef>
          </c:yVal>
        </c:ser>
        <c:ser>
          <c:idx val="2"/>
          <c:order val="14"/>
          <c:tx>
            <c:strRef>
              <c:f>DATA!$F$43</c:f>
              <c:strCache>
                <c:ptCount val="1"/>
                <c:pt idx="0">
                  <c:v>Qknockout</c:v>
                </c:pt>
              </c:strCache>
            </c:strRef>
          </c:tx>
          <c:spPr>
            <a:ln w="44450">
              <a:solidFill>
                <a:srgbClr val="FF0000"/>
              </a:solidFill>
              <a:prstDash val="sysDash"/>
            </a:ln>
          </c:spPr>
          <c:marker>
            <c:symbol val="none"/>
          </c:marker>
          <c:xVal>
            <c:numRef>
              <c:f>DATA!$G$43:$H$43</c:f>
              <c:numCache>
                <c:formatCode>General</c:formatCode>
                <c:ptCount val="2"/>
                <c:pt idx="0">
                  <c:v>68</c:v>
                </c:pt>
                <c:pt idx="1">
                  <c:v>68</c:v>
                </c:pt>
              </c:numCache>
            </c:numRef>
          </c:xVal>
          <c:yVal>
            <c:numRef>
              <c:f>DATA!$C$43:$D$43</c:f>
              <c:numCache>
                <c:formatCode>_ "€"\ * #,##0_ ;_ "€"\ * \-#,##0_ ;_ "€"\ * "-"??_ ;_ @_ </c:formatCode>
                <c:ptCount val="2"/>
                <c:pt idx="0" formatCode="_ &quot;€&quot;\ * #,##0.00_ ;_ &quot;€&quot;\ * \-#,##0.00_ ;_ &quot;€&quot;\ * &quot;-&quot;??_ ;_ @_ ">
                  <c:v>0</c:v>
                </c:pt>
                <c:pt idx="1">
                  <c:v>3000000.0000000005</c:v>
                </c:pt>
              </c:numCache>
            </c:numRef>
          </c:yVal>
        </c:ser>
        <c:ser>
          <c:idx val="3"/>
          <c:order val="15"/>
          <c:tx>
            <c:strRef>
              <c:f>DATA!$G$44</c:f>
              <c:strCache>
                <c:ptCount val="1"/>
                <c:pt idx="0">
                  <c:v>6800</c:v>
                </c:pt>
              </c:strCache>
            </c:strRef>
          </c:tx>
          <c:marker>
            <c:symbol val="none"/>
          </c:marker>
          <c:dLbls>
            <c:dLbl>
              <c:idx val="0"/>
              <c:layout>
                <c:manualLayout>
                  <c:x val="-3.6210078740157484E-2"/>
                  <c:y val="5.0205039370078725E-2"/>
                </c:manualLayout>
              </c:layout>
              <c:dLblPos val="r"/>
              <c:showSerName val="1"/>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pPr>
                <a:endParaRPr lang="nl-NL"/>
              </a:p>
            </c:txPr>
            <c:dLblPos val="b"/>
            <c:showSerName val="1"/>
            <c:extLst>
              <c:ext xmlns:c15="http://schemas.microsoft.com/office/drawing/2012/chart" uri="{CE6537A1-D6FC-4f65-9D91-7224C49458BB}">
                <c15:showLeaderLines val="0"/>
              </c:ext>
            </c:extLst>
          </c:dLbls>
          <c:xVal>
            <c:numRef>
              <c:f>DATA!$G$43</c:f>
              <c:numCache>
                <c:formatCode>General</c:formatCode>
                <c:ptCount val="1"/>
                <c:pt idx="0">
                  <c:v>68</c:v>
                </c:pt>
              </c:numCache>
            </c:numRef>
          </c:xVal>
          <c:yVal>
            <c:numRef>
              <c:f>DATA!$C$43</c:f>
              <c:numCache>
                <c:formatCode>_ "€"\ * #,##0.00_ ;_ "€"\ * \-#,##0.00_ ;_ "€"\ * "-"??_ ;_ @_ </c:formatCode>
                <c:ptCount val="1"/>
                <c:pt idx="0">
                  <c:v>0</c:v>
                </c:pt>
              </c:numCache>
            </c:numRef>
          </c:yVal>
        </c:ser>
        <c:axId val="82811904"/>
        <c:axId val="82830080"/>
        <c:extLst/>
      </c:scatterChart>
      <c:valAx>
        <c:axId val="82811904"/>
        <c:scaling>
          <c:orientation val="minMax"/>
          <c:max val="120"/>
          <c:min val="0"/>
        </c:scaling>
        <c:axPos val="b"/>
        <c:numFmt formatCode="General" sourceLinked="0"/>
        <c:tickLblPos val="nextTo"/>
        <c:txPr>
          <a:bodyPr/>
          <a:lstStyle/>
          <a:p>
            <a:pPr>
              <a:defRPr sz="1000"/>
            </a:pPr>
            <a:endParaRPr lang="nl-NL"/>
          </a:p>
        </c:txPr>
        <c:crossAx val="82830080"/>
        <c:crosses val="autoZero"/>
        <c:crossBetween val="midCat"/>
        <c:majorUnit val="10"/>
      </c:valAx>
      <c:valAx>
        <c:axId val="82830080"/>
        <c:scaling>
          <c:orientation val="minMax"/>
          <c:max val="3000000.0000000005"/>
          <c:min val="0"/>
        </c:scaling>
        <c:axPos val="l"/>
        <c:numFmt formatCode="&quot;€&quot;\ #,##0" sourceLinked="0"/>
        <c:tickLblPos val="nextTo"/>
        <c:txPr>
          <a:bodyPr/>
          <a:lstStyle/>
          <a:p>
            <a:pPr>
              <a:defRPr sz="1000"/>
            </a:pPr>
            <a:endParaRPr lang="nl-NL"/>
          </a:p>
        </c:txPr>
        <c:crossAx val="82811904"/>
        <c:crosses val="autoZero"/>
        <c:crossBetween val="midCat"/>
        <c:majorUnit val="150000"/>
        <c:dispUnits>
          <c:builtInUnit val="thousands"/>
        </c:dispUnits>
      </c:valAx>
      <c:spPr>
        <a:solidFill>
          <a:srgbClr val="8FCAE7">
            <a:alpha val="50000"/>
          </a:srgbClr>
        </a:solidFill>
        <a:ln>
          <a:noFill/>
        </a:ln>
      </c:spPr>
    </c:plotArea>
    <c:legend>
      <c:legendPos val="r"/>
      <c:legendEntry>
        <c:idx val="11"/>
        <c:delete val="1"/>
      </c:legendEntry>
      <c:legendEntry>
        <c:idx val="12"/>
        <c:delete val="1"/>
      </c:legendEntry>
      <c:legendEntry>
        <c:idx val="13"/>
        <c:delete val="1"/>
      </c:legendEntry>
      <c:legendEntry>
        <c:idx val="15"/>
        <c:delete val="1"/>
      </c:legendEntry>
      <c:legendEntry>
        <c:idx val="16"/>
        <c:delete val="1"/>
      </c:legendEntry>
      <c:layout>
        <c:manualLayout>
          <c:xMode val="edge"/>
          <c:yMode val="edge"/>
          <c:x val="0.13702280423250388"/>
          <c:y val="9.1076828594946008E-2"/>
          <c:w val="0.22485055118110236"/>
          <c:h val="0.43398992125984398"/>
        </c:manualLayout>
      </c:layout>
    </c:legend>
    <c:plotVisOnly val="1"/>
    <c:dispBlanksAs val="gap"/>
  </c:chart>
  <c:spPr>
    <a:solidFill>
      <a:srgbClr val="8FCAE7"/>
    </a:solidFill>
    <a:ln>
      <a:solidFill>
        <a:schemeClr val="tx1"/>
      </a:solidFill>
    </a:ln>
  </c:spPr>
  <c:printSettings>
    <c:headerFooter/>
    <c:pageMargins b="0.75000000000000089" l="0.70000000000000062" r="0.70000000000000062" t="0.75000000000000089"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3048000</xdr:colOff>
      <xdr:row>0</xdr:row>
      <xdr:rowOff>0</xdr:rowOff>
    </xdr:from>
    <xdr:ext cx="5412317" cy="1841500"/>
    <xdr:pic>
      <xdr:nvPicPr>
        <xdr:cNvPr id="2" name="Afbeelding 2" descr="RO_BZK_UBR_Logo_1_RGB_diap_nl.png"/>
        <xdr:cNvPicPr>
          <a:picLocks noChangeAspect="1"/>
        </xdr:cNvPicPr>
      </xdr:nvPicPr>
      <xdr:blipFill>
        <a:blip xmlns:r="http://schemas.openxmlformats.org/officeDocument/2006/relationships" r:embed="rId1" cstate="print"/>
        <a:srcRect/>
        <a:stretch>
          <a:fillRect/>
        </a:stretch>
      </xdr:blipFill>
      <xdr:spPr bwMode="auto">
        <a:xfrm>
          <a:off x="609600" y="0"/>
          <a:ext cx="5412317" cy="184150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7471</xdr:colOff>
      <xdr:row>7</xdr:row>
      <xdr:rowOff>1494</xdr:rowOff>
    </xdr:from>
    <xdr:to>
      <xdr:col>1</xdr:col>
      <xdr:colOff>6357471</xdr:colOff>
      <xdr:row>25</xdr:row>
      <xdr:rowOff>289112</xdr:rowOff>
    </xdr:to>
    <xdr:graphicFrame macro="">
      <xdr:nvGraphicFramePr>
        <xdr:cNvPr id="2" name="Grafiek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694765</xdr:colOff>
      <xdr:row>3</xdr:row>
      <xdr:rowOff>39779</xdr:rowOff>
    </xdr:from>
    <xdr:to>
      <xdr:col>4</xdr:col>
      <xdr:colOff>2091963</xdr:colOff>
      <xdr:row>4</xdr:row>
      <xdr:rowOff>211174</xdr:rowOff>
    </xdr:to>
    <xdr:pic>
      <xdr:nvPicPr>
        <xdr:cNvPr id="3" name="Afbeelding 2"/>
        <xdr:cNvPicPr>
          <a:picLocks noChangeAspect="1"/>
        </xdr:cNvPicPr>
      </xdr:nvPicPr>
      <xdr:blipFill>
        <a:blip xmlns:r="http://schemas.openxmlformats.org/officeDocument/2006/relationships" r:embed="rId2" cstate="print">
          <a:clrChange>
            <a:clrFrom>
              <a:srgbClr val="8FCAE7"/>
            </a:clrFrom>
            <a:clrTo>
              <a:srgbClr val="8FCAE7">
                <a:alpha val="0"/>
              </a:srgbClr>
            </a:clrTo>
          </a:clrChange>
        </a:blip>
        <a:stretch>
          <a:fillRect/>
        </a:stretch>
      </xdr:blipFill>
      <xdr:spPr>
        <a:xfrm>
          <a:off x="7631206" y="846603"/>
          <a:ext cx="1397198" cy="440336"/>
        </a:xfrm>
        <a:prstGeom prst="rect">
          <a:avLst/>
        </a:prstGeom>
      </xdr:spPr>
    </xdr:pic>
    <xdr:clientData/>
  </xdr:twoCellAnchor>
  <xdr:oneCellAnchor>
    <xdr:from>
      <xdr:col>4</xdr:col>
      <xdr:colOff>1199154</xdr:colOff>
      <xdr:row>1</xdr:row>
      <xdr:rowOff>112061</xdr:rowOff>
    </xdr:from>
    <xdr:ext cx="5412317" cy="1242544"/>
    <xdr:pic>
      <xdr:nvPicPr>
        <xdr:cNvPr id="4" name="Afbeelding 2" descr="RO_BZK_UBR_Logo_1_RGB_diap_nl.png"/>
        <xdr:cNvPicPr>
          <a:picLocks noChangeAspect="1"/>
        </xdr:cNvPicPr>
      </xdr:nvPicPr>
      <xdr:blipFill rotWithShape="1">
        <a:blip xmlns:r="http://schemas.openxmlformats.org/officeDocument/2006/relationships" r:embed="rId3" cstate="print"/>
        <a:srcRect l="3520" t="40771" r="-3520" b="-8245"/>
        <a:stretch/>
      </xdr:blipFill>
      <xdr:spPr bwMode="auto">
        <a:xfrm>
          <a:off x="8135595" y="381002"/>
          <a:ext cx="5412317" cy="1242544"/>
        </a:xfrm>
        <a:prstGeom prst="rect">
          <a:avLst/>
        </a:prstGeom>
        <a:noFill/>
        <a:ln w="9525">
          <a:noFill/>
          <a:miter lim="800000"/>
          <a:headEnd/>
          <a:tailEnd/>
        </a:ln>
      </xdr:spPr>
    </xdr:pic>
    <xdr:clientData/>
  </xdr:oneCellAnchor>
</xdr:wsDr>
</file>

<file path=xl/drawings/drawing3.xml><?xml version="1.0" encoding="utf-8"?>
<c:userShapes xmlns:c="http://schemas.openxmlformats.org/drawingml/2006/chart">
  <cdr:relSizeAnchor xmlns:cdr="http://schemas.openxmlformats.org/drawingml/2006/chartDrawing">
    <cdr:from>
      <cdr:x>0.83336</cdr:x>
      <cdr:y>0.90514</cdr:y>
    </cdr:from>
    <cdr:to>
      <cdr:x>0.97798</cdr:x>
      <cdr:y>0.97388</cdr:y>
    </cdr:to>
    <cdr:sp macro="" textlink="">
      <cdr:nvSpPr>
        <cdr:cNvPr id="4" name="Rechthoek 3"/>
        <cdr:cNvSpPr/>
      </cdr:nvSpPr>
      <cdr:spPr>
        <a:xfrm xmlns:a="http://schemas.openxmlformats.org/drawingml/2006/main">
          <a:off x="5291817" y="5747654"/>
          <a:ext cx="918337" cy="436499"/>
        </a:xfrm>
        <a:prstGeom xmlns:a="http://schemas.openxmlformats.org/drawingml/2006/main" prst="rect">
          <a:avLst/>
        </a:prstGeom>
        <a:solidFill xmlns:a="http://schemas.openxmlformats.org/drawingml/2006/main">
          <a:srgbClr val="8FCAE7"/>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nl-NL" sz="1100" b="1">
              <a:solidFill>
                <a:schemeClr val="tx1"/>
              </a:solidFill>
            </a:rPr>
            <a:t>Kwaliteit </a:t>
          </a:r>
          <a:r>
            <a:rPr lang="nl-NL" sz="1100" baseline="0">
              <a:solidFill>
                <a:schemeClr val="tx1"/>
              </a:solidFill>
            </a:rPr>
            <a:t>in procenten en punten</a:t>
          </a:r>
          <a:endParaRPr lang="nl-NL" sz="1100">
            <a:solidFill>
              <a:schemeClr val="tx1"/>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ortp00\AppData\Local\Temp\notesDD8340\UITGANGSPUNTEN%20-%20HIS%20%20-%20Voorst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ITGANGSPUNTEN%20-%20HIS%20%20-%20Voorstel.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isclamer"/>
      <sheetName val="Superformule"/>
      <sheetName val="Info BD"/>
      <sheetName val="Evaluatie"/>
      <sheetName val="HULP-velden"/>
      <sheetName val="GRAFIEK"/>
      <sheetName val="DATA"/>
      <sheetName val="HULP-data"/>
    </sheetNames>
    <sheetDataSet>
      <sheetData sheetId="0"/>
      <sheetData sheetId="1"/>
      <sheetData sheetId="2"/>
      <sheetData sheetId="3"/>
      <sheetData sheetId="4">
        <row r="80">
          <cell r="J80">
            <v>0.5</v>
          </cell>
        </row>
      </sheetData>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isclamer"/>
      <sheetName val="Superformule"/>
      <sheetName val="Info BD"/>
      <sheetName val="Evaluatie"/>
      <sheetName val="HULP-velden"/>
      <sheetName val="GRAFIEK"/>
      <sheetName val="DATA"/>
      <sheetName val="HULP-data"/>
    </sheetNames>
    <sheetDataSet>
      <sheetData sheetId="0"/>
      <sheetData sheetId="1"/>
      <sheetData sheetId="2"/>
      <sheetData sheetId="3"/>
      <sheetData sheetId="4">
        <row r="80">
          <cell r="J80">
            <v>0.5</v>
          </cell>
        </row>
      </sheetData>
      <sheetData sheetId="5"/>
      <sheetData sheetId="6"/>
      <sheetData sheetId="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54"/>
  <sheetViews>
    <sheetView showGridLines="0" tabSelected="1" zoomScale="90" zoomScaleNormal="90" workbookViewId="0">
      <selection activeCell="C17" sqref="C17:L17"/>
    </sheetView>
  </sheetViews>
  <sheetFormatPr defaultRowHeight="12.75"/>
  <cols>
    <col min="1" max="1" width="55" style="69" bestFit="1" customWidth="1"/>
    <col min="2" max="2" width="12.28515625" style="69" customWidth="1"/>
    <col min="3" max="3" width="14.42578125" style="69" customWidth="1"/>
    <col min="4" max="4" width="22.140625" style="69" customWidth="1"/>
    <col min="5" max="5" width="11.85546875" style="69" customWidth="1"/>
    <col min="6" max="6" width="22.140625" style="69" customWidth="1"/>
    <col min="7" max="9" width="0" style="69" hidden="1" customWidth="1"/>
    <col min="10" max="16384" width="9.140625" style="69"/>
  </cols>
  <sheetData>
    <row r="1" spans="1:15">
      <c r="A1" s="108"/>
      <c r="B1" s="108"/>
      <c r="C1" s="108"/>
      <c r="D1" s="108"/>
      <c r="E1" s="108"/>
      <c r="F1" s="108"/>
      <c r="G1" s="108"/>
      <c r="H1" s="108"/>
      <c r="I1" s="108"/>
      <c r="J1" s="108"/>
      <c r="K1" s="108"/>
      <c r="L1" s="108"/>
      <c r="M1" s="108"/>
    </row>
    <row r="2" spans="1:15">
      <c r="A2" s="108"/>
      <c r="B2" s="108"/>
      <c r="C2" s="108"/>
      <c r="D2" s="108"/>
      <c r="E2" s="108"/>
      <c r="F2" s="108"/>
      <c r="G2" s="108"/>
      <c r="H2" s="108"/>
      <c r="I2" s="108"/>
      <c r="J2" s="108"/>
      <c r="K2" s="108"/>
      <c r="L2" s="108"/>
      <c r="M2" s="108"/>
    </row>
    <row r="3" spans="1:15">
      <c r="A3" s="108"/>
      <c r="B3" s="108"/>
      <c r="C3" s="108"/>
      <c r="D3" s="108"/>
      <c r="E3" s="108"/>
      <c r="F3" s="108"/>
      <c r="G3" s="108"/>
      <c r="H3" s="108"/>
      <c r="I3" s="108"/>
      <c r="J3" s="108"/>
      <c r="K3" s="108"/>
      <c r="L3" s="108"/>
      <c r="M3" s="108"/>
    </row>
    <row r="4" spans="1:15">
      <c r="A4" s="108"/>
      <c r="B4" s="108"/>
      <c r="C4" s="108"/>
      <c r="D4" s="108"/>
      <c r="E4" s="108"/>
      <c r="F4" s="108"/>
      <c r="G4" s="108"/>
      <c r="H4" s="108"/>
      <c r="I4" s="108"/>
      <c r="J4" s="108"/>
      <c r="K4" s="108"/>
      <c r="L4" s="108"/>
      <c r="M4" s="108"/>
    </row>
    <row r="5" spans="1:15">
      <c r="A5" s="108"/>
      <c r="B5" s="108"/>
      <c r="C5" s="108"/>
      <c r="D5" s="108"/>
      <c r="E5" s="108"/>
      <c r="F5" s="108"/>
      <c r="G5" s="108"/>
      <c r="H5" s="108"/>
      <c r="I5" s="108"/>
      <c r="J5" s="108"/>
      <c r="K5" s="108"/>
      <c r="L5" s="108"/>
      <c r="M5" s="108"/>
    </row>
    <row r="6" spans="1:15">
      <c r="A6" s="108"/>
      <c r="B6" s="108"/>
      <c r="C6" s="108"/>
      <c r="D6" s="108"/>
      <c r="E6" s="108"/>
      <c r="F6" s="108"/>
      <c r="G6" s="108"/>
      <c r="H6" s="108"/>
      <c r="I6" s="108"/>
      <c r="J6" s="109"/>
      <c r="K6" s="108"/>
      <c r="L6" s="108"/>
      <c r="M6" s="108"/>
    </row>
    <row r="7" spans="1:15">
      <c r="A7" s="108"/>
      <c r="B7" s="108"/>
      <c r="C7" s="108"/>
      <c r="D7" s="108"/>
      <c r="E7" s="108"/>
      <c r="F7" s="108"/>
      <c r="G7" s="108"/>
      <c r="H7" s="108"/>
      <c r="I7" s="108"/>
      <c r="J7" s="108"/>
      <c r="K7" s="108"/>
      <c r="L7" s="108"/>
      <c r="M7" s="108"/>
    </row>
    <row r="8" spans="1:15">
      <c r="A8" s="108"/>
      <c r="B8" s="108"/>
      <c r="C8" s="108"/>
      <c r="D8" s="108"/>
      <c r="E8" s="108"/>
      <c r="F8" s="108"/>
      <c r="G8" s="108"/>
      <c r="H8" s="108"/>
      <c r="I8" s="108"/>
      <c r="J8" s="109"/>
      <c r="K8" s="108"/>
      <c r="L8" s="108"/>
      <c r="M8" s="108"/>
    </row>
    <row r="9" spans="1:15">
      <c r="A9" s="108"/>
      <c r="B9" s="108"/>
      <c r="C9" s="108"/>
      <c r="D9" s="108"/>
      <c r="E9" s="108"/>
      <c r="F9" s="108"/>
      <c r="G9" s="108"/>
      <c r="H9" s="108"/>
      <c r="I9" s="108"/>
      <c r="J9" s="108"/>
      <c r="K9" s="108"/>
      <c r="L9" s="108"/>
      <c r="M9" s="108"/>
    </row>
    <row r="10" spans="1:15">
      <c r="A10" s="108"/>
      <c r="B10" s="108"/>
      <c r="C10" s="108"/>
      <c r="D10" s="108"/>
      <c r="E10" s="108"/>
      <c r="F10" s="108"/>
      <c r="G10" s="108"/>
      <c r="H10" s="108"/>
      <c r="I10" s="108"/>
      <c r="J10" s="108"/>
      <c r="K10" s="108"/>
      <c r="L10" s="108"/>
      <c r="M10" s="108"/>
    </row>
    <row r="11" spans="1:15">
      <c r="A11" s="108"/>
      <c r="B11" s="108"/>
      <c r="C11" s="108"/>
      <c r="D11" s="108"/>
      <c r="E11" s="108"/>
      <c r="F11" s="108"/>
      <c r="G11" s="108"/>
      <c r="H11" s="108"/>
      <c r="I11" s="108"/>
      <c r="J11" s="108"/>
      <c r="K11" s="108"/>
      <c r="L11" s="108"/>
      <c r="M11" s="108"/>
      <c r="O11" s="106"/>
    </row>
    <row r="12" spans="1:15" ht="7.5" customHeight="1">
      <c r="A12" s="107"/>
      <c r="B12" s="107"/>
      <c r="C12" s="107"/>
      <c r="D12" s="107"/>
      <c r="E12" s="107"/>
      <c r="F12" s="107"/>
      <c r="G12" s="107"/>
      <c r="H12" s="107"/>
      <c r="I12" s="107"/>
      <c r="J12" s="107"/>
      <c r="K12" s="107"/>
      <c r="L12" s="107"/>
      <c r="O12" s="106"/>
    </row>
    <row r="13" spans="1:15">
      <c r="A13" s="122" t="s">
        <v>100</v>
      </c>
      <c r="B13" s="119"/>
      <c r="C13" s="123">
        <v>2</v>
      </c>
      <c r="D13" s="123"/>
      <c r="E13" s="123"/>
      <c r="F13" s="124"/>
      <c r="G13" s="124"/>
      <c r="H13" s="124"/>
      <c r="I13" s="124"/>
      <c r="J13" s="124"/>
      <c r="K13" s="124"/>
      <c r="L13" s="124"/>
      <c r="M13" s="76"/>
      <c r="O13" s="106" t="s">
        <v>74</v>
      </c>
    </row>
    <row r="14" spans="1:15">
      <c r="A14" s="122" t="s">
        <v>99</v>
      </c>
      <c r="B14" s="119"/>
      <c r="C14" s="125" t="s">
        <v>98</v>
      </c>
      <c r="D14" s="126"/>
      <c r="E14" s="126"/>
      <c r="F14" s="127"/>
      <c r="G14" s="127"/>
      <c r="H14" s="127"/>
      <c r="I14" s="127"/>
      <c r="J14" s="127"/>
      <c r="K14" s="127"/>
      <c r="L14" s="128"/>
      <c r="O14" s="106" t="s">
        <v>85</v>
      </c>
    </row>
    <row r="15" spans="1:15">
      <c r="A15" s="119" t="s">
        <v>97</v>
      </c>
      <c r="B15" s="119"/>
      <c r="C15" s="119" t="s">
        <v>96</v>
      </c>
      <c r="D15" s="119"/>
      <c r="E15" s="119"/>
      <c r="F15" s="119"/>
      <c r="G15" s="119"/>
      <c r="H15" s="119"/>
      <c r="I15" s="119"/>
      <c r="J15" s="119"/>
      <c r="K15" s="119"/>
      <c r="L15" s="119"/>
      <c r="O15" s="106"/>
    </row>
    <row r="16" spans="1:15" ht="7.5" customHeight="1"/>
    <row r="17" spans="1:12">
      <c r="A17" s="119" t="s">
        <v>95</v>
      </c>
      <c r="B17" s="119"/>
      <c r="C17" s="120"/>
      <c r="D17" s="120"/>
      <c r="E17" s="120"/>
      <c r="F17" s="120"/>
      <c r="G17" s="120"/>
      <c r="H17" s="120"/>
      <c r="I17" s="120"/>
      <c r="J17" s="120"/>
      <c r="K17" s="120"/>
      <c r="L17" s="120"/>
    </row>
    <row r="20" spans="1:12" ht="13.5" thickBot="1">
      <c r="A20" s="104" t="s">
        <v>94</v>
      </c>
      <c r="B20" s="104" t="s">
        <v>93</v>
      </c>
      <c r="C20" s="104" t="s">
        <v>92</v>
      </c>
      <c r="D20" s="104" t="s">
        <v>91</v>
      </c>
      <c r="E20" s="105" t="s">
        <v>90</v>
      </c>
      <c r="F20" s="105" t="s">
        <v>89</v>
      </c>
      <c r="G20" s="104"/>
      <c r="H20" s="104"/>
      <c r="I20" s="104"/>
      <c r="J20" s="104"/>
      <c r="K20" s="104"/>
      <c r="L20" s="104"/>
    </row>
    <row r="21" spans="1:12" ht="15" thickTop="1">
      <c r="A21" s="103" t="s">
        <v>88</v>
      </c>
      <c r="B21" s="84"/>
      <c r="C21" s="84"/>
      <c r="D21" s="86"/>
      <c r="E21" s="84"/>
      <c r="F21" s="85">
        <f>SUM(F22:I23)</f>
        <v>0</v>
      </c>
      <c r="G21" s="84"/>
      <c r="H21" s="84"/>
      <c r="I21" s="84"/>
      <c r="J21" s="84" t="s">
        <v>71</v>
      </c>
      <c r="K21" s="84"/>
      <c r="L21" s="84"/>
    </row>
    <row r="22" spans="1:12" ht="14.25">
      <c r="A22" s="102" t="s">
        <v>87</v>
      </c>
      <c r="B22" s="90">
        <v>500</v>
      </c>
      <c r="C22" s="88" t="s">
        <v>75</v>
      </c>
      <c r="D22" s="101">
        <v>0</v>
      </c>
      <c r="E22" s="69" t="s">
        <v>85</v>
      </c>
      <c r="F22" s="83">
        <f>B22*D22</f>
        <v>0</v>
      </c>
      <c r="J22" s="73" t="s">
        <v>71</v>
      </c>
      <c r="K22" s="88"/>
      <c r="L22" s="88"/>
    </row>
    <row r="23" spans="1:12" ht="14.25">
      <c r="A23" s="102" t="s">
        <v>86</v>
      </c>
      <c r="B23" s="90"/>
      <c r="C23" s="88"/>
      <c r="D23" s="101"/>
      <c r="E23" s="69" t="s">
        <v>85</v>
      </c>
      <c r="F23" s="83">
        <f>D23</f>
        <v>0</v>
      </c>
      <c r="J23" s="73" t="s">
        <v>71</v>
      </c>
      <c r="K23" s="88"/>
      <c r="L23" s="88"/>
    </row>
    <row r="24" spans="1:12">
      <c r="A24" s="100"/>
      <c r="B24" s="100"/>
      <c r="C24" s="100"/>
      <c r="D24" s="99"/>
      <c r="F24" s="83"/>
    </row>
    <row r="25" spans="1:12" ht="14.25">
      <c r="A25" s="87" t="s">
        <v>84</v>
      </c>
      <c r="B25" s="98"/>
      <c r="C25" s="98"/>
      <c r="D25" s="97"/>
      <c r="E25" s="84"/>
      <c r="F25" s="85">
        <f>SUM(F26:F27)</f>
        <v>0</v>
      </c>
      <c r="G25" s="84"/>
      <c r="H25" s="84"/>
      <c r="I25" s="84"/>
      <c r="J25" s="84" t="s">
        <v>71</v>
      </c>
      <c r="K25" s="84"/>
      <c r="L25" s="84"/>
    </row>
    <row r="26" spans="1:12">
      <c r="A26" s="69" t="s">
        <v>83</v>
      </c>
      <c r="B26" s="96"/>
      <c r="C26" s="69" t="s">
        <v>79</v>
      </c>
      <c r="D26" s="89"/>
      <c r="E26" s="69" t="s">
        <v>74</v>
      </c>
      <c r="F26" s="83">
        <f>D26*B26*12</f>
        <v>0</v>
      </c>
      <c r="J26" s="73" t="s">
        <v>71</v>
      </c>
    </row>
    <row r="27" spans="1:12">
      <c r="A27" s="69" t="s">
        <v>82</v>
      </c>
      <c r="B27" s="95"/>
      <c r="D27" s="89"/>
      <c r="E27" s="69" t="s">
        <v>74</v>
      </c>
      <c r="F27" s="83">
        <f>D27*12</f>
        <v>0</v>
      </c>
      <c r="J27" s="73" t="s">
        <v>71</v>
      </c>
    </row>
    <row r="28" spans="1:12">
      <c r="B28" s="95"/>
      <c r="F28" s="83"/>
      <c r="J28" s="73"/>
    </row>
    <row r="29" spans="1:12">
      <c r="A29" s="94" t="s">
        <v>81</v>
      </c>
      <c r="B29" s="93"/>
      <c r="C29" s="84"/>
      <c r="D29" s="92"/>
      <c r="E29" s="84"/>
      <c r="F29" s="85">
        <f>SUM(F30:F33)</f>
        <v>0</v>
      </c>
      <c r="G29" s="84"/>
      <c r="H29" s="84"/>
      <c r="I29" s="84"/>
      <c r="J29" s="84" t="s">
        <v>71</v>
      </c>
      <c r="K29" s="84"/>
      <c r="L29" s="84"/>
    </row>
    <row r="30" spans="1:12">
      <c r="A30" s="69" t="s">
        <v>80</v>
      </c>
      <c r="B30" s="91">
        <f>B26</f>
        <v>0</v>
      </c>
      <c r="C30" s="69" t="s">
        <v>79</v>
      </c>
      <c r="D30" s="89"/>
      <c r="E30" s="69" t="s">
        <v>74</v>
      </c>
      <c r="F30" s="83">
        <f>D30*B30*12</f>
        <v>0</v>
      </c>
      <c r="J30" s="73" t="s">
        <v>71</v>
      </c>
    </row>
    <row r="31" spans="1:12">
      <c r="A31" s="69" t="s">
        <v>78</v>
      </c>
      <c r="D31" s="89"/>
      <c r="E31" s="69" t="s">
        <v>74</v>
      </c>
      <c r="F31" s="83">
        <f>D31*12</f>
        <v>0</v>
      </c>
      <c r="J31" s="73" t="s">
        <v>71</v>
      </c>
    </row>
    <row r="32" spans="1:12">
      <c r="A32" s="69" t="s">
        <v>77</v>
      </c>
      <c r="D32" s="89"/>
      <c r="E32" s="69" t="s">
        <v>74</v>
      </c>
      <c r="F32" s="83">
        <f>D32*12</f>
        <v>0</v>
      </c>
      <c r="J32" s="73" t="s">
        <v>71</v>
      </c>
    </row>
    <row r="33" spans="1:13" s="88" customFormat="1">
      <c r="A33" s="88" t="s">
        <v>76</v>
      </c>
      <c r="B33" s="90">
        <v>100</v>
      </c>
      <c r="C33" s="88" t="s">
        <v>75</v>
      </c>
      <c r="D33" s="89"/>
      <c r="E33" s="69" t="s">
        <v>74</v>
      </c>
      <c r="F33" s="83">
        <f>B33*D33*12</f>
        <v>0</v>
      </c>
      <c r="G33" s="69"/>
      <c r="H33" s="69"/>
      <c r="I33" s="69"/>
      <c r="J33" s="73" t="s">
        <v>71</v>
      </c>
    </row>
    <row r="34" spans="1:13">
      <c r="D34" s="83"/>
      <c r="F34" s="83"/>
    </row>
    <row r="35" spans="1:13" ht="15">
      <c r="A35" s="87" t="s">
        <v>73</v>
      </c>
      <c r="B35" s="84"/>
      <c r="C35" s="84"/>
      <c r="D35" s="86"/>
      <c r="E35" s="84"/>
      <c r="F35" s="85">
        <f>SUM(F36:F38)</f>
        <v>0</v>
      </c>
      <c r="G35" s="84"/>
      <c r="H35" s="84"/>
      <c r="I35" s="84"/>
      <c r="J35" s="84" t="s">
        <v>71</v>
      </c>
      <c r="K35" s="84"/>
      <c r="L35" s="84"/>
    </row>
    <row r="36" spans="1:13">
      <c r="A36" s="96"/>
      <c r="D36" s="89"/>
      <c r="E36" s="96"/>
      <c r="F36" s="83">
        <f>IF(E36="jaarlijks",D36*12,D36)</f>
        <v>0</v>
      </c>
      <c r="J36" s="73" t="s">
        <v>71</v>
      </c>
    </row>
    <row r="37" spans="1:13">
      <c r="A37" s="96"/>
      <c r="D37" s="89"/>
      <c r="E37" s="96"/>
      <c r="F37" s="83">
        <f>IF(E37="jaarlijks",D37*12,D37)</f>
        <v>0</v>
      </c>
      <c r="J37" s="73" t="s">
        <v>71</v>
      </c>
    </row>
    <row r="38" spans="1:13">
      <c r="A38" s="96"/>
      <c r="D38" s="89"/>
      <c r="E38" s="96"/>
      <c r="F38" s="83">
        <f>IF(E38="jaarlijks",D38*12,D38)</f>
        <v>0</v>
      </c>
      <c r="J38" s="73" t="s">
        <v>71</v>
      </c>
    </row>
    <row r="39" spans="1:13">
      <c r="D39" s="83"/>
      <c r="F39" s="83"/>
    </row>
    <row r="40" spans="1:13" s="76" customFormat="1">
      <c r="A40" s="82" t="s">
        <v>72</v>
      </c>
      <c r="B40" s="78"/>
      <c r="C40" s="78"/>
      <c r="D40" s="81"/>
      <c r="E40" s="78"/>
      <c r="F40" s="80">
        <f>F21+F25+F29+F35</f>
        <v>0</v>
      </c>
      <c r="G40" s="78"/>
      <c r="H40" s="78"/>
      <c r="I40" s="78"/>
      <c r="J40" s="79" t="s">
        <v>71</v>
      </c>
      <c r="K40" s="78"/>
      <c r="L40" s="77"/>
    </row>
    <row r="41" spans="1:13" ht="13.5" thickBot="1">
      <c r="A41" s="74"/>
      <c r="B41" s="74"/>
      <c r="C41" s="74"/>
      <c r="D41" s="75"/>
      <c r="E41" s="74"/>
      <c r="F41" s="75"/>
      <c r="G41" s="74"/>
      <c r="H41" s="74"/>
      <c r="I41" s="74"/>
      <c r="J41" s="74"/>
      <c r="K41" s="74"/>
      <c r="L41" s="74"/>
      <c r="M41" s="74"/>
    </row>
    <row r="42" spans="1:13" ht="30.75" customHeight="1">
      <c r="A42" s="121" t="s">
        <v>70</v>
      </c>
      <c r="B42" s="121"/>
      <c r="C42" s="121"/>
      <c r="D42" s="121"/>
      <c r="E42" s="121"/>
      <c r="F42" s="121"/>
      <c r="G42" s="121"/>
      <c r="H42" s="121"/>
      <c r="I42" s="121"/>
      <c r="J42" s="121"/>
      <c r="K42" s="121"/>
      <c r="L42" s="121"/>
      <c r="M42" s="121"/>
    </row>
    <row r="43" spans="1:13" s="73" customFormat="1" ht="38.25" customHeight="1">
      <c r="A43" s="116" t="s">
        <v>69</v>
      </c>
      <c r="B43" s="116"/>
      <c r="C43" s="116"/>
      <c r="D43" s="116"/>
      <c r="E43" s="116"/>
      <c r="F43" s="116"/>
      <c r="G43" s="116"/>
      <c r="H43" s="116"/>
      <c r="I43" s="116"/>
      <c r="J43" s="116"/>
      <c r="K43" s="116"/>
      <c r="L43" s="116"/>
      <c r="M43" s="116"/>
    </row>
    <row r="44" spans="1:13" ht="28.5" customHeight="1">
      <c r="A44" s="117" t="s">
        <v>68</v>
      </c>
      <c r="B44" s="117"/>
      <c r="C44" s="117"/>
      <c r="D44" s="117"/>
      <c r="E44" s="117"/>
      <c r="F44" s="117"/>
      <c r="G44" s="117"/>
      <c r="H44" s="117"/>
      <c r="I44" s="117"/>
      <c r="J44" s="117"/>
      <c r="K44" s="117"/>
      <c r="L44" s="117"/>
      <c r="M44" s="117"/>
    </row>
    <row r="45" spans="1:13" ht="28.5" customHeight="1">
      <c r="A45" s="117" t="s">
        <v>67</v>
      </c>
      <c r="B45" s="117"/>
      <c r="C45" s="117"/>
      <c r="D45" s="117"/>
      <c r="E45" s="117"/>
      <c r="F45" s="117"/>
      <c r="G45" s="117"/>
      <c r="H45" s="117"/>
      <c r="I45" s="117"/>
      <c r="J45" s="117"/>
      <c r="K45" s="117"/>
      <c r="L45" s="117"/>
      <c r="M45" s="117"/>
    </row>
    <row r="46" spans="1:13" ht="21.75" customHeight="1" thickBot="1">
      <c r="A46" s="118" t="s">
        <v>66</v>
      </c>
      <c r="B46" s="118"/>
      <c r="C46" s="118"/>
      <c r="D46" s="118"/>
      <c r="E46" s="118"/>
      <c r="F46" s="118"/>
      <c r="G46" s="118"/>
      <c r="H46" s="118"/>
      <c r="I46" s="118"/>
      <c r="J46" s="118"/>
      <c r="K46" s="118"/>
      <c r="L46" s="118"/>
      <c r="M46" s="118"/>
    </row>
    <row r="47" spans="1:13" ht="21" customHeight="1"/>
    <row r="48" spans="1:13">
      <c r="A48" s="72" t="s">
        <v>65</v>
      </c>
    </row>
    <row r="49" spans="1:4">
      <c r="A49" s="71" t="s">
        <v>64</v>
      </c>
      <c r="B49" s="114"/>
      <c r="C49" s="115"/>
      <c r="D49" s="115"/>
    </row>
    <row r="50" spans="1:4">
      <c r="A50" s="71" t="s">
        <v>63</v>
      </c>
      <c r="B50" s="114" t="s">
        <v>60</v>
      </c>
      <c r="C50" s="115"/>
      <c r="D50" s="115"/>
    </row>
    <row r="51" spans="1:4">
      <c r="A51" s="71" t="s">
        <v>62</v>
      </c>
      <c r="B51" s="114" t="s">
        <v>60</v>
      </c>
      <c r="C51" s="115"/>
      <c r="D51" s="115"/>
    </row>
    <row r="52" spans="1:4" ht="45.75" customHeight="1">
      <c r="A52" s="71" t="s">
        <v>61</v>
      </c>
      <c r="B52" s="114"/>
      <c r="C52" s="115"/>
      <c r="D52" s="115"/>
    </row>
    <row r="53" spans="1:4">
      <c r="A53" s="70"/>
    </row>
    <row r="54" spans="1:4">
      <c r="A54" s="70"/>
    </row>
  </sheetData>
  <sheetProtection password="A6AD" sheet="1" objects="1" scenarios="1" selectLockedCells="1"/>
  <protectedRanges>
    <protectedRange sqref="C17" name="Bereik1"/>
  </protectedRanges>
  <mergeCells count="17">
    <mergeCell ref="A17:B17"/>
    <mergeCell ref="C17:L17"/>
    <mergeCell ref="A42:M42"/>
    <mergeCell ref="A13:B13"/>
    <mergeCell ref="C13:L13"/>
    <mergeCell ref="A14:B14"/>
    <mergeCell ref="C14:L14"/>
    <mergeCell ref="A15:B15"/>
    <mergeCell ref="C15:L15"/>
    <mergeCell ref="B52:D52"/>
    <mergeCell ref="A43:M43"/>
    <mergeCell ref="A44:M44"/>
    <mergeCell ref="A46:M46"/>
    <mergeCell ref="B49:D49"/>
    <mergeCell ref="B50:D50"/>
    <mergeCell ref="B51:D51"/>
    <mergeCell ref="A45:M45"/>
  </mergeCells>
  <dataValidations count="1">
    <dataValidation type="list" allowBlank="1" showInputMessage="1" showErrorMessage="1" sqref="E36:E38">
      <formula1>$O$13:$O$14</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oddFooter>&amp;F</oddFooter>
  </headerFooter>
  <drawing r:id="rId2"/>
</worksheet>
</file>

<file path=xl/worksheets/sheet2.xml><?xml version="1.0" encoding="utf-8"?>
<worksheet xmlns="http://schemas.openxmlformats.org/spreadsheetml/2006/main" xmlns:r="http://schemas.openxmlformats.org/officeDocument/2006/relationships">
  <sheetPr codeName="Blad11">
    <tabColor theme="0"/>
    <pageSetUpPr fitToPage="1"/>
  </sheetPr>
  <dimension ref="A1:Q97"/>
  <sheetViews>
    <sheetView showGridLines="0" zoomScale="85" zoomScaleNormal="85" workbookViewId="0">
      <selection activeCell="F8" sqref="F8"/>
    </sheetView>
  </sheetViews>
  <sheetFormatPr defaultColWidth="0" defaultRowHeight="0" customHeight="1" zeroHeight="1"/>
  <cols>
    <col min="1" max="1" width="3.7109375" style="30" customWidth="1"/>
    <col min="2" max="2" width="95.7109375" style="30" customWidth="1"/>
    <col min="3" max="3" width="1.7109375" style="30" customWidth="1"/>
    <col min="4" max="4" width="2.85546875" style="30" customWidth="1"/>
    <col min="5" max="5" width="54.5703125" style="30" customWidth="1"/>
    <col min="6" max="6" width="20.7109375" style="30" customWidth="1"/>
    <col min="7" max="7" width="11.28515625" style="30" customWidth="1"/>
    <col min="8" max="8" width="4.140625" style="30" customWidth="1"/>
    <col min="9" max="9" width="4.7109375" style="30" customWidth="1"/>
    <col min="10" max="10" width="3.7109375" style="30" customWidth="1"/>
    <col min="11" max="16384" width="9.140625" style="30" hidden="1"/>
  </cols>
  <sheetData>
    <row r="1" spans="1:11" s="2" customFormat="1" ht="21" customHeight="1">
      <c r="A1" s="1"/>
      <c r="B1" s="1"/>
      <c r="C1" s="1"/>
      <c r="D1" s="1"/>
      <c r="E1" s="1"/>
      <c r="F1" s="1"/>
      <c r="G1" s="1"/>
      <c r="H1" s="1"/>
      <c r="I1" s="1"/>
    </row>
    <row r="2" spans="1:11" s="2" customFormat="1" ht="21" customHeight="1">
      <c r="A2" s="1"/>
      <c r="B2" s="108"/>
      <c r="C2" s="108"/>
      <c r="D2" s="108"/>
      <c r="E2" s="108"/>
      <c r="F2" s="108"/>
      <c r="G2" s="108"/>
      <c r="H2" s="108"/>
      <c r="I2" s="108"/>
    </row>
    <row r="3" spans="1:11" s="2" customFormat="1" ht="21" customHeight="1">
      <c r="A3" s="1"/>
      <c r="B3" s="111" t="s">
        <v>101</v>
      </c>
      <c r="C3" s="108"/>
      <c r="D3" s="108"/>
      <c r="E3" s="108"/>
      <c r="F3" s="108"/>
      <c r="G3" s="108"/>
      <c r="H3" s="108"/>
      <c r="I3" s="108"/>
    </row>
    <row r="4" spans="1:11" s="2" customFormat="1" ht="21" customHeight="1">
      <c r="A4" s="1"/>
      <c r="B4" s="110"/>
      <c r="C4" s="108"/>
      <c r="D4" s="108"/>
      <c r="E4" s="108"/>
      <c r="F4" s="108"/>
      <c r="G4" s="108"/>
      <c r="H4" s="108"/>
      <c r="I4" s="108"/>
    </row>
    <row r="5" spans="1:11" s="2" customFormat="1" ht="21" customHeight="1">
      <c r="A5" s="1"/>
      <c r="B5" s="108"/>
      <c r="C5" s="108"/>
      <c r="D5" s="108"/>
      <c r="E5" s="108"/>
      <c r="F5" s="108"/>
      <c r="G5" s="108"/>
      <c r="H5" s="108"/>
      <c r="I5" s="108"/>
    </row>
    <row r="6" spans="1:11" s="1" customFormat="1" ht="15" customHeight="1" thickBot="1">
      <c r="B6" s="3"/>
      <c r="C6" s="4"/>
      <c r="D6" s="4"/>
      <c r="E6" s="4"/>
      <c r="F6" s="5"/>
      <c r="G6" s="6"/>
      <c r="H6" s="6"/>
      <c r="I6" s="6"/>
      <c r="K6" s="7"/>
    </row>
    <row r="7" spans="1:11" s="2" customFormat="1" ht="15" customHeight="1">
      <c r="A7" s="1"/>
    </row>
    <row r="8" spans="1:11" s="2" customFormat="1" ht="27.95" customHeight="1">
      <c r="A8" s="8"/>
      <c r="B8" s="8"/>
      <c r="D8" s="132" t="s">
        <v>0</v>
      </c>
      <c r="E8" s="132"/>
      <c r="F8" s="9">
        <f>TCO!F40</f>
        <v>0</v>
      </c>
      <c r="G8" s="112"/>
    </row>
    <row r="9" spans="1:11" s="2" customFormat="1" ht="12.75" customHeight="1">
      <c r="B9" s="8"/>
      <c r="C9" s="8"/>
    </row>
    <row r="10" spans="1:11" s="2" customFormat="1" ht="27.95" customHeight="1">
      <c r="A10" s="10"/>
      <c r="B10" s="11"/>
      <c r="C10" s="11"/>
      <c r="D10" s="133" t="s">
        <v>1</v>
      </c>
      <c r="E10" s="134"/>
      <c r="F10" s="12" t="s">
        <v>2</v>
      </c>
      <c r="G10" s="129" t="s">
        <v>3</v>
      </c>
      <c r="H10" s="130"/>
    </row>
    <row r="11" spans="1:11" s="2" customFormat="1" ht="27.95" customHeight="1">
      <c r="A11" s="10"/>
      <c r="B11" s="11"/>
      <c r="C11" s="11"/>
      <c r="D11" s="135" t="s">
        <v>4</v>
      </c>
      <c r="E11" s="136"/>
      <c r="F11" s="13">
        <f>DATA!G41</f>
        <v>5000</v>
      </c>
      <c r="G11" s="14">
        <f>+F11/DATA!G40*100</f>
        <v>50</v>
      </c>
      <c r="H11" s="15" t="s">
        <v>5</v>
      </c>
    </row>
    <row r="12" spans="1:11" s="2" customFormat="1" ht="27.95" customHeight="1">
      <c r="A12" s="10"/>
      <c r="B12" s="11"/>
      <c r="C12" s="11"/>
      <c r="D12" s="135" t="s">
        <v>6</v>
      </c>
      <c r="E12" s="136"/>
      <c r="F12" s="113">
        <v>0</v>
      </c>
      <c r="G12" s="14">
        <f>+F12/DATA!G40*100</f>
        <v>0</v>
      </c>
      <c r="H12" s="15" t="s">
        <v>5</v>
      </c>
    </row>
    <row r="13" spans="1:11" s="2" customFormat="1" ht="27.95" customHeight="1">
      <c r="A13" s="10"/>
      <c r="B13" s="10"/>
      <c r="C13" s="11"/>
      <c r="D13" s="135" t="s">
        <v>7</v>
      </c>
      <c r="E13" s="136"/>
      <c r="F13" s="16">
        <v>0</v>
      </c>
      <c r="G13" s="14">
        <f>+F13/DATA!G40*100</f>
        <v>0</v>
      </c>
      <c r="H13" s="15" t="s">
        <v>5</v>
      </c>
    </row>
    <row r="14" spans="1:11" s="2" customFormat="1" ht="27.95" customHeight="1">
      <c r="A14" s="10"/>
      <c r="B14" s="10"/>
      <c r="C14" s="11"/>
      <c r="D14" s="17"/>
      <c r="E14" s="18" t="s">
        <v>8</v>
      </c>
      <c r="F14" s="19">
        <f>SUM(F11:F13)</f>
        <v>5000</v>
      </c>
      <c r="G14" s="14">
        <f>SUM(G11:G13)</f>
        <v>50</v>
      </c>
      <c r="H14" s="15" t="s">
        <v>5</v>
      </c>
    </row>
    <row r="15" spans="1:11" s="2" customFormat="1" ht="27.95" customHeight="1">
      <c r="A15" s="10"/>
      <c r="B15" s="11"/>
      <c r="C15" s="11"/>
      <c r="D15" s="140" t="s">
        <v>102</v>
      </c>
      <c r="E15" s="141"/>
      <c r="F15" s="20">
        <f>+DATA!E7</f>
        <v>1.1298611583468416</v>
      </c>
    </row>
    <row r="16" spans="1:11" s="2" customFormat="1" ht="27.95" customHeight="1">
      <c r="A16" s="10"/>
      <c r="B16" s="10"/>
      <c r="C16" s="11"/>
      <c r="D16" s="21" t="s">
        <v>9</v>
      </c>
      <c r="E16" s="22" t="str">
        <f>"Eigen inschatting door Inschrijver. Waarde tussen 0 en 3000 punten."</f>
        <v>Eigen inschatting door Inschrijver. Waarde tussen 0 en 3000 punten.</v>
      </c>
      <c r="F16" s="23"/>
      <c r="G16" s="24"/>
      <c r="H16" s="25"/>
    </row>
    <row r="17" spans="1:13" s="2" customFormat="1" ht="27.95" customHeight="1">
      <c r="A17" s="10"/>
      <c r="B17" s="10"/>
      <c r="C17" s="11"/>
      <c r="D17" s="21" t="s">
        <v>10</v>
      </c>
      <c r="E17" s="22" t="str">
        <f>"Eigen inschatting door Inschrijver. Waarde tussen 0 en 2000 punten."</f>
        <v>Eigen inschatting door Inschrijver. Waarde tussen 0 en 2000 punten.</v>
      </c>
      <c r="F17" s="23"/>
      <c r="G17" s="25"/>
    </row>
    <row r="18" spans="1:13" s="2" customFormat="1" ht="27.95" customHeight="1">
      <c r="A18" s="10"/>
      <c r="B18" s="10"/>
      <c r="C18" s="11"/>
      <c r="D18" s="26"/>
      <c r="E18" s="25"/>
      <c r="F18" s="25"/>
      <c r="G18" s="25"/>
    </row>
    <row r="19" spans="1:13" s="2" customFormat="1" ht="27.95" customHeight="1">
      <c r="A19" s="10"/>
      <c r="B19" s="10"/>
      <c r="C19" s="11"/>
      <c r="D19" s="133" t="s">
        <v>11</v>
      </c>
      <c r="E19" s="134"/>
      <c r="F19" s="27" t="s">
        <v>12</v>
      </c>
      <c r="G19" s="129" t="s">
        <v>3</v>
      </c>
      <c r="H19" s="130"/>
      <c r="K19" s="28"/>
      <c r="L19" s="28"/>
      <c r="M19" s="28"/>
    </row>
    <row r="20" spans="1:13" s="2" customFormat="1" ht="27.95" customHeight="1">
      <c r="A20" s="10"/>
      <c r="B20" s="11"/>
      <c r="C20" s="11"/>
      <c r="D20" s="131" t="s">
        <v>13</v>
      </c>
      <c r="E20" s="131"/>
      <c r="F20" s="19">
        <f>DATA!G41</f>
        <v>5000</v>
      </c>
      <c r="G20" s="29">
        <f>+F20/DATA!G40*100</f>
        <v>50</v>
      </c>
      <c r="H20" s="15" t="s">
        <v>5</v>
      </c>
    </row>
    <row r="21" spans="1:13" s="2" customFormat="1" ht="27.95" customHeight="1">
      <c r="A21" s="10"/>
      <c r="B21" s="11"/>
      <c r="C21" s="11"/>
      <c r="D21" s="131" t="s">
        <v>14</v>
      </c>
      <c r="E21" s="131"/>
      <c r="F21" s="19">
        <v>3000</v>
      </c>
      <c r="G21" s="29">
        <f>+F21/DATA!G40*100</f>
        <v>30</v>
      </c>
      <c r="H21" s="15" t="s">
        <v>5</v>
      </c>
    </row>
    <row r="22" spans="1:13" s="2" customFormat="1" ht="27.95" customHeight="1">
      <c r="A22" s="10"/>
      <c r="B22" s="11"/>
      <c r="C22" s="11"/>
      <c r="D22" s="131" t="s">
        <v>15</v>
      </c>
      <c r="E22" s="131"/>
      <c r="F22" s="19">
        <v>2000</v>
      </c>
      <c r="G22" s="29">
        <f>+F22/DATA!G40*100</f>
        <v>20</v>
      </c>
      <c r="H22" s="15" t="s">
        <v>5</v>
      </c>
    </row>
    <row r="23" spans="1:13" s="2" customFormat="1" ht="27.95" customHeight="1">
      <c r="A23" s="10"/>
      <c r="B23" s="11"/>
      <c r="C23" s="11"/>
      <c r="D23" s="131" t="s">
        <v>16</v>
      </c>
      <c r="E23" s="131"/>
      <c r="F23" s="19">
        <f>SUM(F20:F22)</f>
        <v>10000</v>
      </c>
      <c r="G23" s="29">
        <f>+F23/DATA!G40*100</f>
        <v>100</v>
      </c>
      <c r="H23" s="15" t="s">
        <v>5</v>
      </c>
    </row>
    <row r="24" spans="1:13" s="2" customFormat="1" ht="27.95" customHeight="1">
      <c r="A24" s="10"/>
      <c r="B24" s="11"/>
      <c r="C24" s="11"/>
      <c r="D24" s="137"/>
      <c r="E24" s="137"/>
      <c r="F24" s="8"/>
      <c r="G24" s="8"/>
      <c r="H24" s="8"/>
    </row>
    <row r="25" spans="1:13" s="2" customFormat="1" ht="27.95" customHeight="1">
      <c r="A25" s="10"/>
      <c r="B25" s="11"/>
      <c r="C25" s="11"/>
      <c r="D25" s="138" t="s">
        <v>17</v>
      </c>
      <c r="E25" s="139"/>
      <c r="F25" s="19">
        <f>DATA!G44</f>
        <v>6800</v>
      </c>
      <c r="G25" s="29">
        <f>+F25/F23*100</f>
        <v>68</v>
      </c>
      <c r="H25" s="15" t="s">
        <v>5</v>
      </c>
    </row>
    <row r="26" spans="1:13" s="2" customFormat="1" ht="27.75" customHeight="1">
      <c r="A26" s="1"/>
      <c r="B26" s="11"/>
      <c r="C26" s="11"/>
      <c r="D26" s="8"/>
      <c r="E26" s="8"/>
      <c r="F26" s="8"/>
      <c r="G26" s="8"/>
      <c r="H26" s="8"/>
    </row>
    <row r="27" spans="1:13" s="2" customFormat="1" ht="15" customHeight="1" thickBot="1">
      <c r="A27" s="1"/>
      <c r="B27" s="3"/>
      <c r="C27" s="4"/>
      <c r="D27" s="4"/>
      <c r="E27" s="4"/>
      <c r="F27" s="4"/>
      <c r="G27" s="4"/>
      <c r="H27" s="4"/>
      <c r="I27" s="4"/>
    </row>
    <row r="28" spans="1:13" s="2" customFormat="1" ht="15" customHeight="1"/>
    <row r="29" spans="1:13" s="2" customFormat="1" ht="27.95" hidden="1" customHeight="1">
      <c r="B29" s="8"/>
      <c r="D29" s="4"/>
      <c r="E29" s="4"/>
      <c r="F29" s="5"/>
      <c r="G29" s="6"/>
      <c r="H29" s="6"/>
    </row>
    <row r="30" spans="1:13" s="2" customFormat="1" ht="27.95" hidden="1" customHeight="1">
      <c r="B30" s="8"/>
    </row>
    <row r="31" spans="1:13" s="2" customFormat="1" ht="27.95" hidden="1" customHeight="1">
      <c r="B31" s="8"/>
    </row>
    <row r="32" spans="1:13" s="2" customFormat="1" ht="27.95" hidden="1" customHeight="1">
      <c r="B32" s="8"/>
    </row>
    <row r="33" spans="2:17" s="2" customFormat="1" ht="27.95" hidden="1" customHeight="1">
      <c r="B33" s="8"/>
    </row>
    <row r="34" spans="2:17" s="2" customFormat="1" ht="27.95" hidden="1" customHeight="1">
      <c r="B34" s="8"/>
      <c r="Q34" s="2" t="s">
        <v>18</v>
      </c>
    </row>
    <row r="35" spans="2:17" s="2" customFormat="1" ht="27.95" hidden="1" customHeight="1">
      <c r="B35" s="8"/>
    </row>
    <row r="36" spans="2:17" s="2" customFormat="1" ht="27.95" hidden="1" customHeight="1">
      <c r="B36" s="8"/>
    </row>
    <row r="37" spans="2:17" s="2" customFormat="1" ht="27.95" hidden="1" customHeight="1">
      <c r="B37" s="8"/>
    </row>
    <row r="38" spans="2:17" s="2" customFormat="1" ht="27.95" hidden="1" customHeight="1">
      <c r="G38" s="30"/>
    </row>
    <row r="39" spans="2:17" ht="15" hidden="1" customHeight="1">
      <c r="D39" s="2"/>
      <c r="E39" s="2"/>
      <c r="F39" s="2"/>
      <c r="H39" s="2"/>
    </row>
    <row r="40" spans="2:17" ht="15" hidden="1" customHeight="1">
      <c r="H40" s="2"/>
    </row>
    <row r="41" spans="2:17" ht="15" hidden="1" customHeight="1"/>
    <row r="42" spans="2:17" ht="15" hidden="1" customHeight="1"/>
    <row r="43" spans="2:17" ht="15" hidden="1" customHeight="1"/>
    <row r="44" spans="2:17" ht="15" hidden="1" customHeight="1"/>
    <row r="45" spans="2:17" ht="15" hidden="1" customHeight="1"/>
    <row r="46" spans="2:17" ht="15" hidden="1" customHeight="1"/>
    <row r="47" spans="2:17" ht="15" hidden="1" customHeight="1"/>
    <row r="48" spans="2:17"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spans="3:7" ht="15" hidden="1" customHeight="1"/>
    <row r="82" spans="3:7" ht="15" hidden="1" customHeight="1">
      <c r="C82" s="31" t="s">
        <v>8</v>
      </c>
    </row>
    <row r="83" spans="3:7" ht="15" hidden="1" customHeight="1"/>
    <row r="84" spans="3:7" ht="15" hidden="1" customHeight="1">
      <c r="D84" s="32"/>
      <c r="E84" s="33">
        <v>1650</v>
      </c>
      <c r="F84" s="34" t="e">
        <f>+E84/Qmax*100</f>
        <v>#NAME?</v>
      </c>
      <c r="G84" s="15" t="s">
        <v>5</v>
      </c>
    </row>
    <row r="85" spans="3:7" ht="15" hidden="1" customHeight="1"/>
    <row r="86" spans="3:7" ht="15" hidden="1" customHeight="1"/>
    <row r="87" spans="3:7" ht="15" hidden="1" customHeight="1"/>
    <row r="88" spans="3:7" ht="15" hidden="1" customHeight="1"/>
    <row r="89" spans="3:7" ht="15" hidden="1" customHeight="1"/>
    <row r="90" spans="3:7" ht="15" hidden="1" customHeight="1"/>
    <row r="91" spans="3:7" ht="15" hidden="1" customHeight="1"/>
    <row r="92" spans="3:7" ht="15" hidden="1" customHeight="1"/>
    <row r="93" spans="3:7" ht="15" hidden="1" customHeight="1"/>
    <row r="94" spans="3:7" ht="15" hidden="1" customHeight="1"/>
    <row r="95" spans="3:7" ht="0" hidden="1" customHeight="1"/>
    <row r="96" spans="3:7" ht="0" hidden="1" customHeight="1"/>
    <row r="97" ht="0" hidden="1" customHeight="1"/>
  </sheetData>
  <sheetProtection password="A6AD" sheet="1" objects="1" scenarios="1"/>
  <mergeCells count="15">
    <mergeCell ref="D23:E23"/>
    <mergeCell ref="D24:E24"/>
    <mergeCell ref="D25:E25"/>
    <mergeCell ref="D15:E15"/>
    <mergeCell ref="D19:E19"/>
    <mergeCell ref="G19:H19"/>
    <mergeCell ref="D20:E20"/>
    <mergeCell ref="D21:E21"/>
    <mergeCell ref="D22:E22"/>
    <mergeCell ref="D8:E8"/>
    <mergeCell ref="D10:E10"/>
    <mergeCell ref="G10:H10"/>
    <mergeCell ref="D11:E11"/>
    <mergeCell ref="D12:E12"/>
    <mergeCell ref="D13:E13"/>
  </mergeCells>
  <pageMargins left="0.7" right="0.7" top="0.75" bottom="0.75" header="0.3" footer="0.3"/>
  <pageSetup paperSize="9" scale="65" orientation="landscape" r:id="rId1"/>
  <drawing r:id="rId2"/>
</worksheet>
</file>

<file path=xl/worksheets/sheet3.xml><?xml version="1.0" encoding="utf-8"?>
<worksheet xmlns="http://schemas.openxmlformats.org/spreadsheetml/2006/main" xmlns:r="http://schemas.openxmlformats.org/officeDocument/2006/relationships">
  <sheetPr codeName="Blad7">
    <tabColor theme="0" tint="-0.499984740745262"/>
    <pageSetUpPr fitToPage="1"/>
  </sheetPr>
  <dimension ref="A1:AE80"/>
  <sheetViews>
    <sheetView showGridLines="0" showWhiteSpace="0" zoomScale="85" zoomScaleNormal="85" workbookViewId="0">
      <selection activeCell="A2" sqref="A1:XFD1048576"/>
    </sheetView>
  </sheetViews>
  <sheetFormatPr defaultColWidth="0" defaultRowHeight="0" customHeight="1" zeroHeight="1"/>
  <cols>
    <col min="1" max="1" width="3.7109375" style="35" customWidth="1"/>
    <col min="2" max="27" width="21.7109375" style="35" customWidth="1"/>
    <col min="28" max="28" width="3.7109375" style="35" customWidth="1"/>
    <col min="29" max="31" width="21.7109375" style="35" hidden="1" customWidth="1"/>
    <col min="32" max="16384" width="9.140625" style="35" hidden="1"/>
  </cols>
  <sheetData>
    <row r="1" spans="2:28" ht="21" customHeight="1">
      <c r="AB1" s="36"/>
    </row>
    <row r="2" spans="2:28" s="36" customFormat="1" ht="21" customHeight="1">
      <c r="B2" s="142" t="s">
        <v>19</v>
      </c>
      <c r="C2" s="142"/>
      <c r="D2" s="142"/>
      <c r="E2" s="142"/>
    </row>
    <row r="3" spans="2:28" s="36" customFormat="1" ht="21" customHeight="1">
      <c r="B3" s="142"/>
      <c r="C3" s="142"/>
      <c r="D3" s="142"/>
      <c r="E3" s="142"/>
    </row>
    <row r="4" spans="2:28" s="36" customFormat="1" ht="21" customHeight="1">
      <c r="B4" s="142"/>
      <c r="C4" s="142"/>
      <c r="D4" s="142"/>
      <c r="E4" s="142"/>
    </row>
    <row r="5" spans="2:28" s="36" customFormat="1" ht="21" customHeight="1">
      <c r="B5" s="37"/>
    </row>
    <row r="6" spans="2:28" s="36" customFormat="1" ht="27.95" customHeight="1">
      <c r="B6" s="38" t="s">
        <v>20</v>
      </c>
    </row>
    <row r="7" spans="2:28" s="36" customFormat="1" ht="27.95" customHeight="1">
      <c r="B7" s="39" t="s">
        <v>21</v>
      </c>
      <c r="C7" s="40">
        <f>+Hulpgrafiek!$F$8</f>
        <v>0</v>
      </c>
      <c r="D7" s="41">
        <f>+Hulpgrafiek!$F$14</f>
        <v>5000</v>
      </c>
      <c r="E7" s="42">
        <f>IFERROR((0.5*($C$7/$G$38)^$F$38+0.5*(2-$D$7/$H$38)^$F$38)^(1/$F$38),0)</f>
        <v>1.1298611583468416</v>
      </c>
    </row>
    <row r="8" spans="2:28" s="36" customFormat="1" ht="27.95" customHeight="1"/>
    <row r="9" spans="2:28" s="45" customFormat="1" ht="27.95" customHeight="1">
      <c r="B9" s="43" t="s">
        <v>22</v>
      </c>
      <c r="C9" s="143" t="s">
        <v>59</v>
      </c>
      <c r="D9" s="143"/>
      <c r="E9" s="143"/>
      <c r="F9" s="143"/>
      <c r="G9" s="143"/>
      <c r="H9" s="143"/>
      <c r="I9" s="143"/>
      <c r="J9" s="143"/>
      <c r="K9" s="44"/>
      <c r="L9" s="44"/>
    </row>
    <row r="10" spans="2:28" s="45" customFormat="1" ht="27.95" customHeight="1">
      <c r="C10" s="143"/>
      <c r="D10" s="143"/>
      <c r="E10" s="143"/>
      <c r="F10" s="143"/>
      <c r="G10" s="143"/>
      <c r="H10" s="143"/>
      <c r="I10" s="143"/>
      <c r="J10" s="143"/>
    </row>
    <row r="11" spans="2:28" s="36" customFormat="1" ht="27.95" customHeight="1">
      <c r="B11" s="46" t="s">
        <v>23</v>
      </c>
      <c r="C11" s="47" t="s">
        <v>24</v>
      </c>
      <c r="D11" s="47" t="s">
        <v>25</v>
      </c>
      <c r="E11" s="47" t="s">
        <v>26</v>
      </c>
      <c r="F11" s="48"/>
      <c r="G11" s="48"/>
      <c r="H11" s="48"/>
      <c r="I11" s="48"/>
      <c r="J11" s="48"/>
      <c r="K11" s="48"/>
      <c r="L11" s="48"/>
      <c r="M11" s="48"/>
      <c r="N11" s="48"/>
      <c r="O11" s="48"/>
      <c r="P11" s="48"/>
      <c r="Q11" s="48"/>
      <c r="R11" s="48"/>
      <c r="S11" s="48"/>
      <c r="T11" s="48"/>
      <c r="U11" s="48"/>
      <c r="V11" s="48"/>
      <c r="W11" s="48"/>
      <c r="X11" s="48"/>
      <c r="Y11" s="48"/>
      <c r="Z11" s="48"/>
      <c r="AA11" s="48"/>
    </row>
    <row r="12" spans="2:28" s="36" customFormat="1" ht="27.95" customHeight="1">
      <c r="B12" s="49" t="s">
        <v>27</v>
      </c>
      <c r="C12" s="50">
        <v>1500000</v>
      </c>
      <c r="D12" s="51">
        <v>8000</v>
      </c>
      <c r="E12" s="52">
        <v>1</v>
      </c>
      <c r="F12" s="48"/>
      <c r="G12" s="48"/>
      <c r="H12" s="48"/>
      <c r="I12" s="48"/>
      <c r="J12" s="48"/>
      <c r="K12" s="48"/>
      <c r="L12" s="48"/>
      <c r="M12" s="48"/>
      <c r="N12" s="48"/>
      <c r="O12" s="48"/>
      <c r="P12" s="48"/>
      <c r="Q12" s="48"/>
      <c r="R12" s="48"/>
      <c r="S12" s="48"/>
      <c r="T12" s="48"/>
      <c r="U12" s="48"/>
      <c r="V12" s="48"/>
      <c r="W12" s="48"/>
      <c r="X12" s="48"/>
      <c r="Y12" s="48"/>
      <c r="Z12" s="48"/>
      <c r="AA12" s="48"/>
    </row>
    <row r="13" spans="2:28" s="36" customFormat="1" ht="27.95" customHeight="1">
      <c r="B13" s="49" t="s">
        <v>28</v>
      </c>
      <c r="C13" s="50">
        <v>1724999.9999999998</v>
      </c>
      <c r="D13" s="51">
        <v>10000</v>
      </c>
      <c r="E13" s="52">
        <v>1.0000034449390711</v>
      </c>
      <c r="F13" s="48"/>
      <c r="G13" s="48"/>
      <c r="H13" s="48"/>
      <c r="I13" s="48"/>
      <c r="J13" s="48"/>
      <c r="K13" s="48"/>
      <c r="L13" s="48"/>
      <c r="M13" s="48"/>
      <c r="N13" s="48"/>
      <c r="O13" s="48"/>
      <c r="P13" s="48"/>
      <c r="Q13" s="48"/>
      <c r="R13" s="48"/>
      <c r="S13" s="48"/>
      <c r="T13" s="48"/>
      <c r="U13" s="48"/>
      <c r="V13" s="48"/>
      <c r="W13" s="48"/>
      <c r="X13" s="48"/>
      <c r="Y13" s="48"/>
      <c r="Z13" s="48"/>
      <c r="AA13" s="48"/>
    </row>
    <row r="14" spans="2:28" s="36" customFormat="1" ht="27.95" customHeight="1">
      <c r="B14" s="49" t="s">
        <v>29</v>
      </c>
      <c r="C14" s="50">
        <v>0</v>
      </c>
      <c r="D14" s="51">
        <v>6264.2905115043795</v>
      </c>
      <c r="E14" s="52">
        <v>1</v>
      </c>
      <c r="F14" s="48"/>
      <c r="G14" s="48"/>
      <c r="H14" s="48"/>
      <c r="I14" s="48"/>
      <c r="J14" s="48"/>
      <c r="K14" s="48"/>
      <c r="L14" s="48"/>
      <c r="M14" s="48"/>
      <c r="N14" s="48"/>
      <c r="O14" s="48"/>
      <c r="P14" s="48"/>
      <c r="Q14" s="48"/>
      <c r="R14" s="48"/>
      <c r="S14" s="48"/>
      <c r="T14" s="48"/>
      <c r="U14" s="48"/>
      <c r="V14" s="48"/>
      <c r="W14" s="48"/>
      <c r="X14" s="48"/>
      <c r="Y14" s="48"/>
      <c r="Z14" s="48"/>
      <c r="AA14" s="48"/>
    </row>
    <row r="15" spans="2:28" s="36" customFormat="1" ht="27.95" customHeight="1">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row>
    <row r="16" spans="2:28" s="36" customFormat="1" ht="27.95" customHeight="1">
      <c r="B16" s="53" t="s">
        <v>30</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row>
    <row r="17" spans="2:27" s="36" customFormat="1" ht="27.95" customHeight="1">
      <c r="B17" s="48"/>
      <c r="C17" s="47" t="s">
        <v>31</v>
      </c>
      <c r="D17" s="54">
        <v>0</v>
      </c>
      <c r="E17" s="54">
        <v>1.2500000000000001E-2</v>
      </c>
      <c r="F17" s="54">
        <v>2.5000000000000001E-2</v>
      </c>
      <c r="G17" s="54">
        <v>0.05</v>
      </c>
      <c r="H17" s="54">
        <v>0.1</v>
      </c>
      <c r="I17" s="54">
        <v>0.15</v>
      </c>
      <c r="J17" s="54">
        <v>0.2</v>
      </c>
      <c r="K17" s="54">
        <v>0.25</v>
      </c>
      <c r="L17" s="54">
        <v>0.3</v>
      </c>
      <c r="M17" s="54">
        <v>0.35</v>
      </c>
      <c r="N17" s="54">
        <v>0.4</v>
      </c>
      <c r="O17" s="54">
        <v>0.45</v>
      </c>
      <c r="P17" s="54">
        <v>0.5</v>
      </c>
      <c r="Q17" s="54">
        <v>0.55000000000000004</v>
      </c>
      <c r="R17" s="54">
        <v>0.6</v>
      </c>
      <c r="S17" s="54">
        <v>0.65</v>
      </c>
      <c r="T17" s="54">
        <v>0.7</v>
      </c>
      <c r="U17" s="54">
        <v>0.75</v>
      </c>
      <c r="V17" s="54">
        <v>0.8</v>
      </c>
      <c r="W17" s="54">
        <v>0.85</v>
      </c>
      <c r="X17" s="54">
        <v>0.9</v>
      </c>
      <c r="Y17" s="54">
        <v>0.95</v>
      </c>
      <c r="Z17" s="54">
        <v>1</v>
      </c>
      <c r="AA17" s="55">
        <v>0</v>
      </c>
    </row>
    <row r="18" spans="2:27" s="36" customFormat="1" ht="27.95" customHeight="1">
      <c r="B18" s="56" t="s">
        <v>32</v>
      </c>
      <c r="C18" s="54">
        <v>6264.2905115043795</v>
      </c>
      <c r="D18" s="54">
        <v>6264.2905115043795</v>
      </c>
      <c r="E18" s="54">
        <v>6310.9868801105749</v>
      </c>
      <c r="F18" s="54">
        <v>6357.6832487167703</v>
      </c>
      <c r="G18" s="54">
        <v>6451.0759859291602</v>
      </c>
      <c r="H18" s="54">
        <v>6637.8614603539418</v>
      </c>
      <c r="I18" s="54">
        <v>6824.6469347787224</v>
      </c>
      <c r="J18" s="54">
        <v>7011.432409203504</v>
      </c>
      <c r="K18" s="54">
        <v>7198.2178836282847</v>
      </c>
      <c r="L18" s="54">
        <v>7385.0033580530653</v>
      </c>
      <c r="M18" s="54">
        <v>7571.7888324778469</v>
      </c>
      <c r="N18" s="54">
        <v>7758.5743069026275</v>
      </c>
      <c r="O18" s="54">
        <v>7945.3597813274091</v>
      </c>
      <c r="P18" s="54">
        <v>8132.1452557521898</v>
      </c>
      <c r="Q18" s="54">
        <v>8318.9307301769713</v>
      </c>
      <c r="R18" s="54">
        <v>8505.7162046017511</v>
      </c>
      <c r="S18" s="54">
        <v>8692.5016790265327</v>
      </c>
      <c r="T18" s="54">
        <v>8879.2871534513142</v>
      </c>
      <c r="U18" s="54">
        <v>9066.0726278760958</v>
      </c>
      <c r="V18" s="54">
        <v>9252.8581023008755</v>
      </c>
      <c r="W18" s="54">
        <v>9439.6435767256571</v>
      </c>
      <c r="X18" s="54">
        <v>9626.4290511504387</v>
      </c>
      <c r="Y18" s="54">
        <v>9813.2145255752184</v>
      </c>
      <c r="Z18" s="54">
        <v>10000</v>
      </c>
      <c r="AA18" s="54" t="s">
        <v>26</v>
      </c>
    </row>
    <row r="19" spans="2:27" s="36" customFormat="1" ht="27.95" customHeight="1">
      <c r="B19" s="56" t="s">
        <v>33</v>
      </c>
      <c r="C19" s="54"/>
      <c r="D19" s="54">
        <v>0</v>
      </c>
      <c r="E19" s="54">
        <v>573897.70522980043</v>
      </c>
      <c r="F19" s="54">
        <v>697211.14591823984</v>
      </c>
      <c r="G19" s="54">
        <v>845558.71403314907</v>
      </c>
      <c r="H19" s="54">
        <v>1021915.0394137288</v>
      </c>
      <c r="I19" s="54">
        <v>1138358.3778509432</v>
      </c>
      <c r="J19" s="54">
        <v>1226420.4858364048</v>
      </c>
      <c r="K19" s="54">
        <v>1297319.6675690345</v>
      </c>
      <c r="L19" s="54">
        <v>1356500.9104977248</v>
      </c>
      <c r="M19" s="54">
        <v>1407069.6153178695</v>
      </c>
      <c r="N19" s="54">
        <v>1450985.4512368732</v>
      </c>
      <c r="O19" s="54">
        <v>1489574.80047604</v>
      </c>
      <c r="P19" s="54">
        <v>1523782.9755535319</v>
      </c>
      <c r="Q19" s="54">
        <v>1554311.0329567785</v>
      </c>
      <c r="R19" s="54">
        <v>1581695.613927773</v>
      </c>
      <c r="S19" s="54">
        <v>1606358.2770477545</v>
      </c>
      <c r="T19" s="54">
        <v>1628637.4147640923</v>
      </c>
      <c r="U19" s="54">
        <v>1648809.6991470244</v>
      </c>
      <c r="V19" s="54">
        <v>1667104.9567561038</v>
      </c>
      <c r="W19" s="54">
        <v>1683716.7683601121</v>
      </c>
      <c r="X19" s="54">
        <v>1698810.1999868529</v>
      </c>
      <c r="Y19" s="54">
        <v>1712527.5569647118</v>
      </c>
      <c r="Z19" s="54">
        <v>1724992.7432615974</v>
      </c>
      <c r="AA19" s="54">
        <v>1</v>
      </c>
    </row>
    <row r="20" spans="2:27" s="36" customFormat="1" ht="27.95" customHeight="1">
      <c r="B20" s="57"/>
      <c r="C20" s="54"/>
      <c r="D20" s="54">
        <v>62.642905115043789</v>
      </c>
      <c r="E20" s="54">
        <v>63.109868801105748</v>
      </c>
      <c r="F20" s="54">
        <v>63.5768324871677</v>
      </c>
      <c r="G20" s="54">
        <v>64.510759859291596</v>
      </c>
      <c r="H20" s="54">
        <v>66.378614603539418</v>
      </c>
      <c r="I20" s="54">
        <v>68.246469347787226</v>
      </c>
      <c r="J20" s="54">
        <v>70.114324092035048</v>
      </c>
      <c r="K20" s="54">
        <v>71.982178836282856</v>
      </c>
      <c r="L20" s="54">
        <v>73.850033580530649</v>
      </c>
      <c r="M20" s="54">
        <v>75.717888324778471</v>
      </c>
      <c r="N20" s="54">
        <v>77.585743069026279</v>
      </c>
      <c r="O20" s="54">
        <v>79.453597813274087</v>
      </c>
      <c r="P20" s="54">
        <v>81.321452557521894</v>
      </c>
      <c r="Q20" s="54">
        <v>83.189307301769716</v>
      </c>
      <c r="R20" s="54">
        <v>85.05716204601751</v>
      </c>
      <c r="S20" s="54">
        <v>86.925016790265332</v>
      </c>
      <c r="T20" s="54">
        <v>88.792871534513139</v>
      </c>
      <c r="U20" s="54">
        <v>90.660726278760961</v>
      </c>
      <c r="V20" s="54">
        <v>92.528581023008755</v>
      </c>
      <c r="W20" s="54">
        <v>94.396435767256577</v>
      </c>
      <c r="X20" s="54">
        <v>96.264290511504385</v>
      </c>
      <c r="Y20" s="54">
        <v>98.132145255752178</v>
      </c>
      <c r="Z20" s="54">
        <v>100</v>
      </c>
      <c r="AA20" s="54">
        <v>0</v>
      </c>
    </row>
    <row r="21" spans="2:27" s="36" customFormat="1" ht="27.95" customHeight="1">
      <c r="B21" s="56" t="s">
        <v>34</v>
      </c>
      <c r="C21" s="54">
        <v>7237.8614603539409</v>
      </c>
      <c r="D21" s="54">
        <v>7237.8614603539409</v>
      </c>
      <c r="E21" s="54">
        <v>7272.3881920995163</v>
      </c>
      <c r="F21" s="54">
        <v>7306.9149238450927</v>
      </c>
      <c r="G21" s="54">
        <v>7375.9683873362437</v>
      </c>
      <c r="H21" s="54">
        <v>7514.0753143185466</v>
      </c>
      <c r="I21" s="54">
        <v>7652.1822413008495</v>
      </c>
      <c r="J21" s="54">
        <v>7790.2891682831523</v>
      </c>
      <c r="K21" s="54">
        <v>7928.3960952654561</v>
      </c>
      <c r="L21" s="54">
        <v>8066.503022247759</v>
      </c>
      <c r="M21" s="54">
        <v>8204.6099492300618</v>
      </c>
      <c r="N21" s="54">
        <v>8342.7168762123638</v>
      </c>
      <c r="O21" s="54">
        <v>8480.8238031946676</v>
      </c>
      <c r="P21" s="54">
        <v>8618.9307301769695</v>
      </c>
      <c r="Q21" s="54">
        <v>8757.0376571592733</v>
      </c>
      <c r="R21" s="54">
        <v>8895.1445841415771</v>
      </c>
      <c r="S21" s="54">
        <v>9033.251511123879</v>
      </c>
      <c r="T21" s="54">
        <v>9171.3584381061828</v>
      </c>
      <c r="U21" s="54">
        <v>9309.4653650884848</v>
      </c>
      <c r="V21" s="54">
        <v>9447.5722920707885</v>
      </c>
      <c r="W21" s="54">
        <v>9585.6792190530905</v>
      </c>
      <c r="X21" s="54">
        <v>9723.7861460353943</v>
      </c>
      <c r="Y21" s="54">
        <v>9861.893073017698</v>
      </c>
      <c r="Z21" s="54">
        <v>10000</v>
      </c>
      <c r="AA21" s="54" t="s">
        <v>26</v>
      </c>
    </row>
    <row r="22" spans="2:27" s="36" customFormat="1" ht="27.95" customHeight="1">
      <c r="B22" s="56" t="s">
        <v>35</v>
      </c>
      <c r="C22" s="54"/>
      <c r="D22" s="54">
        <v>0</v>
      </c>
      <c r="E22" s="54">
        <v>488681.81315743196</v>
      </c>
      <c r="F22" s="54">
        <v>593867.62405771099</v>
      </c>
      <c r="G22" s="54">
        <v>720671.28490330407</v>
      </c>
      <c r="H22" s="54">
        <v>872062.83717130928</v>
      </c>
      <c r="I22" s="54">
        <v>972648.2462003869</v>
      </c>
      <c r="J22" s="54">
        <v>1049214.0754822444</v>
      </c>
      <c r="K22" s="54">
        <v>1111280.1049375881</v>
      </c>
      <c r="L22" s="54">
        <v>1163461.8822415979</v>
      </c>
      <c r="M22" s="54">
        <v>1208388.7361948024</v>
      </c>
      <c r="N22" s="54">
        <v>1247717.854517529</v>
      </c>
      <c r="O22" s="54">
        <v>1282569.3662766998</v>
      </c>
      <c r="P22" s="54">
        <v>1313740.3881967654</v>
      </c>
      <c r="Q22" s="54">
        <v>1341821.0818128586</v>
      </c>
      <c r="R22" s="54">
        <v>1367262.3516480511</v>
      </c>
      <c r="S22" s="54">
        <v>1390417.6566872061</v>
      </c>
      <c r="T22" s="54">
        <v>1411570.0491029173</v>
      </c>
      <c r="U22" s="54">
        <v>1430950.3344734623</v>
      </c>
      <c r="V22" s="54">
        <v>1448749.6622944267</v>
      </c>
      <c r="W22" s="54">
        <v>1465128.4940614512</v>
      </c>
      <c r="X22" s="54">
        <v>1480223.141609886</v>
      </c>
      <c r="Y22" s="54">
        <v>1494150.6316544365</v>
      </c>
      <c r="Z22" s="54">
        <v>1507012.3900936285</v>
      </c>
      <c r="AA22" s="54">
        <v>0.9</v>
      </c>
    </row>
    <row r="23" spans="2:27" s="36" customFormat="1" ht="27.95" customHeight="1">
      <c r="B23" s="57"/>
      <c r="C23" s="54"/>
      <c r="D23" s="54">
        <v>72.378614603539404</v>
      </c>
      <c r="E23" s="54">
        <v>72.723881920995154</v>
      </c>
      <c r="F23" s="54">
        <v>73.069149238450919</v>
      </c>
      <c r="G23" s="54">
        <v>73.759683873362434</v>
      </c>
      <c r="H23" s="54">
        <v>75.140753143185464</v>
      </c>
      <c r="I23" s="54">
        <v>76.521822413008493</v>
      </c>
      <c r="J23" s="54">
        <v>77.902891682831523</v>
      </c>
      <c r="K23" s="54">
        <v>79.283960952654567</v>
      </c>
      <c r="L23" s="54">
        <v>80.665030222477583</v>
      </c>
      <c r="M23" s="54">
        <v>82.046099492300613</v>
      </c>
      <c r="N23" s="54">
        <v>83.427168762123642</v>
      </c>
      <c r="O23" s="54">
        <v>84.808238031946686</v>
      </c>
      <c r="P23" s="54">
        <v>86.189307301769688</v>
      </c>
      <c r="Q23" s="54">
        <v>87.570376571592732</v>
      </c>
      <c r="R23" s="54">
        <v>88.951445841415762</v>
      </c>
      <c r="S23" s="54">
        <v>90.332515111238791</v>
      </c>
      <c r="T23" s="54">
        <v>91.713584381061835</v>
      </c>
      <c r="U23" s="54">
        <v>93.094653650884851</v>
      </c>
      <c r="V23" s="54">
        <v>94.475722920707881</v>
      </c>
      <c r="W23" s="54">
        <v>95.856792190530911</v>
      </c>
      <c r="X23" s="54">
        <v>97.23786146035394</v>
      </c>
      <c r="Y23" s="54">
        <v>98.618930730176984</v>
      </c>
      <c r="Z23" s="54">
        <v>100</v>
      </c>
      <c r="AA23" s="54">
        <v>0</v>
      </c>
    </row>
    <row r="24" spans="2:27" s="36" customFormat="1" ht="27.95" customHeight="1">
      <c r="B24" s="56" t="s">
        <v>36</v>
      </c>
      <c r="C24" s="54">
        <v>8211.432409203504</v>
      </c>
      <c r="D24" s="54">
        <v>8211.432409203504</v>
      </c>
      <c r="E24" s="54">
        <v>8233.7895040884596</v>
      </c>
      <c r="F24" s="54">
        <v>8256.146598973417</v>
      </c>
      <c r="G24" s="54">
        <v>8300.8607887433282</v>
      </c>
      <c r="H24" s="54">
        <v>8390.2891682831541</v>
      </c>
      <c r="I24" s="54">
        <v>8479.7175478229783</v>
      </c>
      <c r="J24" s="54">
        <v>8569.1459273628025</v>
      </c>
      <c r="K24" s="54">
        <v>8658.5743069026285</v>
      </c>
      <c r="L24" s="54">
        <v>8748.0026864424526</v>
      </c>
      <c r="M24" s="54">
        <v>8837.4310659822768</v>
      </c>
      <c r="N24" s="54">
        <v>8926.8594455221028</v>
      </c>
      <c r="O24" s="54">
        <v>9016.2878250619269</v>
      </c>
      <c r="P24" s="54">
        <v>9105.7162046017511</v>
      </c>
      <c r="Q24" s="54">
        <v>9195.1445841415771</v>
      </c>
      <c r="R24" s="54">
        <v>9284.5729636814012</v>
      </c>
      <c r="S24" s="54">
        <v>9374.0013432212272</v>
      </c>
      <c r="T24" s="54">
        <v>9463.4297227610514</v>
      </c>
      <c r="U24" s="54">
        <v>9552.8581023008755</v>
      </c>
      <c r="V24" s="54">
        <v>9642.2864818407015</v>
      </c>
      <c r="W24" s="54">
        <v>9731.7148613805257</v>
      </c>
      <c r="X24" s="54">
        <v>9821.1432409203499</v>
      </c>
      <c r="Y24" s="54">
        <v>9910.5716204601758</v>
      </c>
      <c r="Z24" s="54">
        <v>10000</v>
      </c>
      <c r="AA24" s="54" t="s">
        <v>26</v>
      </c>
    </row>
    <row r="25" spans="2:27" s="36" customFormat="1" ht="27.95" customHeight="1">
      <c r="B25" s="56" t="s">
        <v>37</v>
      </c>
      <c r="C25" s="54"/>
      <c r="D25" s="54">
        <v>0</v>
      </c>
      <c r="E25" s="54">
        <v>397249.77492331533</v>
      </c>
      <c r="F25" s="54">
        <v>482940.98738124123</v>
      </c>
      <c r="G25" s="54">
        <v>586511.21741725656</v>
      </c>
      <c r="H25" s="54">
        <v>710819.77916108212</v>
      </c>
      <c r="I25" s="54">
        <v>794043.65670394804</v>
      </c>
      <c r="J25" s="54">
        <v>857894.00863187469</v>
      </c>
      <c r="K25" s="54">
        <v>910076.69419021381</v>
      </c>
      <c r="L25" s="54">
        <v>954322.95159122127</v>
      </c>
      <c r="M25" s="54">
        <v>992755.51414096996</v>
      </c>
      <c r="N25" s="54">
        <v>1026710.4137195029</v>
      </c>
      <c r="O25" s="54">
        <v>1057089.3717712928</v>
      </c>
      <c r="P25" s="54">
        <v>1084533.0687365793</v>
      </c>
      <c r="Q25" s="54">
        <v>1109515.0405619885</v>
      </c>
      <c r="R25" s="54">
        <v>1132396.4204984556</v>
      </c>
      <c r="S25" s="54">
        <v>1153459.7302147036</v>
      </c>
      <c r="T25" s="54">
        <v>1172930.7200684859</v>
      </c>
      <c r="U25" s="54">
        <v>1190993.0298872297</v>
      </c>
      <c r="V25" s="54">
        <v>1207798.3477807639</v>
      </c>
      <c r="W25" s="54">
        <v>1223473.6422035771</v>
      </c>
      <c r="X25" s="54">
        <v>1238126.4317406707</v>
      </c>
      <c r="Y25" s="54">
        <v>1251848.7037101395</v>
      </c>
      <c r="Z25" s="54">
        <v>1264719.8804409483</v>
      </c>
      <c r="AA25" s="54">
        <v>0.8</v>
      </c>
    </row>
    <row r="26" spans="2:27" s="36" customFormat="1" ht="27.95" customHeight="1">
      <c r="B26" s="57"/>
      <c r="C26" s="54"/>
      <c r="D26" s="54">
        <v>82.114324092035034</v>
      </c>
      <c r="E26" s="54">
        <v>82.337895040884604</v>
      </c>
      <c r="F26" s="54">
        <v>82.561465989734174</v>
      </c>
      <c r="G26" s="54">
        <v>83.008607887433286</v>
      </c>
      <c r="H26" s="54">
        <v>83.902891682831537</v>
      </c>
      <c r="I26" s="54">
        <v>84.797175478229775</v>
      </c>
      <c r="J26" s="54">
        <v>85.691459273628027</v>
      </c>
      <c r="K26" s="54">
        <v>86.585743069026293</v>
      </c>
      <c r="L26" s="54">
        <v>87.480026864424531</v>
      </c>
      <c r="M26" s="54">
        <v>88.374310659822768</v>
      </c>
      <c r="N26" s="54">
        <v>89.268594455221034</v>
      </c>
      <c r="O26" s="54">
        <v>90.162878250619272</v>
      </c>
      <c r="P26" s="54">
        <v>91.05716204601751</v>
      </c>
      <c r="Q26" s="54">
        <v>91.951445841415762</v>
      </c>
      <c r="R26" s="54">
        <v>92.845729636814013</v>
      </c>
      <c r="S26" s="54">
        <v>93.74001343221228</v>
      </c>
      <c r="T26" s="54">
        <v>94.634297227610503</v>
      </c>
      <c r="U26" s="54">
        <v>95.528581023008755</v>
      </c>
      <c r="V26" s="54">
        <v>96.422864818407021</v>
      </c>
      <c r="W26" s="54">
        <v>97.317148613805259</v>
      </c>
      <c r="X26" s="54">
        <v>98.211432409203496</v>
      </c>
      <c r="Y26" s="54">
        <v>99.105716204601762</v>
      </c>
      <c r="Z26" s="54">
        <v>100</v>
      </c>
      <c r="AA26" s="54" t="s">
        <v>18</v>
      </c>
    </row>
    <row r="27" spans="2:27" s="36" customFormat="1" ht="27.95" customHeight="1">
      <c r="B27" s="56" t="s">
        <v>38</v>
      </c>
      <c r="C27" s="54">
        <v>3343.5776649556919</v>
      </c>
      <c r="D27" s="54">
        <v>3343.5776649556919</v>
      </c>
      <c r="E27" s="54">
        <v>3426.7829441437457</v>
      </c>
      <c r="F27" s="54">
        <v>3509.9882233317994</v>
      </c>
      <c r="G27" s="54">
        <v>3676.3987817079073</v>
      </c>
      <c r="H27" s="54">
        <v>4009.2198984601227</v>
      </c>
      <c r="I27" s="54">
        <v>4342.0410152123386</v>
      </c>
      <c r="J27" s="54">
        <v>4674.8621319645536</v>
      </c>
      <c r="K27" s="54">
        <v>5007.6832487167685</v>
      </c>
      <c r="L27" s="54">
        <v>5340.5043654689844</v>
      </c>
      <c r="M27" s="54">
        <v>5673.3254822212002</v>
      </c>
      <c r="N27" s="54">
        <v>6006.1465989734152</v>
      </c>
      <c r="O27" s="54">
        <v>6338.9677157256301</v>
      </c>
      <c r="P27" s="54">
        <v>6671.788832477846</v>
      </c>
      <c r="Q27" s="54">
        <v>7004.6099492300618</v>
      </c>
      <c r="R27" s="54">
        <v>7337.4310659822768</v>
      </c>
      <c r="S27" s="54">
        <v>7670.2521827344926</v>
      </c>
      <c r="T27" s="54">
        <v>8003.0732994867076</v>
      </c>
      <c r="U27" s="54">
        <v>8335.8944162389234</v>
      </c>
      <c r="V27" s="54">
        <v>8668.7155329911384</v>
      </c>
      <c r="W27" s="54">
        <v>9001.5366497433533</v>
      </c>
      <c r="X27" s="54">
        <v>9334.3577664955701</v>
      </c>
      <c r="Y27" s="54">
        <v>9667.1788832477832</v>
      </c>
      <c r="Z27" s="54">
        <v>10000</v>
      </c>
      <c r="AA27" s="54" t="s">
        <v>26</v>
      </c>
    </row>
    <row r="28" spans="2:27" s="36" customFormat="1" ht="27.95" customHeight="1">
      <c r="B28" s="56" t="s">
        <v>39</v>
      </c>
      <c r="C28" s="54"/>
      <c r="D28" s="54">
        <v>0</v>
      </c>
      <c r="E28" s="54">
        <v>815247.67350259656</v>
      </c>
      <c r="F28" s="54">
        <v>989786.61728045682</v>
      </c>
      <c r="G28" s="54">
        <v>1198845.2270918093</v>
      </c>
      <c r="H28" s="54">
        <v>1445138.6505186632</v>
      </c>
      <c r="I28" s="54">
        <v>1605601.8053950216</v>
      </c>
      <c r="J28" s="54">
        <v>1725248.8092709382</v>
      </c>
      <c r="K28" s="54">
        <v>1820132.3357959329</v>
      </c>
      <c r="L28" s="54">
        <v>1898063.0195292728</v>
      </c>
      <c r="M28" s="54">
        <v>1963507.5665093749</v>
      </c>
      <c r="N28" s="54">
        <v>2019293.3969951745</v>
      </c>
      <c r="O28" s="54">
        <v>2067341.0238425035</v>
      </c>
      <c r="P28" s="54">
        <v>2109024.8520777365</v>
      </c>
      <c r="Q28" s="54">
        <v>2145369.0732409866</v>
      </c>
      <c r="R28" s="54">
        <v>2177162.0893450249</v>
      </c>
      <c r="S28" s="54">
        <v>2205027.2780934474</v>
      </c>
      <c r="T28" s="54">
        <v>2229468.815336904</v>
      </c>
      <c r="U28" s="54">
        <v>2250902.4886963731</v>
      </c>
      <c r="V28" s="54">
        <v>2269677.083055058</v>
      </c>
      <c r="W28" s="54">
        <v>2286089.6244059852</v>
      </c>
      <c r="X28" s="54">
        <v>2300396.4960351805</v>
      </c>
      <c r="Y28" s="54">
        <v>2312821.7039178084</v>
      </c>
      <c r="Z28" s="54">
        <v>2323563.1249970696</v>
      </c>
      <c r="AA28" s="54">
        <v>0.7</v>
      </c>
    </row>
    <row r="29" spans="2:27" s="36" customFormat="1" ht="27.95" customHeight="1">
      <c r="B29" s="58"/>
      <c r="C29" s="48"/>
      <c r="D29" s="54">
        <v>33.435776649556921</v>
      </c>
      <c r="E29" s="54">
        <v>34.267829441437456</v>
      </c>
      <c r="F29" s="54">
        <v>35.099882233317992</v>
      </c>
      <c r="G29" s="54">
        <v>36.763987817079077</v>
      </c>
      <c r="H29" s="54">
        <v>40.092198984601232</v>
      </c>
      <c r="I29" s="54">
        <v>43.420410152123381</v>
      </c>
      <c r="J29" s="54">
        <v>46.748621319645537</v>
      </c>
      <c r="K29" s="54">
        <v>50.076832487167685</v>
      </c>
      <c r="L29" s="54">
        <v>53.405043654689841</v>
      </c>
      <c r="M29" s="54">
        <v>56.733254822211997</v>
      </c>
      <c r="N29" s="54">
        <v>60.061465989734153</v>
      </c>
      <c r="O29" s="54">
        <v>63.389677157256294</v>
      </c>
      <c r="P29" s="54">
        <v>66.717888324778457</v>
      </c>
      <c r="Q29" s="54">
        <v>70.046099492300613</v>
      </c>
      <c r="R29" s="54">
        <v>73.374310659822768</v>
      </c>
      <c r="S29" s="54">
        <v>76.702521827344924</v>
      </c>
      <c r="T29" s="54">
        <v>80.030732994867066</v>
      </c>
      <c r="U29" s="54">
        <v>83.358944162389236</v>
      </c>
      <c r="V29" s="54">
        <v>86.687155329911377</v>
      </c>
      <c r="W29" s="54">
        <v>90.015366497433533</v>
      </c>
      <c r="X29" s="54">
        <v>93.343577664955703</v>
      </c>
      <c r="Y29" s="54">
        <v>96.67178883247783</v>
      </c>
      <c r="Z29" s="54">
        <v>100</v>
      </c>
      <c r="AA29" s="54">
        <v>0</v>
      </c>
    </row>
    <row r="30" spans="2:27" s="36" customFormat="1" ht="27.95" customHeight="1">
      <c r="B30" s="56" t="s">
        <v>40</v>
      </c>
      <c r="C30" s="54">
        <v>4317.1486138052551</v>
      </c>
      <c r="D30" s="54">
        <v>4317.1486138052551</v>
      </c>
      <c r="E30" s="54">
        <v>4388.1842561326894</v>
      </c>
      <c r="F30" s="54">
        <v>4459.2198984601237</v>
      </c>
      <c r="G30" s="54">
        <v>4601.2911831149922</v>
      </c>
      <c r="H30" s="54">
        <v>4885.4337524247294</v>
      </c>
      <c r="I30" s="54">
        <v>5169.5763217344665</v>
      </c>
      <c r="J30" s="54">
        <v>5453.7188910442037</v>
      </c>
      <c r="K30" s="54">
        <v>5737.8614603539409</v>
      </c>
      <c r="L30" s="54">
        <v>6022.004029663678</v>
      </c>
      <c r="M30" s="54">
        <v>6306.1465989734152</v>
      </c>
      <c r="N30" s="54">
        <v>6590.2891682831532</v>
      </c>
      <c r="O30" s="54">
        <v>6874.4317375928904</v>
      </c>
      <c r="P30" s="54">
        <v>7158.5743069026275</v>
      </c>
      <c r="Q30" s="54">
        <v>7442.7168762123656</v>
      </c>
      <c r="R30" s="54">
        <v>7726.8594455221019</v>
      </c>
      <c r="S30" s="54">
        <v>8011.0020148318399</v>
      </c>
      <c r="T30" s="54">
        <v>8295.1445841415771</v>
      </c>
      <c r="U30" s="54">
        <v>8579.2871534513142</v>
      </c>
      <c r="V30" s="54">
        <v>8863.4297227610514</v>
      </c>
      <c r="W30" s="54">
        <v>9147.5722920707885</v>
      </c>
      <c r="X30" s="54">
        <v>9431.7148613805257</v>
      </c>
      <c r="Y30" s="54">
        <v>9715.8574306902628</v>
      </c>
      <c r="Z30" s="54">
        <v>10000</v>
      </c>
      <c r="AA30" s="54" t="s">
        <v>26</v>
      </c>
    </row>
    <row r="31" spans="2:27" s="36" customFormat="1" ht="27.75" customHeight="1">
      <c r="B31" s="56" t="s">
        <v>41</v>
      </c>
      <c r="C31" s="54"/>
      <c r="D31" s="54">
        <v>0</v>
      </c>
      <c r="E31" s="54">
        <v>736202.86758706276</v>
      </c>
      <c r="F31" s="54">
        <v>893977.77720008139</v>
      </c>
      <c r="G31" s="54">
        <v>1083186.8498205994</v>
      </c>
      <c r="H31" s="54">
        <v>1306660.3533620143</v>
      </c>
      <c r="I31" s="54">
        <v>1452805.329882242</v>
      </c>
      <c r="J31" s="54">
        <v>1562215.3671369052</v>
      </c>
      <c r="K31" s="54">
        <v>1649357.0403238295</v>
      </c>
      <c r="L31" s="54">
        <v>1721264.2130145712</v>
      </c>
      <c r="M31" s="54">
        <v>1781956.1267667932</v>
      </c>
      <c r="N31" s="54">
        <v>1833974.5738261275</v>
      </c>
      <c r="O31" s="54">
        <v>1879044.1515219405</v>
      </c>
      <c r="P31" s="54">
        <v>1918397.4463647096</v>
      </c>
      <c r="Q31" s="54">
        <v>1952951.5455704203</v>
      </c>
      <c r="R31" s="54">
        <v>1983411.1129974632</v>
      </c>
      <c r="S31" s="54">
        <v>2010332.1205688571</v>
      </c>
      <c r="T31" s="54">
        <v>2034163.107038826</v>
      </c>
      <c r="U31" s="54">
        <v>2055272.9180251777</v>
      </c>
      <c r="V31" s="54">
        <v>2073969.9569113958</v>
      </c>
      <c r="W31" s="54">
        <v>2090515.9083632599</v>
      </c>
      <c r="X31" s="54">
        <v>2105135.749433659</v>
      </c>
      <c r="Y31" s="54">
        <v>2118025.1990785622</v>
      </c>
      <c r="Z31" s="54">
        <v>2129356.3576460308</v>
      </c>
      <c r="AA31" s="54">
        <v>0.6</v>
      </c>
    </row>
    <row r="32" spans="2:27" s="36" customFormat="1" ht="27.95" customHeight="1">
      <c r="B32" s="57"/>
      <c r="C32" s="54"/>
      <c r="D32" s="54">
        <v>43.171486138052551</v>
      </c>
      <c r="E32" s="54">
        <v>43.881842561326891</v>
      </c>
      <c r="F32" s="54">
        <v>44.592198984601239</v>
      </c>
      <c r="G32" s="54">
        <v>46.012911831149921</v>
      </c>
      <c r="H32" s="54">
        <v>48.854337524247292</v>
      </c>
      <c r="I32" s="54">
        <v>51.69576321734467</v>
      </c>
      <c r="J32" s="54">
        <v>54.537188910442033</v>
      </c>
      <c r="K32" s="54">
        <v>57.378614603539411</v>
      </c>
      <c r="L32" s="54">
        <v>60.220040296636782</v>
      </c>
      <c r="M32" s="54">
        <v>63.061465989734153</v>
      </c>
      <c r="N32" s="54">
        <v>65.902891682831537</v>
      </c>
      <c r="O32" s="54">
        <v>68.744317375928901</v>
      </c>
      <c r="P32" s="54">
        <v>71.585743069026279</v>
      </c>
      <c r="Q32" s="54">
        <v>74.427168762123657</v>
      </c>
      <c r="R32" s="54">
        <v>77.26859445522102</v>
      </c>
      <c r="S32" s="54">
        <v>80.110020148318398</v>
      </c>
      <c r="T32" s="54">
        <v>82.951445841415776</v>
      </c>
      <c r="U32" s="54">
        <v>85.792871534513139</v>
      </c>
      <c r="V32" s="54">
        <v>88.634297227610517</v>
      </c>
      <c r="W32" s="54">
        <v>91.475722920707881</v>
      </c>
      <c r="X32" s="54">
        <v>94.317148613805259</v>
      </c>
      <c r="Y32" s="54">
        <v>97.158574306902622</v>
      </c>
      <c r="Z32" s="54">
        <v>100</v>
      </c>
      <c r="AA32" s="54" t="s">
        <v>18</v>
      </c>
    </row>
    <row r="33" spans="2:27" s="36" customFormat="1" ht="27.95" customHeight="1">
      <c r="B33" s="56" t="s">
        <v>42</v>
      </c>
      <c r="C33" s="54">
        <v>5290.7195626548164</v>
      </c>
      <c r="D33" s="54">
        <v>5290.7195626548164</v>
      </c>
      <c r="E33" s="54">
        <v>5349.5855681216308</v>
      </c>
      <c r="F33" s="54">
        <v>5408.4515735884461</v>
      </c>
      <c r="G33" s="54">
        <v>5526.1835845220758</v>
      </c>
      <c r="H33" s="54">
        <v>5761.6476063893351</v>
      </c>
      <c r="I33" s="54">
        <v>5997.1116282565936</v>
      </c>
      <c r="J33" s="54">
        <v>6232.5756501238529</v>
      </c>
      <c r="K33" s="54">
        <v>6468.0396719911123</v>
      </c>
      <c r="L33" s="54">
        <v>6703.5036938583717</v>
      </c>
      <c r="M33" s="54">
        <v>6938.9677157256301</v>
      </c>
      <c r="N33" s="54">
        <v>7174.4317375928895</v>
      </c>
      <c r="O33" s="54">
        <v>7409.8957594601488</v>
      </c>
      <c r="P33" s="54">
        <v>7645.3597813274082</v>
      </c>
      <c r="Q33" s="54">
        <v>7880.8238031946676</v>
      </c>
      <c r="R33" s="54">
        <v>8116.2878250619269</v>
      </c>
      <c r="S33" s="54">
        <v>8351.7518469291863</v>
      </c>
      <c r="T33" s="54">
        <v>8587.2158687964438</v>
      </c>
      <c r="U33" s="54">
        <v>8822.679890663705</v>
      </c>
      <c r="V33" s="54">
        <v>9058.1439125309626</v>
      </c>
      <c r="W33" s="54">
        <v>9293.6079343982219</v>
      </c>
      <c r="X33" s="54">
        <v>9529.0719562654813</v>
      </c>
      <c r="Y33" s="54">
        <v>9764.5359781327406</v>
      </c>
      <c r="Z33" s="54">
        <v>10000</v>
      </c>
      <c r="AA33" s="54" t="s">
        <v>26</v>
      </c>
    </row>
    <row r="34" spans="2:27" s="36" customFormat="1" ht="27.95" customHeight="1">
      <c r="B34" s="56" t="s">
        <v>43</v>
      </c>
      <c r="C34" s="54"/>
      <c r="D34" s="54">
        <v>0</v>
      </c>
      <c r="E34" s="54">
        <v>655972.14860562491</v>
      </c>
      <c r="F34" s="54">
        <v>796720.20358233666</v>
      </c>
      <c r="G34" s="54">
        <v>965752.10720823484</v>
      </c>
      <c r="H34" s="54">
        <v>1165988.5847537788</v>
      </c>
      <c r="I34" s="54">
        <v>1297514.0487808681</v>
      </c>
      <c r="J34" s="54">
        <v>1396439.5826093932</v>
      </c>
      <c r="K34" s="54">
        <v>1475624.3603321558</v>
      </c>
      <c r="L34" s="54">
        <v>1541315.6241299359</v>
      </c>
      <c r="M34" s="54">
        <v>1597079.9202862442</v>
      </c>
      <c r="N34" s="54">
        <v>1645170.448968258</v>
      </c>
      <c r="O34" s="54">
        <v>1687114.1946971684</v>
      </c>
      <c r="P34" s="54">
        <v>1724001.0078983938</v>
      </c>
      <c r="Q34" s="54">
        <v>1756640.4721204448</v>
      </c>
      <c r="R34" s="54">
        <v>1785653.480685391</v>
      </c>
      <c r="S34" s="54">
        <v>1811528.8412010134</v>
      </c>
      <c r="T34" s="54">
        <v>1834659.9099345508</v>
      </c>
      <c r="U34" s="54">
        <v>1855369.2162519859</v>
      </c>
      <c r="V34" s="54">
        <v>1873925.5478332746</v>
      </c>
      <c r="W34" s="54">
        <v>1890556.1289534594</v>
      </c>
      <c r="X34" s="54">
        <v>1905455.5047688137</v>
      </c>
      <c r="Y34" s="54">
        <v>1918792.1543026464</v>
      </c>
      <c r="Z34" s="54">
        <v>1930713.5000662773</v>
      </c>
      <c r="AA34" s="54">
        <v>0.5</v>
      </c>
    </row>
    <row r="35" spans="2:27" s="36" customFormat="1" ht="27.95" customHeight="1">
      <c r="B35" s="58"/>
      <c r="C35" s="48"/>
      <c r="D35" s="54">
        <v>52.907195626548166</v>
      </c>
      <c r="E35" s="54">
        <v>53.495855681216312</v>
      </c>
      <c r="F35" s="54">
        <v>54.084515735884466</v>
      </c>
      <c r="G35" s="54">
        <v>55.261835845220752</v>
      </c>
      <c r="H35" s="54">
        <v>57.616476063893352</v>
      </c>
      <c r="I35" s="54">
        <v>59.971116282565937</v>
      </c>
      <c r="J35" s="54">
        <v>62.32575650123853</v>
      </c>
      <c r="K35" s="54">
        <v>64.68039671991113</v>
      </c>
      <c r="L35" s="54">
        <v>67.035036938583715</v>
      </c>
      <c r="M35" s="54">
        <v>69.389677157256301</v>
      </c>
      <c r="N35" s="54">
        <v>71.744317375928887</v>
      </c>
      <c r="O35" s="54">
        <v>74.098957594601487</v>
      </c>
      <c r="P35" s="54">
        <v>76.453597813274072</v>
      </c>
      <c r="Q35" s="54">
        <v>78.808238031946672</v>
      </c>
      <c r="R35" s="54">
        <v>81.162878250619272</v>
      </c>
      <c r="S35" s="54">
        <v>83.517518469291858</v>
      </c>
      <c r="T35" s="54">
        <v>85.872158687964443</v>
      </c>
      <c r="U35" s="54">
        <v>88.226798906637043</v>
      </c>
      <c r="V35" s="54">
        <v>90.581439125309629</v>
      </c>
      <c r="W35" s="54">
        <v>92.936079343982215</v>
      </c>
      <c r="X35" s="54">
        <v>95.290719562654814</v>
      </c>
      <c r="Y35" s="54">
        <v>97.6453597813274</v>
      </c>
      <c r="Z35" s="54">
        <v>100</v>
      </c>
      <c r="AA35" s="54">
        <v>0</v>
      </c>
    </row>
    <row r="36" spans="2:27" s="36" customFormat="1" ht="27.95" customHeight="1">
      <c r="B36" s="58"/>
      <c r="C36" s="48"/>
      <c r="D36" s="58"/>
      <c r="E36" s="59"/>
      <c r="F36" s="48"/>
      <c r="G36" s="60"/>
      <c r="H36" s="48"/>
      <c r="I36" s="48"/>
      <c r="J36" s="48"/>
      <c r="K36" s="48"/>
      <c r="L36" s="48"/>
      <c r="M36" s="48"/>
      <c r="N36" s="48"/>
      <c r="O36" s="48"/>
      <c r="P36" s="48"/>
      <c r="Q36" s="48"/>
      <c r="R36" s="48"/>
      <c r="S36" s="48"/>
      <c r="T36" s="48"/>
      <c r="U36" s="48"/>
      <c r="V36" s="48"/>
      <c r="W36" s="48"/>
      <c r="X36" s="48"/>
      <c r="Y36" s="48"/>
      <c r="Z36" s="48"/>
      <c r="AA36" s="48"/>
    </row>
    <row r="37" spans="2:27" ht="27.95" customHeight="1">
      <c r="B37" s="46" t="s">
        <v>44</v>
      </c>
      <c r="C37" s="48"/>
      <c r="D37" s="48"/>
      <c r="E37" s="61"/>
      <c r="F37" s="46" t="s">
        <v>45</v>
      </c>
      <c r="G37" s="46" t="s">
        <v>46</v>
      </c>
      <c r="H37" s="46" t="s">
        <v>47</v>
      </c>
      <c r="I37" s="61"/>
      <c r="J37" s="61"/>
      <c r="K37" s="61"/>
      <c r="L37" s="61"/>
      <c r="M37" s="61"/>
      <c r="N37" s="61"/>
      <c r="O37" s="61"/>
      <c r="P37" s="61"/>
      <c r="Q37" s="61"/>
      <c r="R37" s="61"/>
      <c r="S37" s="61"/>
      <c r="T37" s="61"/>
      <c r="U37" s="61"/>
      <c r="V37" s="61"/>
      <c r="W37" s="61"/>
      <c r="X37" s="61"/>
      <c r="Y37" s="61"/>
      <c r="Z37" s="61"/>
      <c r="AA37" s="61"/>
    </row>
    <row r="38" spans="2:27" ht="27.95" customHeight="1">
      <c r="B38" s="62" t="s">
        <v>48</v>
      </c>
      <c r="C38" s="63">
        <v>1500000</v>
      </c>
      <c r="D38" s="64">
        <v>80</v>
      </c>
      <c r="E38" s="61"/>
      <c r="F38" s="62">
        <v>3.53</v>
      </c>
      <c r="G38" s="65">
        <v>1500000</v>
      </c>
      <c r="H38" s="62">
        <v>8000</v>
      </c>
      <c r="I38" s="61"/>
      <c r="J38" s="61"/>
      <c r="K38" s="61"/>
      <c r="L38" s="61"/>
      <c r="M38" s="61"/>
      <c r="N38" s="61"/>
      <c r="O38" s="61"/>
      <c r="P38" s="61"/>
      <c r="Q38" s="61"/>
      <c r="R38" s="61"/>
      <c r="S38" s="61"/>
      <c r="T38" s="61"/>
      <c r="U38" s="61"/>
      <c r="V38" s="61"/>
      <c r="W38" s="61"/>
      <c r="X38" s="61"/>
      <c r="Y38" s="61"/>
      <c r="Z38" s="61"/>
      <c r="AA38" s="61"/>
    </row>
    <row r="39" spans="2:27" ht="27.95" customHeight="1">
      <c r="B39" s="62" t="s">
        <v>49</v>
      </c>
      <c r="C39" s="63">
        <v>1724999.9999999998</v>
      </c>
      <c r="D39" s="64">
        <v>100</v>
      </c>
      <c r="E39" s="61"/>
      <c r="F39" s="46"/>
      <c r="G39" s="61"/>
      <c r="H39" s="61"/>
      <c r="I39" s="61"/>
      <c r="J39" s="61"/>
      <c r="K39" s="61"/>
      <c r="L39" s="61"/>
      <c r="M39" s="61"/>
      <c r="N39" s="61"/>
      <c r="O39" s="61"/>
      <c r="P39" s="61"/>
      <c r="Q39" s="61"/>
      <c r="R39" s="61"/>
      <c r="S39" s="61"/>
      <c r="T39" s="61"/>
      <c r="U39" s="61"/>
      <c r="V39" s="61"/>
      <c r="W39" s="61"/>
      <c r="X39" s="61"/>
      <c r="Y39" s="61"/>
      <c r="Z39" s="61"/>
      <c r="AA39" s="61"/>
    </row>
    <row r="40" spans="2:27" ht="27.95" customHeight="1">
      <c r="B40" s="62" t="s">
        <v>50</v>
      </c>
      <c r="C40" s="66">
        <v>100</v>
      </c>
      <c r="D40" s="66">
        <v>100</v>
      </c>
      <c r="E40" s="61"/>
      <c r="F40" s="62" t="s">
        <v>50</v>
      </c>
      <c r="G40" s="67">
        <v>10000</v>
      </c>
      <c r="H40" s="61"/>
      <c r="I40" s="61"/>
      <c r="J40" s="61"/>
      <c r="K40" s="61"/>
      <c r="L40" s="61"/>
      <c r="M40" s="61"/>
      <c r="N40" s="61"/>
      <c r="O40" s="61"/>
      <c r="P40" s="61"/>
      <c r="Q40" s="61"/>
      <c r="R40" s="61"/>
      <c r="S40" s="61"/>
      <c r="T40" s="61"/>
      <c r="U40" s="61"/>
      <c r="V40" s="61"/>
      <c r="W40" s="61"/>
      <c r="X40" s="61"/>
      <c r="Y40" s="61"/>
      <c r="Z40" s="61"/>
      <c r="AA40" s="61"/>
    </row>
    <row r="41" spans="2:27" ht="27.95" customHeight="1">
      <c r="B41" s="62" t="s">
        <v>51</v>
      </c>
      <c r="C41" s="66">
        <v>50</v>
      </c>
      <c r="D41" s="66">
        <v>50</v>
      </c>
      <c r="E41" s="61"/>
      <c r="F41" s="62" t="s">
        <v>51</v>
      </c>
      <c r="G41" s="62">
        <v>5000</v>
      </c>
      <c r="H41" s="61"/>
      <c r="I41" s="61"/>
      <c r="J41" s="61"/>
      <c r="K41" s="61"/>
      <c r="L41" s="61"/>
      <c r="M41" s="61"/>
      <c r="N41" s="61"/>
      <c r="O41" s="61"/>
      <c r="P41" s="61"/>
      <c r="Q41" s="61"/>
      <c r="R41" s="61"/>
      <c r="S41" s="61"/>
      <c r="T41" s="61"/>
      <c r="U41" s="61"/>
      <c r="V41" s="61"/>
      <c r="W41" s="61"/>
      <c r="X41" s="61"/>
      <c r="Y41" s="61"/>
      <c r="Z41" s="61"/>
      <c r="AA41" s="61"/>
    </row>
    <row r="42" spans="2:27" ht="27.95" customHeight="1">
      <c r="B42" s="62" t="s">
        <v>47</v>
      </c>
      <c r="C42" s="66">
        <v>80</v>
      </c>
      <c r="D42" s="66">
        <v>80</v>
      </c>
      <c r="E42" s="61"/>
      <c r="F42" s="62" t="s">
        <v>52</v>
      </c>
      <c r="G42" s="62">
        <v>5000</v>
      </c>
      <c r="H42" s="61"/>
      <c r="I42" s="61"/>
      <c r="J42" s="61"/>
      <c r="K42" s="61"/>
      <c r="L42" s="61"/>
      <c r="M42" s="61"/>
      <c r="N42" s="61"/>
      <c r="O42" s="61"/>
      <c r="P42" s="61"/>
      <c r="Q42" s="61"/>
      <c r="R42" s="61"/>
      <c r="S42" s="61"/>
      <c r="T42" s="61"/>
      <c r="U42" s="61"/>
      <c r="V42" s="61"/>
      <c r="W42" s="61"/>
      <c r="X42" s="61"/>
      <c r="Y42" s="61"/>
      <c r="Z42" s="61"/>
      <c r="AA42" s="61"/>
    </row>
    <row r="43" spans="2:27" ht="27.95" customHeight="1">
      <c r="B43" s="62" t="s">
        <v>53</v>
      </c>
      <c r="C43" s="68">
        <v>0</v>
      </c>
      <c r="D43" s="63">
        <v>3000000.0000000005</v>
      </c>
      <c r="E43" s="61"/>
      <c r="F43" s="62" t="s">
        <v>54</v>
      </c>
      <c r="G43" s="62">
        <v>68</v>
      </c>
      <c r="H43" s="62">
        <v>68</v>
      </c>
      <c r="I43" s="61" t="s">
        <v>55</v>
      </c>
      <c r="J43" s="61"/>
      <c r="K43" s="61"/>
      <c r="L43" s="61"/>
      <c r="M43" s="61"/>
      <c r="N43" s="61"/>
      <c r="O43" s="61"/>
      <c r="P43" s="61"/>
      <c r="Q43" s="61"/>
      <c r="R43" s="61"/>
      <c r="S43" s="61"/>
      <c r="T43" s="61"/>
      <c r="U43" s="61"/>
      <c r="V43" s="61"/>
      <c r="W43" s="61"/>
      <c r="X43" s="61"/>
      <c r="Y43" s="61"/>
      <c r="Z43" s="61"/>
      <c r="AA43" s="61"/>
    </row>
    <row r="44" spans="2:27" ht="27.95" customHeight="1">
      <c r="B44" s="62" t="s">
        <v>56</v>
      </c>
      <c r="C44" s="66">
        <v>101.49999999999999</v>
      </c>
      <c r="D44" s="66">
        <v>101.49999999999999</v>
      </c>
      <c r="E44" s="61"/>
      <c r="F44" s="62" t="s">
        <v>54</v>
      </c>
      <c r="G44" s="62">
        <v>6800</v>
      </c>
      <c r="H44" s="62">
        <v>6800</v>
      </c>
      <c r="I44" s="61"/>
      <c r="J44" s="61"/>
      <c r="K44" s="61"/>
      <c r="L44" s="61"/>
      <c r="M44" s="61"/>
      <c r="N44" s="61"/>
      <c r="O44" s="61"/>
      <c r="P44" s="61"/>
      <c r="Q44" s="61"/>
      <c r="R44" s="61"/>
      <c r="S44" s="61"/>
      <c r="T44" s="61"/>
      <c r="U44" s="61"/>
      <c r="V44" s="61"/>
      <c r="W44" s="61"/>
      <c r="X44" s="61"/>
      <c r="Y44" s="61"/>
      <c r="Z44" s="61"/>
      <c r="AA44" s="61"/>
    </row>
    <row r="45" spans="2:27" ht="27.95" customHeight="1">
      <c r="B45" s="62" t="s">
        <v>57</v>
      </c>
      <c r="C45" s="66">
        <v>25</v>
      </c>
      <c r="D45" s="68">
        <v>150000</v>
      </c>
      <c r="E45" s="61"/>
      <c r="F45" s="61"/>
      <c r="G45" s="61"/>
      <c r="H45" s="61"/>
      <c r="I45" s="61"/>
      <c r="J45" s="61"/>
      <c r="K45" s="61"/>
      <c r="L45" s="61"/>
      <c r="M45" s="61"/>
      <c r="N45" s="61"/>
      <c r="O45" s="61"/>
      <c r="P45" s="61"/>
      <c r="Q45" s="61"/>
      <c r="R45" s="61"/>
      <c r="S45" s="61"/>
      <c r="T45" s="61"/>
      <c r="U45" s="61"/>
      <c r="V45" s="61"/>
      <c r="W45" s="61"/>
      <c r="X45" s="61"/>
      <c r="Y45" s="61"/>
      <c r="Z45" s="61"/>
      <c r="AA45" s="61"/>
    </row>
    <row r="46" spans="2:27" ht="27.95" customHeight="1">
      <c r="B46" s="62" t="s">
        <v>52</v>
      </c>
      <c r="C46" s="66">
        <v>75</v>
      </c>
      <c r="D46" s="68">
        <v>150000</v>
      </c>
      <c r="E46" s="61"/>
      <c r="F46" s="61"/>
      <c r="G46" s="61"/>
      <c r="H46" s="61"/>
      <c r="I46" s="61"/>
      <c r="J46" s="61"/>
      <c r="K46" s="61"/>
      <c r="L46" s="61"/>
      <c r="M46" s="61"/>
      <c r="N46" s="61"/>
      <c r="O46" s="61"/>
      <c r="P46" s="61"/>
      <c r="Q46" s="61"/>
      <c r="R46" s="61"/>
      <c r="S46" s="61"/>
      <c r="T46" s="61"/>
      <c r="U46" s="61"/>
      <c r="V46" s="61"/>
      <c r="W46" s="61"/>
      <c r="X46" s="61"/>
      <c r="Y46" s="61"/>
      <c r="Z46" s="61"/>
      <c r="AA46" s="61"/>
    </row>
    <row r="47" spans="2:27" ht="27.95" customHeight="1">
      <c r="B47" s="62" t="s">
        <v>58</v>
      </c>
      <c r="C47" s="66">
        <v>100.75</v>
      </c>
      <c r="D47" s="68">
        <v>150000</v>
      </c>
      <c r="E47" s="61"/>
      <c r="F47" s="61"/>
      <c r="G47" s="61"/>
      <c r="H47" s="61"/>
      <c r="I47" s="61"/>
      <c r="J47" s="61"/>
      <c r="K47" s="61"/>
      <c r="L47" s="61"/>
      <c r="M47" s="61"/>
      <c r="N47" s="61"/>
      <c r="O47" s="61"/>
      <c r="P47" s="61"/>
      <c r="Q47" s="61"/>
      <c r="R47" s="61"/>
      <c r="S47" s="61"/>
      <c r="T47" s="61"/>
      <c r="U47" s="61"/>
      <c r="V47" s="61"/>
      <c r="W47" s="61"/>
      <c r="X47" s="61"/>
      <c r="Y47" s="61"/>
      <c r="Z47" s="61"/>
      <c r="AA47" s="61"/>
    </row>
    <row r="48" spans="2:27" ht="27.95"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sheetData>
  <mergeCells count="2">
    <mergeCell ref="B2:E4"/>
    <mergeCell ref="C9:J10"/>
  </mergeCells>
  <conditionalFormatting sqref="D18:D35 AA17:AA35">
    <cfRule type="expression" dxfId="32" priority="33">
      <formula>ISERROR(D17)</formula>
    </cfRule>
  </conditionalFormatting>
  <conditionalFormatting sqref="D21">
    <cfRule type="expression" dxfId="31" priority="32">
      <formula>ISERROR(D21)</formula>
    </cfRule>
  </conditionalFormatting>
  <conditionalFormatting sqref="D24">
    <cfRule type="expression" dxfId="30" priority="31">
      <formula>ISERROR(D24)</formula>
    </cfRule>
  </conditionalFormatting>
  <conditionalFormatting sqref="D27">
    <cfRule type="expression" dxfId="29" priority="30">
      <formula>ISERROR(D27)</formula>
    </cfRule>
  </conditionalFormatting>
  <conditionalFormatting sqref="D30">
    <cfRule type="expression" dxfId="28" priority="29">
      <formula>ISERROR(D30)</formula>
    </cfRule>
  </conditionalFormatting>
  <conditionalFormatting sqref="D33">
    <cfRule type="expression" dxfId="27" priority="28">
      <formula>ISERROR(D33)</formula>
    </cfRule>
  </conditionalFormatting>
  <conditionalFormatting sqref="E21">
    <cfRule type="expression" dxfId="26" priority="25">
      <formula>ISERROR(E21)</formula>
    </cfRule>
  </conditionalFormatting>
  <conditionalFormatting sqref="E24">
    <cfRule type="expression" dxfId="25" priority="24">
      <formula>ISERROR(E24)</formula>
    </cfRule>
  </conditionalFormatting>
  <conditionalFormatting sqref="E27">
    <cfRule type="expression" dxfId="24" priority="23">
      <formula>ISERROR(E27)</formula>
    </cfRule>
  </conditionalFormatting>
  <conditionalFormatting sqref="D17:Z35">
    <cfRule type="expression" dxfId="23" priority="27">
      <formula>ISERROR(D17)</formula>
    </cfRule>
  </conditionalFormatting>
  <conditionalFormatting sqref="E33">
    <cfRule type="expression" dxfId="22" priority="21">
      <formula>ISERROR(E33)</formula>
    </cfRule>
  </conditionalFormatting>
  <conditionalFormatting sqref="F17:Z17">
    <cfRule type="expression" dxfId="21" priority="13">
      <formula>ISERROR(F17)</formula>
    </cfRule>
  </conditionalFormatting>
  <conditionalFormatting sqref="E17">
    <cfRule type="expression" dxfId="20" priority="20">
      <formula>ISERROR(E17)</formula>
    </cfRule>
  </conditionalFormatting>
  <conditionalFormatting sqref="E18:E35">
    <cfRule type="expression" dxfId="19" priority="26">
      <formula>ISERROR(E18)</formula>
    </cfRule>
  </conditionalFormatting>
  <conditionalFormatting sqref="E30">
    <cfRule type="expression" dxfId="18" priority="22">
      <formula>ISERROR(E30)</formula>
    </cfRule>
  </conditionalFormatting>
  <conditionalFormatting sqref="F18:Z35">
    <cfRule type="expression" dxfId="17" priority="19">
      <formula>ISERROR(F18)</formula>
    </cfRule>
  </conditionalFormatting>
  <conditionalFormatting sqref="F21:Z21">
    <cfRule type="expression" dxfId="16" priority="18">
      <formula>ISERROR(F21)</formula>
    </cfRule>
  </conditionalFormatting>
  <conditionalFormatting sqref="F24:Z24">
    <cfRule type="expression" dxfId="15" priority="17">
      <formula>ISERROR(F24)</formula>
    </cfRule>
  </conditionalFormatting>
  <conditionalFormatting sqref="F27:Z27">
    <cfRule type="expression" dxfId="14" priority="16">
      <formula>ISERROR(F27)</formula>
    </cfRule>
  </conditionalFormatting>
  <conditionalFormatting sqref="F30:Z30">
    <cfRule type="expression" dxfId="13" priority="15">
      <formula>ISERROR(F30)</formula>
    </cfRule>
  </conditionalFormatting>
  <conditionalFormatting sqref="F33:Z33">
    <cfRule type="expression" dxfId="12" priority="14">
      <formula>ISERROR(F33)</formula>
    </cfRule>
  </conditionalFormatting>
  <conditionalFormatting sqref="C18">
    <cfRule type="expression" dxfId="11" priority="12">
      <formula>ISERROR(C18)</formula>
    </cfRule>
  </conditionalFormatting>
  <conditionalFormatting sqref="C18">
    <cfRule type="expression" dxfId="10" priority="11">
      <formula>ISERROR(C18)</formula>
    </cfRule>
  </conditionalFormatting>
  <conditionalFormatting sqref="C21">
    <cfRule type="expression" dxfId="9" priority="10">
      <formula>ISERROR(C21)</formula>
    </cfRule>
  </conditionalFormatting>
  <conditionalFormatting sqref="C21">
    <cfRule type="expression" dxfId="8" priority="9">
      <formula>ISERROR(C21)</formula>
    </cfRule>
  </conditionalFormatting>
  <conditionalFormatting sqref="C24">
    <cfRule type="expression" dxfId="7" priority="8">
      <formula>ISERROR(C24)</formula>
    </cfRule>
  </conditionalFormatting>
  <conditionalFormatting sqref="C24">
    <cfRule type="expression" dxfId="6" priority="7">
      <formula>ISERROR(C24)</formula>
    </cfRule>
  </conditionalFormatting>
  <conditionalFormatting sqref="C27">
    <cfRule type="expression" dxfId="5" priority="6">
      <formula>ISERROR(C27)</formula>
    </cfRule>
  </conditionalFormatting>
  <conditionalFormatting sqref="C27">
    <cfRule type="expression" dxfId="4" priority="5">
      <formula>ISERROR(C27)</formula>
    </cfRule>
  </conditionalFormatting>
  <conditionalFormatting sqref="C30">
    <cfRule type="expression" dxfId="3" priority="4">
      <formula>ISERROR(C30)</formula>
    </cfRule>
  </conditionalFormatting>
  <conditionalFormatting sqref="C30">
    <cfRule type="expression" dxfId="2" priority="3">
      <formula>ISERROR(C30)</formula>
    </cfRule>
  </conditionalFormatting>
  <conditionalFormatting sqref="C33">
    <cfRule type="expression" dxfId="1" priority="2">
      <formula>ISERROR(C33)</formula>
    </cfRule>
  </conditionalFormatting>
  <conditionalFormatting sqref="C33">
    <cfRule type="expression" dxfId="0" priority="1">
      <formula>ISERROR(C33)</formula>
    </cfRule>
  </conditionalFormatting>
  <pageMargins left="0.7" right="0.7" top="0.75" bottom="0.75" header="0.3" footer="0.3"/>
  <pageSetup paperSize="9" scale="2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TCO</vt:lpstr>
      <vt:lpstr>Hulpgrafiek</vt:lpstr>
      <vt:lpstr>DATA</vt:lpstr>
      <vt:lpstr>TCO!Afdruktitels</vt:lpstr>
    </vt:vector>
  </TitlesOfParts>
  <Company>Ministerie van Financien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P.C. van Dorth</dc:creator>
  <cp:lastModifiedBy>Grooten</cp:lastModifiedBy>
  <dcterms:created xsi:type="dcterms:W3CDTF">2018-04-26T15:36:12Z</dcterms:created>
  <dcterms:modified xsi:type="dcterms:W3CDTF">2018-05-22T18:11:47Z</dcterms:modified>
</cp:coreProperties>
</file>